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theme/themeOverride1.xml" ContentType="application/vnd.openxmlformats-officedocument.themeOverrid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0" documentId="13_ncr:1_{49C038FD-D8D4-4B4C-8803-2BD8F6F8C8D8}" xr6:coauthVersionLast="47" xr6:coauthVersionMax="47" xr10:uidLastSave="{00000000-0000-0000-0000-000000000000}"/>
  <workbookProtection workbookAlgorithmName="SHA-512" workbookHashValue="Agyke4ZeVCqzXNjbveJRRn5j6MmatuXBzFbloe05SM7IAK0Mhx1nVQtG2Fn6Yl7qDwT+tHUdlMdqoih+ROmNYQ==" workbookSaltValue="+CAC08+5SRyYmsF3HSjAxA==" workbookSpinCount="100000" lockStructure="1"/>
  <bookViews>
    <workbookView xWindow="-1290" yWindow="-16320" windowWidth="29040" windowHeight="15720" tabRatio="757" xr2:uid="{B4669097-C324-4631-A245-206458C848CE}"/>
  </bookViews>
  <sheets>
    <sheet name="Inhaltsverzeichnis" sheetId="49" r:id="rId1"/>
    <sheet name="Read Me" sheetId="23" r:id="rId2"/>
    <sheet name="1) Gesamtübersicht" sheetId="24" r:id="rId3"/>
    <sheet name="INPUTS &gt;&gt;" sheetId="38" r:id="rId4"/>
    <sheet name="2a) Preisannahmen" sheetId="50" r:id="rId5"/>
    <sheet name="2b) Allg. Inputs" sheetId="40" r:id="rId6"/>
    <sheet name="2c) Elektrolyseurförderung" sheetId="47" r:id="rId7"/>
    <sheet name="2d) Planwerte (Anlage)" sheetId="41" r:id="rId8"/>
    <sheet name="2e) Realisierte Werte (Anlage)" sheetId="44" r:id="rId9"/>
    <sheet name="CCfD PARAMETER &gt;&gt;" sheetId="43" r:id="rId10"/>
    <sheet name="3a) CCfD Parameter" sheetId="39" r:id="rId11"/>
    <sheet name="3b) Referenzsysteme" sheetId="25" r:id="rId12"/>
    <sheet name="Berechnungen &gt;&gt;" sheetId="42" r:id="rId13"/>
    <sheet name="4a) Berechnungen zu Planwerten" sheetId="16" r:id="rId14"/>
    <sheet name="4b) Berechnungen zu real. Wert." sheetId="45" r:id="rId15"/>
    <sheet name="4c) Berechnungen_MFS" sheetId="9" r:id="rId16"/>
    <sheet name="4d) Berechnungen_Auszahlung" sheetId="35" r:id="rId17"/>
    <sheet name="5) Eingabeprüfung" sheetId="52" r:id="rId18"/>
  </sheets>
  <definedNames>
    <definedName name="_xlnm._FilterDatabase" localSheetId="11" hidden="1">'3b) Referenzsysteme'!$B$5:$K$5</definedName>
    <definedName name="BaseList">_xlfn._xlws.FILTER('3b) Referenzsysteme'!$B$6:$B$57, '3b) Referenzsysteme'!$B$6:$B$57&lt;&gt;"")</definedName>
    <definedName name="ChartAB">OFFSET(INDIRECT('1) Gesamtübersicht'!$E$128),,,,'1) Gesamtübersicht'!$F$110)</definedName>
    <definedName name="ChartAuszahlung">OFFSET(INDIRECT('1) Gesamtübersicht'!$E$116),,,,'1) Gesamtübersicht'!$F$110)</definedName>
    <definedName name="ChartBV">OFFSET(INDIRECT('1) Gesamtübersicht'!$E$122),,,,'1) Gesamtübersicht'!$F$110)</definedName>
    <definedName name="ChartDV">OFFSET(INDIRECT('1) Gesamtübersicht'!$E$110),,,,'1) Gesamtübersicht'!$F$110)</definedName>
    <definedName name="ChartEff">OFFSET(INDIRECT('1) Gesamtübersicht'!$E$125),,,,'1) Gesamtübersicht'!$F$110)</definedName>
    <definedName name="ChartÜber">OFFSET(INDIRECT('1) Gesamtübersicht'!$E$119),,,,'1) Gesamtübersicht'!$F$110)</definedName>
    <definedName name="ChartYears">OFFSET(INDIRECT('1) Gesamtübersicht'!$E$113),,,,'1) Gesamtübersicht'!$F$110)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08" i="35" l="1"/>
  <c r="E9" i="47"/>
  <c r="F57" i="45" l="1"/>
  <c r="G57" i="45"/>
  <c r="H57" i="45"/>
  <c r="I57" i="45"/>
  <c r="J57" i="45"/>
  <c r="K57" i="45"/>
  <c r="L57" i="45"/>
  <c r="M57" i="45"/>
  <c r="N57" i="45"/>
  <c r="O57" i="45"/>
  <c r="P57" i="45"/>
  <c r="Q57" i="45"/>
  <c r="R57" i="45"/>
  <c r="S57" i="45"/>
  <c r="T57" i="45"/>
  <c r="U57" i="45"/>
  <c r="F57" i="16"/>
  <c r="G57" i="16"/>
  <c r="H57" i="16"/>
  <c r="I57" i="16"/>
  <c r="J57" i="16"/>
  <c r="K57" i="16"/>
  <c r="L57" i="16"/>
  <c r="M57" i="16"/>
  <c r="N57" i="16"/>
  <c r="O57" i="16"/>
  <c r="P57" i="16"/>
  <c r="Q57" i="16"/>
  <c r="R57" i="16"/>
  <c r="S57" i="16"/>
  <c r="T57" i="16"/>
  <c r="U57" i="16"/>
  <c r="E46" i="45"/>
  <c r="G51" i="45"/>
  <c r="F53" i="45"/>
  <c r="D32" i="41"/>
  <c r="B386" i="35" l="1"/>
  <c r="B387" i="35"/>
  <c r="B388" i="35"/>
  <c r="B389" i="35"/>
  <c r="B390" i="35"/>
  <c r="B392" i="35"/>
  <c r="B393" i="35"/>
  <c r="B394" i="35"/>
  <c r="B395" i="35"/>
  <c r="B396" i="35"/>
  <c r="B397" i="35"/>
  <c r="B398" i="35"/>
  <c r="B399" i="35"/>
  <c r="B400" i="35"/>
  <c r="B401" i="35"/>
  <c r="B402" i="35"/>
  <c r="B403" i="35"/>
  <c r="B404" i="35"/>
  <c r="B405" i="35"/>
  <c r="B406" i="35"/>
  <c r="B407" i="35"/>
  <c r="B408" i="35"/>
  <c r="B409" i="35"/>
  <c r="B410" i="35"/>
  <c r="B411" i="35"/>
  <c r="B412" i="35"/>
  <c r="B385" i="35"/>
  <c r="B359" i="35"/>
  <c r="B340" i="35"/>
  <c r="B341" i="35"/>
  <c r="B342" i="35"/>
  <c r="B343" i="35"/>
  <c r="B344" i="35"/>
  <c r="B345" i="35"/>
  <c r="B346" i="35"/>
  <c r="B347" i="35"/>
  <c r="B348" i="35"/>
  <c r="B349" i="35"/>
  <c r="B350" i="35"/>
  <c r="B351" i="35"/>
  <c r="B352" i="35"/>
  <c r="B353" i="35"/>
  <c r="B354" i="35"/>
  <c r="B355" i="35"/>
  <c r="B356" i="35"/>
  <c r="B357" i="35"/>
  <c r="B358" i="35"/>
  <c r="B360" i="35"/>
  <c r="B57" i="45" l="1"/>
  <c r="E57" i="16"/>
  <c r="B50" i="45"/>
  <c r="U50" i="45" s="1"/>
  <c r="B40" i="45"/>
  <c r="I40" i="45" s="1"/>
  <c r="B39" i="45"/>
  <c r="S39" i="45" s="1"/>
  <c r="B37" i="45"/>
  <c r="E57" i="45" s="1"/>
  <c r="U48" i="45"/>
  <c r="U47" i="45"/>
  <c r="U46" i="45"/>
  <c r="U45" i="45"/>
  <c r="U44" i="45"/>
  <c r="T50" i="45"/>
  <c r="T48" i="45"/>
  <c r="T47" i="45"/>
  <c r="T46" i="45"/>
  <c r="T45" i="45"/>
  <c r="T40" i="45"/>
  <c r="S50" i="45"/>
  <c r="S48" i="45"/>
  <c r="S47" i="45"/>
  <c r="S46" i="45"/>
  <c r="S45" i="45"/>
  <c r="S40" i="45"/>
  <c r="R50" i="45"/>
  <c r="R48" i="45"/>
  <c r="R47" i="45"/>
  <c r="R46" i="45"/>
  <c r="R40" i="45"/>
  <c r="R37" i="45"/>
  <c r="Q50" i="45"/>
  <c r="Q48" i="45"/>
  <c r="Q47" i="45"/>
  <c r="Q40" i="45"/>
  <c r="Q37" i="45"/>
  <c r="P55" i="45"/>
  <c r="P50" i="45"/>
  <c r="P48" i="45"/>
  <c r="P47" i="45"/>
  <c r="P46" i="45"/>
  <c r="P45" i="45"/>
  <c r="P44" i="45"/>
  <c r="P43" i="45"/>
  <c r="P42" i="45"/>
  <c r="P41" i="45"/>
  <c r="P40" i="45"/>
  <c r="O50" i="45"/>
  <c r="O48" i="45"/>
  <c r="O47" i="45"/>
  <c r="O46" i="45"/>
  <c r="O45" i="45"/>
  <c r="O44" i="45"/>
  <c r="O43" i="45"/>
  <c r="O42" i="45"/>
  <c r="N50" i="45"/>
  <c r="N48" i="45"/>
  <c r="N47" i="45"/>
  <c r="N46" i="45"/>
  <c r="N45" i="45"/>
  <c r="N44" i="45"/>
  <c r="N40" i="45"/>
  <c r="M50" i="45"/>
  <c r="M48" i="45"/>
  <c r="M47" i="45"/>
  <c r="M46" i="45"/>
  <c r="M45" i="45"/>
  <c r="M40" i="45"/>
  <c r="L50" i="45"/>
  <c r="L48" i="45"/>
  <c r="L47" i="45"/>
  <c r="L46" i="45"/>
  <c r="L40" i="45"/>
  <c r="L37" i="45"/>
  <c r="K56" i="45"/>
  <c r="K50" i="45"/>
  <c r="K48" i="45"/>
  <c r="K40" i="45"/>
  <c r="K38" i="45"/>
  <c r="K37" i="45"/>
  <c r="J50" i="45"/>
  <c r="J48" i="45"/>
  <c r="J47" i="45"/>
  <c r="J46" i="45"/>
  <c r="J45" i="45"/>
  <c r="J44" i="45"/>
  <c r="J43" i="45"/>
  <c r="J42" i="45"/>
  <c r="J41" i="45"/>
  <c r="J40" i="45"/>
  <c r="J38" i="45"/>
  <c r="I50" i="45"/>
  <c r="I48" i="45"/>
  <c r="I47" i="45"/>
  <c r="I46" i="45"/>
  <c r="I45" i="45"/>
  <c r="I44" i="45"/>
  <c r="I43" i="45"/>
  <c r="I42" i="45"/>
  <c r="H50" i="45"/>
  <c r="H48" i="45"/>
  <c r="H47" i="45"/>
  <c r="H40" i="45"/>
  <c r="H37" i="45"/>
  <c r="G48" i="45"/>
  <c r="G47" i="45"/>
  <c r="G46" i="45"/>
  <c r="G45" i="45"/>
  <c r="G44" i="45"/>
  <c r="G43" i="45"/>
  <c r="G42" i="45"/>
  <c r="G41" i="45"/>
  <c r="G40" i="45"/>
  <c r="F50" i="45"/>
  <c r="F48" i="45"/>
  <c r="F47" i="45"/>
  <c r="F46" i="45"/>
  <c r="F45" i="45"/>
  <c r="F44" i="45"/>
  <c r="F43" i="45"/>
  <c r="F40" i="45"/>
  <c r="E50" i="45"/>
  <c r="E48" i="45"/>
  <c r="E47" i="45"/>
  <c r="E45" i="45"/>
  <c r="E40" i="45"/>
  <c r="E37" i="45"/>
  <c r="C57" i="45"/>
  <c r="C56" i="45"/>
  <c r="C55" i="45"/>
  <c r="C54" i="45"/>
  <c r="C53" i="45"/>
  <c r="C52" i="45"/>
  <c r="C51" i="45"/>
  <c r="C50" i="45"/>
  <c r="C49" i="45"/>
  <c r="C48" i="45"/>
  <c r="C47" i="45"/>
  <c r="C46" i="45"/>
  <c r="C45" i="45"/>
  <c r="C44" i="45"/>
  <c r="C43" i="45"/>
  <c r="C42" i="45"/>
  <c r="C41" i="45"/>
  <c r="C40" i="45"/>
  <c r="C39" i="45"/>
  <c r="C38" i="45"/>
  <c r="C37" i="45"/>
  <c r="B56" i="45"/>
  <c r="N56" i="45" s="1"/>
  <c r="B55" i="45"/>
  <c r="S55" i="45" s="1"/>
  <c r="B54" i="45"/>
  <c r="P54" i="45" s="1"/>
  <c r="B53" i="45"/>
  <c r="U53" i="45" s="1"/>
  <c r="B52" i="45"/>
  <c r="R52" i="45" s="1"/>
  <c r="B51" i="45"/>
  <c r="O51" i="45" s="1"/>
  <c r="B49" i="45"/>
  <c r="P49" i="45" s="1"/>
  <c r="B48" i="45"/>
  <c r="B47" i="45"/>
  <c r="K47" i="45" s="1"/>
  <c r="B46" i="45"/>
  <c r="Q46" i="45" s="1"/>
  <c r="B45" i="45"/>
  <c r="R45" i="45" s="1"/>
  <c r="B44" i="45"/>
  <c r="T44" i="45" s="1"/>
  <c r="B43" i="45"/>
  <c r="U43" i="45" s="1"/>
  <c r="B42" i="45"/>
  <c r="U42" i="45" s="1"/>
  <c r="B41" i="45"/>
  <c r="O41" i="45" s="1"/>
  <c r="B38" i="45"/>
  <c r="P38" i="45" s="1"/>
  <c r="K32" i="45"/>
  <c r="B57" i="16"/>
  <c r="P39" i="45" l="1"/>
  <c r="K39" i="45"/>
  <c r="G39" i="45"/>
  <c r="H39" i="45"/>
  <c r="Q39" i="45"/>
  <c r="J39" i="45"/>
  <c r="F39" i="45"/>
  <c r="E39" i="45"/>
  <c r="S49" i="45"/>
  <c r="T49" i="45"/>
  <c r="U49" i="45"/>
  <c r="K49" i="45"/>
  <c r="Q49" i="45"/>
  <c r="R49" i="45"/>
  <c r="H52" i="45"/>
  <c r="H55" i="45"/>
  <c r="L38" i="45"/>
  <c r="M37" i="45"/>
  <c r="F37" i="45"/>
  <c r="F49" i="45"/>
  <c r="H41" i="45"/>
  <c r="K42" i="45"/>
  <c r="Q41" i="45"/>
  <c r="T37" i="45"/>
  <c r="H42" i="45"/>
  <c r="I37" i="45"/>
  <c r="I49" i="45"/>
  <c r="O49" i="45"/>
  <c r="U37" i="45"/>
  <c r="F56" i="45"/>
  <c r="H43" i="45"/>
  <c r="K44" i="45"/>
  <c r="L42" i="45"/>
  <c r="M41" i="45"/>
  <c r="Q43" i="45"/>
  <c r="R42" i="45"/>
  <c r="S41" i="45"/>
  <c r="U38" i="45"/>
  <c r="E42" i="45"/>
  <c r="I39" i="45"/>
  <c r="K45" i="45"/>
  <c r="L43" i="45"/>
  <c r="M42" i="45"/>
  <c r="N41" i="45"/>
  <c r="O38" i="45"/>
  <c r="O52" i="45"/>
  <c r="R43" i="45"/>
  <c r="G37" i="45"/>
  <c r="G49" i="45"/>
  <c r="H45" i="45"/>
  <c r="K46" i="45"/>
  <c r="L44" i="45"/>
  <c r="M43" i="45"/>
  <c r="N42" i="45"/>
  <c r="O40" i="45"/>
  <c r="R44" i="45"/>
  <c r="S43" i="45"/>
  <c r="U41" i="45"/>
  <c r="H49" i="45"/>
  <c r="H38" i="45"/>
  <c r="L49" i="45"/>
  <c r="Q38" i="45"/>
  <c r="E49" i="45"/>
  <c r="M49" i="45"/>
  <c r="E38" i="45"/>
  <c r="K41" i="45"/>
  <c r="N49" i="45"/>
  <c r="R38" i="45"/>
  <c r="S37" i="45"/>
  <c r="M38" i="45"/>
  <c r="N37" i="45"/>
  <c r="S38" i="45"/>
  <c r="F38" i="45"/>
  <c r="K43" i="45"/>
  <c r="L41" i="45"/>
  <c r="N38" i="45"/>
  <c r="Q42" i="45"/>
  <c r="R41" i="45"/>
  <c r="T38" i="45"/>
  <c r="E41" i="45"/>
  <c r="I38" i="45"/>
  <c r="O37" i="45"/>
  <c r="H44" i="45"/>
  <c r="I55" i="45"/>
  <c r="Q44" i="45"/>
  <c r="S42" i="45"/>
  <c r="T41" i="45"/>
  <c r="U40" i="45"/>
  <c r="E43" i="45"/>
  <c r="F41" i="45"/>
  <c r="Q45" i="45"/>
  <c r="T42" i="45"/>
  <c r="E44" i="45"/>
  <c r="F42" i="45"/>
  <c r="G38" i="45"/>
  <c r="G50" i="45"/>
  <c r="H46" i="45"/>
  <c r="I41" i="45"/>
  <c r="J37" i="45"/>
  <c r="J49" i="45"/>
  <c r="L45" i="45"/>
  <c r="M44" i="45"/>
  <c r="N43" i="45"/>
  <c r="P37" i="45"/>
  <c r="S44" i="45"/>
  <c r="T43" i="45"/>
  <c r="G52" i="45"/>
  <c r="J53" i="45"/>
  <c r="S56" i="45"/>
  <c r="T51" i="45"/>
  <c r="U54" i="45"/>
  <c r="E55" i="45"/>
  <c r="G53" i="45"/>
  <c r="H56" i="45"/>
  <c r="I51" i="45"/>
  <c r="J54" i="45"/>
  <c r="L52" i="45"/>
  <c r="M39" i="45"/>
  <c r="M55" i="45"/>
  <c r="O53" i="45"/>
  <c r="P56" i="45"/>
  <c r="Q51" i="45"/>
  <c r="R54" i="45"/>
  <c r="T52" i="45"/>
  <c r="U39" i="45"/>
  <c r="U55" i="45"/>
  <c r="M54" i="45"/>
  <c r="E56" i="45"/>
  <c r="F51" i="45"/>
  <c r="I52" i="45"/>
  <c r="J55" i="45"/>
  <c r="L53" i="45"/>
  <c r="M56" i="45"/>
  <c r="N51" i="45"/>
  <c r="O54" i="45"/>
  <c r="Q52" i="45"/>
  <c r="R39" i="45"/>
  <c r="R55" i="45"/>
  <c r="T53" i="45"/>
  <c r="U56" i="45"/>
  <c r="R53" i="45"/>
  <c r="F52" i="45"/>
  <c r="G55" i="45"/>
  <c r="I53" i="45"/>
  <c r="J56" i="45"/>
  <c r="K51" i="45"/>
  <c r="L54" i="45"/>
  <c r="N52" i="45"/>
  <c r="O39" i="45"/>
  <c r="O55" i="45"/>
  <c r="Q53" i="45"/>
  <c r="R56" i="45"/>
  <c r="S51" i="45"/>
  <c r="T54" i="45"/>
  <c r="E54" i="45"/>
  <c r="L51" i="45"/>
  <c r="G54" i="45"/>
  <c r="G56" i="45"/>
  <c r="H51" i="45"/>
  <c r="I54" i="45"/>
  <c r="K52" i="45"/>
  <c r="L39" i="45"/>
  <c r="L55" i="45"/>
  <c r="N53" i="45"/>
  <c r="O56" i="45"/>
  <c r="P51" i="45"/>
  <c r="Q54" i="45"/>
  <c r="S52" i="45"/>
  <c r="T39" i="45"/>
  <c r="T55" i="45"/>
  <c r="L56" i="45"/>
  <c r="P52" i="45"/>
  <c r="Q55" i="45"/>
  <c r="S53" i="45"/>
  <c r="T56" i="45"/>
  <c r="U51" i="45"/>
  <c r="E51" i="45"/>
  <c r="F54" i="45"/>
  <c r="K53" i="45"/>
  <c r="M51" i="45"/>
  <c r="N54" i="45"/>
  <c r="E52" i="45"/>
  <c r="F55" i="45"/>
  <c r="H53" i="45"/>
  <c r="I56" i="45"/>
  <c r="J51" i="45"/>
  <c r="K54" i="45"/>
  <c r="M52" i="45"/>
  <c r="N39" i="45"/>
  <c r="N55" i="45"/>
  <c r="P53" i="45"/>
  <c r="Q56" i="45"/>
  <c r="R51" i="45"/>
  <c r="S54" i="45"/>
  <c r="U52" i="45"/>
  <c r="E53" i="45"/>
  <c r="H54" i="45"/>
  <c r="J52" i="45"/>
  <c r="K55" i="45"/>
  <c r="M53" i="45"/>
  <c r="E101" i="44"/>
  <c r="F101" i="44" s="1"/>
  <c r="G101" i="44" s="1"/>
  <c r="H101" i="44" s="1"/>
  <c r="I101" i="44" s="1"/>
  <c r="J101" i="44" s="1"/>
  <c r="K101" i="44" s="1"/>
  <c r="L101" i="44" s="1"/>
  <c r="M101" i="44" s="1"/>
  <c r="N101" i="44" s="1"/>
  <c r="O101" i="44" s="1"/>
  <c r="P101" i="44" s="1"/>
  <c r="Q101" i="44" s="1"/>
  <c r="R101" i="44" s="1"/>
  <c r="E101" i="41" l="1"/>
  <c r="F101" i="41" s="1"/>
  <c r="G101" i="41" s="1"/>
  <c r="H101" i="41" s="1"/>
  <c r="I101" i="41" s="1"/>
  <c r="J101" i="41" s="1"/>
  <c r="K101" i="41" s="1"/>
  <c r="L101" i="41" s="1"/>
  <c r="M101" i="41" s="1"/>
  <c r="N101" i="41" s="1"/>
  <c r="O101" i="41" s="1"/>
  <c r="P101" i="41" s="1"/>
  <c r="Q101" i="41" s="1"/>
  <c r="R101" i="41" s="1"/>
  <c r="E94" i="41"/>
  <c r="O6" i="25" a="1"/>
  <c r="O6" i="25" s="1"/>
  <c r="P6" i="25" a="1"/>
  <c r="P6" i="25" s="1"/>
  <c r="Q6" i="25" a="1"/>
  <c r="Q6" i="25" s="1"/>
  <c r="R6" i="25" a="1"/>
  <c r="R6" i="25" s="1"/>
  <c r="S6" i="25" a="1"/>
  <c r="S6" i="25" s="1"/>
  <c r="T6" i="25" a="1"/>
  <c r="T6" i="25" s="1"/>
  <c r="N6" i="25" a="1"/>
  <c r="N6" i="25" s="1"/>
  <c r="E29" i="16" l="1"/>
  <c r="E28" i="16"/>
  <c r="E32" i="16"/>
  <c r="C57" i="16"/>
  <c r="B308" i="35"/>
  <c r="D308" i="35" l="1"/>
  <c r="D412" i="35"/>
  <c r="D360" i="35" l="1"/>
  <c r="D19" i="41" l="1"/>
  <c r="W6" i="25" a="1"/>
  <c r="E15" i="40"/>
  <c r="E277" i="35"/>
  <c r="W6" i="25" l="1"/>
  <c r="X6" i="25" s="1"/>
  <c r="X7" i="25" s="1"/>
  <c r="X8" i="25" s="1"/>
  <c r="X9" i="25" s="1"/>
  <c r="X10" i="25" s="1"/>
  <c r="X11" i="25" s="1"/>
  <c r="X12" i="25" s="1"/>
  <c r="C45" i="16"/>
  <c r="C46" i="16"/>
  <c r="C47" i="16"/>
  <c r="C48" i="16"/>
  <c r="C49" i="16"/>
  <c r="C50" i="16"/>
  <c r="B45" i="16"/>
  <c r="B46" i="16"/>
  <c r="E46" i="16" s="1"/>
  <c r="B47" i="16"/>
  <c r="B48" i="16"/>
  <c r="B49" i="16"/>
  <c r="B50" i="16"/>
  <c r="E50" i="16" s="1"/>
  <c r="C41" i="16"/>
  <c r="C42" i="16"/>
  <c r="C43" i="16"/>
  <c r="C44" i="16"/>
  <c r="B41" i="16"/>
  <c r="B42" i="16"/>
  <c r="B43" i="16"/>
  <c r="B44" i="16"/>
  <c r="E33" i="45"/>
  <c r="F33" i="45"/>
  <c r="G33" i="45"/>
  <c r="H33" i="45"/>
  <c r="I33" i="45"/>
  <c r="J33" i="45"/>
  <c r="K33" i="45"/>
  <c r="L33" i="45"/>
  <c r="M33" i="45"/>
  <c r="N33" i="45"/>
  <c r="O33" i="45"/>
  <c r="P33" i="45"/>
  <c r="Q33" i="45"/>
  <c r="R33" i="45"/>
  <c r="S33" i="45"/>
  <c r="T33" i="45"/>
  <c r="U33" i="45"/>
  <c r="E32" i="45"/>
  <c r="F32" i="45"/>
  <c r="G32" i="45"/>
  <c r="H32" i="45"/>
  <c r="I32" i="45"/>
  <c r="J32" i="45"/>
  <c r="L32" i="45"/>
  <c r="M32" i="45"/>
  <c r="N32" i="45"/>
  <c r="O32" i="45"/>
  <c r="P32" i="45"/>
  <c r="Q32" i="45"/>
  <c r="R32" i="45"/>
  <c r="S32" i="45"/>
  <c r="T32" i="45"/>
  <c r="U32" i="45"/>
  <c r="E22" i="45"/>
  <c r="F22" i="45"/>
  <c r="G22" i="45"/>
  <c r="H22" i="45"/>
  <c r="I22" i="45"/>
  <c r="J22" i="45"/>
  <c r="K22" i="45"/>
  <c r="L22" i="45"/>
  <c r="M22" i="45"/>
  <c r="N22" i="45"/>
  <c r="O22" i="45"/>
  <c r="P22" i="45"/>
  <c r="Q22" i="45"/>
  <c r="R22" i="45"/>
  <c r="S22" i="45"/>
  <c r="T22" i="45"/>
  <c r="U22" i="45"/>
  <c r="E21" i="45"/>
  <c r="F21" i="45"/>
  <c r="G21" i="45"/>
  <c r="H21" i="45"/>
  <c r="I21" i="45"/>
  <c r="J21" i="45"/>
  <c r="K21" i="45"/>
  <c r="L21" i="45"/>
  <c r="M21" i="45"/>
  <c r="N21" i="45"/>
  <c r="O21" i="45"/>
  <c r="P21" i="45"/>
  <c r="Q21" i="45"/>
  <c r="R21" i="45"/>
  <c r="S21" i="45"/>
  <c r="T21" i="45"/>
  <c r="U21" i="45"/>
  <c r="E33" i="16"/>
  <c r="F33" i="16"/>
  <c r="G33" i="16"/>
  <c r="H33" i="16"/>
  <c r="I33" i="16"/>
  <c r="J33" i="16"/>
  <c r="K33" i="16"/>
  <c r="L33" i="16"/>
  <c r="M33" i="16"/>
  <c r="N33" i="16"/>
  <c r="O33" i="16"/>
  <c r="P33" i="16"/>
  <c r="Q33" i="16"/>
  <c r="R33" i="16"/>
  <c r="S33" i="16"/>
  <c r="T33" i="16"/>
  <c r="U33" i="16"/>
  <c r="F32" i="16"/>
  <c r="G32" i="16"/>
  <c r="H32" i="16"/>
  <c r="I32" i="16"/>
  <c r="J32" i="16"/>
  <c r="K32" i="16"/>
  <c r="L32" i="16"/>
  <c r="M32" i="16"/>
  <c r="N32" i="16"/>
  <c r="O32" i="16"/>
  <c r="P32" i="16"/>
  <c r="Q32" i="16"/>
  <c r="R32" i="16"/>
  <c r="S32" i="16"/>
  <c r="T32" i="16"/>
  <c r="U32" i="16"/>
  <c r="E22" i="16"/>
  <c r="F22" i="16"/>
  <c r="G22" i="16"/>
  <c r="H22" i="16"/>
  <c r="I22" i="16"/>
  <c r="J22" i="16"/>
  <c r="K22" i="16"/>
  <c r="L22" i="16"/>
  <c r="M22" i="16"/>
  <c r="N22" i="16"/>
  <c r="O22" i="16"/>
  <c r="P22" i="16"/>
  <c r="Q22" i="16"/>
  <c r="R22" i="16"/>
  <c r="S22" i="16"/>
  <c r="T22" i="16"/>
  <c r="U22" i="16"/>
  <c r="E21" i="16"/>
  <c r="F21" i="16"/>
  <c r="G21" i="16"/>
  <c r="H21" i="16"/>
  <c r="I21" i="16"/>
  <c r="J21" i="16"/>
  <c r="K21" i="16"/>
  <c r="L21" i="16"/>
  <c r="M21" i="16"/>
  <c r="N21" i="16"/>
  <c r="O21" i="16"/>
  <c r="P21" i="16"/>
  <c r="Q21" i="16"/>
  <c r="R21" i="16"/>
  <c r="S21" i="16"/>
  <c r="T21" i="16"/>
  <c r="U21" i="16"/>
  <c r="F45" i="16" l="1"/>
  <c r="N45" i="16"/>
  <c r="G45" i="16"/>
  <c r="O45" i="16"/>
  <c r="H45" i="16"/>
  <c r="P45" i="16"/>
  <c r="I45" i="16"/>
  <c r="Q45" i="16"/>
  <c r="J45" i="16"/>
  <c r="R45" i="16"/>
  <c r="K45" i="16"/>
  <c r="S45" i="16"/>
  <c r="E45" i="16"/>
  <c r="L45" i="16"/>
  <c r="T45" i="16"/>
  <c r="M45" i="16"/>
  <c r="U45" i="16"/>
  <c r="H44" i="16"/>
  <c r="P44" i="16"/>
  <c r="E44" i="16"/>
  <c r="I44" i="16"/>
  <c r="Q44" i="16"/>
  <c r="J44" i="16"/>
  <c r="R44" i="16"/>
  <c r="K44" i="16"/>
  <c r="S44" i="16"/>
  <c r="L44" i="16"/>
  <c r="T44" i="16"/>
  <c r="M44" i="16"/>
  <c r="U44" i="16"/>
  <c r="F44" i="16"/>
  <c r="N44" i="16"/>
  <c r="G44" i="16"/>
  <c r="O44" i="16"/>
  <c r="F50" i="16"/>
  <c r="N50" i="16"/>
  <c r="G50" i="16"/>
  <c r="O50" i="16"/>
  <c r="H50" i="16"/>
  <c r="P50" i="16"/>
  <c r="I50" i="16"/>
  <c r="Q50" i="16"/>
  <c r="J50" i="16"/>
  <c r="R50" i="16"/>
  <c r="K50" i="16"/>
  <c r="S50" i="16"/>
  <c r="L50" i="16"/>
  <c r="T50" i="16"/>
  <c r="M50" i="16"/>
  <c r="U50" i="16"/>
  <c r="H43" i="16"/>
  <c r="P43" i="16"/>
  <c r="I43" i="16"/>
  <c r="Q43" i="16"/>
  <c r="J43" i="16"/>
  <c r="R43" i="16"/>
  <c r="K43" i="16"/>
  <c r="S43" i="16"/>
  <c r="L43" i="16"/>
  <c r="T43" i="16"/>
  <c r="M43" i="16"/>
  <c r="U43" i="16"/>
  <c r="F43" i="16"/>
  <c r="N43" i="16"/>
  <c r="G43" i="16"/>
  <c r="O43" i="16"/>
  <c r="E43" i="16"/>
  <c r="F49" i="16"/>
  <c r="N49" i="16"/>
  <c r="G49" i="16"/>
  <c r="O49" i="16"/>
  <c r="H49" i="16"/>
  <c r="P49" i="16"/>
  <c r="I49" i="16"/>
  <c r="Q49" i="16"/>
  <c r="E49" i="16"/>
  <c r="J49" i="16"/>
  <c r="R49" i="16"/>
  <c r="K49" i="16"/>
  <c r="S49" i="16"/>
  <c r="L49" i="16"/>
  <c r="T49" i="16"/>
  <c r="M49" i="16"/>
  <c r="U49" i="16"/>
  <c r="H42" i="16"/>
  <c r="P42" i="16"/>
  <c r="I42" i="16"/>
  <c r="Q42" i="16"/>
  <c r="J42" i="16"/>
  <c r="R42" i="16"/>
  <c r="K42" i="16"/>
  <c r="S42" i="16"/>
  <c r="L42" i="16"/>
  <c r="T42" i="16"/>
  <c r="M42" i="16"/>
  <c r="U42" i="16"/>
  <c r="F42" i="16"/>
  <c r="N42" i="16"/>
  <c r="E42" i="16"/>
  <c r="G42" i="16"/>
  <c r="O42" i="16"/>
  <c r="F48" i="16"/>
  <c r="N48" i="16"/>
  <c r="G48" i="16"/>
  <c r="O48" i="16"/>
  <c r="H48" i="16"/>
  <c r="P48" i="16"/>
  <c r="E48" i="16"/>
  <c r="I48" i="16"/>
  <c r="Q48" i="16"/>
  <c r="J48" i="16"/>
  <c r="R48" i="16"/>
  <c r="K48" i="16"/>
  <c r="S48" i="16"/>
  <c r="L48" i="16"/>
  <c r="T48" i="16"/>
  <c r="M48" i="16"/>
  <c r="U48" i="16"/>
  <c r="H41" i="16"/>
  <c r="P41" i="16"/>
  <c r="I41" i="16"/>
  <c r="Q41" i="16"/>
  <c r="E41" i="16"/>
  <c r="J41" i="16"/>
  <c r="R41" i="16"/>
  <c r="K41" i="16"/>
  <c r="S41" i="16"/>
  <c r="L41" i="16"/>
  <c r="T41" i="16"/>
  <c r="M41" i="16"/>
  <c r="U41" i="16"/>
  <c r="F41" i="16"/>
  <c r="N41" i="16"/>
  <c r="G41" i="16"/>
  <c r="O41" i="16"/>
  <c r="F47" i="16"/>
  <c r="N47" i="16"/>
  <c r="G47" i="16"/>
  <c r="O47" i="16"/>
  <c r="E47" i="16"/>
  <c r="H47" i="16"/>
  <c r="P47" i="16"/>
  <c r="I47" i="16"/>
  <c r="Q47" i="16"/>
  <c r="J47" i="16"/>
  <c r="R47" i="16"/>
  <c r="K47" i="16"/>
  <c r="S47" i="16"/>
  <c r="L47" i="16"/>
  <c r="T47" i="16"/>
  <c r="M47" i="16"/>
  <c r="U47" i="16"/>
  <c r="F46" i="16"/>
  <c r="N46" i="16"/>
  <c r="G46" i="16"/>
  <c r="O46" i="16"/>
  <c r="H46" i="16"/>
  <c r="P46" i="16"/>
  <c r="I46" i="16"/>
  <c r="Q46" i="16"/>
  <c r="J46" i="16"/>
  <c r="R46" i="16"/>
  <c r="K46" i="16"/>
  <c r="S46" i="16"/>
  <c r="L46" i="16"/>
  <c r="T46" i="16"/>
  <c r="M46" i="16"/>
  <c r="U46" i="16"/>
  <c r="B294" i="35"/>
  <c r="B300" i="35"/>
  <c r="B293" i="35"/>
  <c r="B299" i="35"/>
  <c r="B292" i="35"/>
  <c r="B298" i="35"/>
  <c r="B297" i="35"/>
  <c r="B296" i="35"/>
  <c r="B295" i="35"/>
  <c r="B301" i="35"/>
  <c r="D407" i="35" l="1"/>
  <c r="D301" i="35"/>
  <c r="D293" i="35"/>
  <c r="D352" i="35"/>
  <c r="D353" i="35"/>
  <c r="D298" i="35"/>
  <c r="D350" i="35"/>
  <c r="D299" i="35"/>
  <c r="D294" i="35"/>
  <c r="D411" i="35"/>
  <c r="D410" i="35"/>
  <c r="D300" i="35"/>
  <c r="D408" i="35"/>
  <c r="D402" i="35"/>
  <c r="B315" i="35"/>
  <c r="B313" i="35"/>
  <c r="B316" i="35"/>
  <c r="B314" i="35"/>
  <c r="D351" i="35"/>
  <c r="D403" i="35"/>
  <c r="B318" i="35"/>
  <c r="B319" i="35"/>
  <c r="B320" i="35"/>
  <c r="B321" i="35"/>
  <c r="B322" i="35"/>
  <c r="B317" i="35"/>
  <c r="D297" i="35"/>
  <c r="D404" i="35"/>
  <c r="D295" i="35"/>
  <c r="D405" i="35"/>
  <c r="D292" i="35"/>
  <c r="D406" i="35"/>
  <c r="D296" i="35"/>
  <c r="D409" i="35"/>
  <c r="E94" i="44"/>
  <c r="F94" i="44" s="1"/>
  <c r="G94" i="44" s="1"/>
  <c r="H94" i="44" s="1"/>
  <c r="I94" i="44" s="1"/>
  <c r="J94" i="44" s="1"/>
  <c r="K94" i="44" s="1"/>
  <c r="L94" i="44" s="1"/>
  <c r="M94" i="44" s="1"/>
  <c r="N94" i="44" s="1"/>
  <c r="O94" i="44" s="1"/>
  <c r="P94" i="44" s="1"/>
  <c r="Q94" i="44" s="1"/>
  <c r="R94" i="44" s="1"/>
  <c r="E87" i="44"/>
  <c r="F87" i="44" s="1"/>
  <c r="G87" i="44" s="1"/>
  <c r="H87" i="44" s="1"/>
  <c r="I87" i="44" s="1"/>
  <c r="J87" i="44" s="1"/>
  <c r="K87" i="44" s="1"/>
  <c r="L87" i="44" s="1"/>
  <c r="M87" i="44" s="1"/>
  <c r="N87" i="44" s="1"/>
  <c r="O87" i="44" s="1"/>
  <c r="P87" i="44" s="1"/>
  <c r="Q87" i="44" s="1"/>
  <c r="R87" i="44" s="1"/>
  <c r="F94" i="41"/>
  <c r="G94" i="41" s="1"/>
  <c r="H94" i="41" s="1"/>
  <c r="I94" i="41" s="1"/>
  <c r="J94" i="41" s="1"/>
  <c r="K94" i="41" s="1"/>
  <c r="L94" i="41" s="1"/>
  <c r="M94" i="41" s="1"/>
  <c r="N94" i="41" s="1"/>
  <c r="O94" i="41" s="1"/>
  <c r="P94" i="41" s="1"/>
  <c r="Q94" i="41" s="1"/>
  <c r="R94" i="41" s="1"/>
  <c r="E87" i="41"/>
  <c r="F87" i="41" s="1"/>
  <c r="G87" i="41" s="1"/>
  <c r="H87" i="41" s="1"/>
  <c r="I87" i="41" s="1"/>
  <c r="J87" i="41" s="1"/>
  <c r="K87" i="41" s="1"/>
  <c r="L87" i="41" s="1"/>
  <c r="M87" i="41" s="1"/>
  <c r="N87" i="41" s="1"/>
  <c r="O87" i="41" s="1"/>
  <c r="P87" i="41" s="1"/>
  <c r="Q87" i="41" s="1"/>
  <c r="R87" i="41" s="1"/>
  <c r="B421" i="35" l="1"/>
  <c r="B369" i="35"/>
  <c r="B423" i="35"/>
  <c r="B371" i="35"/>
  <c r="B417" i="35"/>
  <c r="B365" i="35"/>
  <c r="B374" i="35"/>
  <c r="B426" i="35"/>
  <c r="B373" i="35"/>
  <c r="B425" i="35"/>
  <c r="B424" i="35"/>
  <c r="B372" i="35"/>
  <c r="B422" i="35"/>
  <c r="B370" i="35"/>
  <c r="B418" i="35"/>
  <c r="B366" i="35"/>
  <c r="B368" i="35"/>
  <c r="B420" i="35"/>
  <c r="B419" i="35"/>
  <c r="B367" i="35"/>
  <c r="D48" i="41"/>
  <c r="C10" i="24" l="1"/>
  <c r="C7" i="24"/>
  <c r="T22" i="47" l="1"/>
  <c r="T17" i="45"/>
  <c r="U17" i="45"/>
  <c r="T18" i="45"/>
  <c r="U18" i="45"/>
  <c r="T19" i="45"/>
  <c r="U19" i="45"/>
  <c r="T20" i="45"/>
  <c r="U20" i="45"/>
  <c r="T23" i="45" l="1"/>
  <c r="U23" i="45"/>
  <c r="E100" i="9"/>
  <c r="E101" i="9" s="1"/>
  <c r="D51" i="9"/>
  <c r="D50" i="9"/>
  <c r="D49" i="9"/>
  <c r="D48" i="9"/>
  <c r="D47" i="9"/>
  <c r="D46" i="9"/>
  <c r="D39" i="9"/>
  <c r="D38" i="9"/>
  <c r="D37" i="9"/>
  <c r="D36" i="9"/>
  <c r="D35" i="9"/>
  <c r="E29" i="9"/>
  <c r="E28" i="9"/>
  <c r="E27" i="9"/>
  <c r="E26" i="9"/>
  <c r="E25" i="9"/>
  <c r="E24" i="9"/>
  <c r="E23" i="9"/>
  <c r="E22" i="9"/>
  <c r="E21" i="9"/>
  <c r="E20" i="9"/>
  <c r="E19" i="9"/>
  <c r="E18" i="9"/>
  <c r="E13" i="9"/>
  <c r="E12" i="9"/>
  <c r="K11" i="9"/>
  <c r="J11" i="9"/>
  <c r="I11" i="9"/>
  <c r="H11" i="9"/>
  <c r="G11" i="9"/>
  <c r="F11" i="9"/>
  <c r="E11" i="9"/>
  <c r="E10" i="9"/>
  <c r="E57" i="9" s="1"/>
  <c r="B40" i="9"/>
  <c r="C74" i="9" l="1"/>
  <c r="C68" i="9"/>
  <c r="C75" i="9"/>
  <c r="C69" i="9"/>
  <c r="C70" i="9"/>
  <c r="C76" i="9"/>
  <c r="C77" i="9"/>
  <c r="C71" i="9"/>
  <c r="F57" i="9"/>
  <c r="G57" i="9" s="1"/>
  <c r="H57" i="9" s="1"/>
  <c r="I57" i="9" s="1"/>
  <c r="J57" i="9" s="1"/>
  <c r="K57" i="9" s="1"/>
  <c r="L57" i="9" s="1"/>
  <c r="M57" i="9" s="1"/>
  <c r="N57" i="9" s="1"/>
  <c r="O57" i="9" s="1"/>
  <c r="P57" i="9" s="1"/>
  <c r="Q57" i="9" s="1"/>
  <c r="R57" i="9" s="1"/>
  <c r="S57" i="9" s="1"/>
  <c r="T57" i="9" s="1"/>
  <c r="E67" i="9"/>
  <c r="F67" i="9" s="1"/>
  <c r="G67" i="9" s="1"/>
  <c r="H67" i="9" s="1"/>
  <c r="I67" i="9" s="1"/>
  <c r="J67" i="9" s="1"/>
  <c r="K67" i="9" s="1"/>
  <c r="L67" i="9" s="1"/>
  <c r="M67" i="9" s="1"/>
  <c r="N67" i="9" s="1"/>
  <c r="O67" i="9" s="1"/>
  <c r="P67" i="9" s="1"/>
  <c r="Q67" i="9" s="1"/>
  <c r="R67" i="9" s="1"/>
  <c r="S67" i="9" s="1"/>
  <c r="T67" i="9" s="1"/>
  <c r="C78" i="9"/>
  <c r="C72" i="9"/>
  <c r="C79" i="9"/>
  <c r="C73" i="9"/>
  <c r="E83" i="9"/>
  <c r="F83" i="9" s="1"/>
  <c r="G83" i="9" s="1"/>
  <c r="H83" i="9" s="1"/>
  <c r="I83" i="9" s="1"/>
  <c r="J83" i="9" s="1"/>
  <c r="K83" i="9" s="1"/>
  <c r="L83" i="9" s="1"/>
  <c r="M83" i="9" s="1"/>
  <c r="N83" i="9" s="1"/>
  <c r="O83" i="9" s="1"/>
  <c r="P83" i="9" s="1"/>
  <c r="Q83" i="9" s="1"/>
  <c r="R83" i="9" s="1"/>
  <c r="S83" i="9" s="1"/>
  <c r="T83" i="9" s="1"/>
  <c r="E99" i="9"/>
  <c r="E44" i="9"/>
  <c r="E33" i="9"/>
  <c r="S101" i="44" l="1"/>
  <c r="T101" i="44"/>
  <c r="U101" i="44"/>
  <c r="T101" i="41"/>
  <c r="S101" i="41"/>
  <c r="U101" i="41"/>
  <c r="U87" i="41"/>
  <c r="T87" i="41"/>
  <c r="S87" i="41"/>
  <c r="T94" i="44"/>
  <c r="S94" i="44"/>
  <c r="U94" i="44"/>
  <c r="U87" i="44"/>
  <c r="S94" i="41"/>
  <c r="T87" i="44"/>
  <c r="T94" i="41"/>
  <c r="U94" i="41"/>
  <c r="S87" i="44"/>
  <c r="F33" i="9"/>
  <c r="E34" i="9"/>
  <c r="F44" i="9"/>
  <c r="G44" i="9" s="1"/>
  <c r="E45" i="9"/>
  <c r="F45" i="9" l="1"/>
  <c r="F86" i="9" s="1"/>
  <c r="G33" i="9"/>
  <c r="F34" i="9"/>
  <c r="E90" i="9"/>
  <c r="E87" i="9"/>
  <c r="E51" i="9"/>
  <c r="E88" i="9"/>
  <c r="E85" i="9"/>
  <c r="E52" i="9"/>
  <c r="E89" i="9"/>
  <c r="E86" i="9"/>
  <c r="E91" i="9"/>
  <c r="H44" i="9"/>
  <c r="G45" i="9"/>
  <c r="G90" i="9" s="1"/>
  <c r="F52" i="9" l="1"/>
  <c r="F89" i="9"/>
  <c r="F85" i="9"/>
  <c r="F88" i="9"/>
  <c r="F91" i="9"/>
  <c r="F87" i="9"/>
  <c r="F90" i="9"/>
  <c r="H33" i="9"/>
  <c r="G34" i="9"/>
  <c r="E79" i="9"/>
  <c r="G89" i="9"/>
  <c r="G86" i="9"/>
  <c r="G91" i="9"/>
  <c r="G88" i="9"/>
  <c r="G85" i="9"/>
  <c r="G52" i="9"/>
  <c r="G87" i="9"/>
  <c r="I44" i="9"/>
  <c r="H45" i="9"/>
  <c r="I33" i="9" l="1"/>
  <c r="H34" i="9"/>
  <c r="H87" i="9"/>
  <c r="H89" i="9"/>
  <c r="H86" i="9"/>
  <c r="H52" i="9"/>
  <c r="H90" i="9"/>
  <c r="H91" i="9"/>
  <c r="H88" i="9"/>
  <c r="H85" i="9"/>
  <c r="J44" i="9"/>
  <c r="I45" i="9"/>
  <c r="J33" i="9" l="1"/>
  <c r="I34" i="9"/>
  <c r="I89" i="9"/>
  <c r="I86" i="9"/>
  <c r="I87" i="9"/>
  <c r="I91" i="9"/>
  <c r="I88" i="9"/>
  <c r="I85" i="9"/>
  <c r="I52" i="9"/>
  <c r="I90" i="9"/>
  <c r="J45" i="9"/>
  <c r="K44" i="9"/>
  <c r="K33" i="9" l="1"/>
  <c r="J34" i="9"/>
  <c r="J89" i="9"/>
  <c r="J86" i="9"/>
  <c r="J91" i="9"/>
  <c r="J88" i="9"/>
  <c r="J85" i="9"/>
  <c r="J52" i="9"/>
  <c r="J90" i="9"/>
  <c r="J87" i="9"/>
  <c r="K45" i="9"/>
  <c r="L44" i="9"/>
  <c r="L33" i="9" l="1"/>
  <c r="K34" i="9"/>
  <c r="K91" i="9"/>
  <c r="K88" i="9"/>
  <c r="K85" i="9"/>
  <c r="K52" i="9"/>
  <c r="K90" i="9"/>
  <c r="K87" i="9"/>
  <c r="K86" i="9"/>
  <c r="K89" i="9"/>
  <c r="M44" i="9"/>
  <c r="L45" i="9"/>
  <c r="M33" i="9" l="1"/>
  <c r="L34" i="9"/>
  <c r="L89" i="9"/>
  <c r="L91" i="9"/>
  <c r="L88" i="9"/>
  <c r="L85" i="9"/>
  <c r="L52" i="9"/>
  <c r="L90" i="9"/>
  <c r="L87" i="9"/>
  <c r="L86" i="9"/>
  <c r="N44" i="9"/>
  <c r="M45" i="9"/>
  <c r="N33" i="9" l="1"/>
  <c r="M34" i="9"/>
  <c r="M91" i="9"/>
  <c r="M88" i="9"/>
  <c r="M85" i="9"/>
  <c r="M52" i="9"/>
  <c r="M89" i="9"/>
  <c r="M86" i="9"/>
  <c r="M90" i="9"/>
  <c r="M87" i="9"/>
  <c r="N45" i="9"/>
  <c r="O44" i="9"/>
  <c r="O33" i="9" l="1"/>
  <c r="N34" i="9"/>
  <c r="N91" i="9"/>
  <c r="N88" i="9"/>
  <c r="N85" i="9"/>
  <c r="N52" i="9"/>
  <c r="N86" i="9"/>
  <c r="N90" i="9"/>
  <c r="N87" i="9"/>
  <c r="N89" i="9"/>
  <c r="P44" i="9"/>
  <c r="O45" i="9"/>
  <c r="P33" i="9" l="1"/>
  <c r="O34" i="9"/>
  <c r="O90" i="9"/>
  <c r="O87" i="9"/>
  <c r="O89" i="9"/>
  <c r="O86" i="9"/>
  <c r="O85" i="9"/>
  <c r="O91" i="9"/>
  <c r="O88" i="9"/>
  <c r="O52" i="9"/>
  <c r="P45" i="9"/>
  <c r="Q44" i="9"/>
  <c r="Q33" i="9" l="1"/>
  <c r="P34" i="9"/>
  <c r="P88" i="9"/>
  <c r="P90" i="9"/>
  <c r="P87" i="9"/>
  <c r="P89" i="9"/>
  <c r="P86" i="9"/>
  <c r="P91" i="9"/>
  <c r="P85" i="9"/>
  <c r="P52" i="9"/>
  <c r="R44" i="9"/>
  <c r="Q45" i="9"/>
  <c r="R33" i="9" l="1"/>
  <c r="Q34" i="9"/>
  <c r="Q90" i="9"/>
  <c r="Q87" i="9"/>
  <c r="Q52" i="9"/>
  <c r="Q91" i="9"/>
  <c r="Q88" i="9"/>
  <c r="Q89" i="9"/>
  <c r="Q86" i="9"/>
  <c r="Q85" i="9"/>
  <c r="S44" i="9"/>
  <c r="R45" i="9"/>
  <c r="S33" i="9" l="1"/>
  <c r="S34" i="9" s="1"/>
  <c r="R34" i="9"/>
  <c r="R90" i="9"/>
  <c r="R87" i="9"/>
  <c r="R52" i="9"/>
  <c r="R89" i="9"/>
  <c r="R86" i="9"/>
  <c r="R91" i="9"/>
  <c r="R88" i="9"/>
  <c r="R85" i="9"/>
  <c r="T44" i="9"/>
  <c r="S45" i="9"/>
  <c r="T33" i="9" l="1"/>
  <c r="T34" i="9" s="1"/>
  <c r="S89" i="9"/>
  <c r="S86" i="9"/>
  <c r="S88" i="9"/>
  <c r="S85" i="9"/>
  <c r="S91" i="9"/>
  <c r="S90" i="9"/>
  <c r="S87" i="9"/>
  <c r="S52" i="9"/>
  <c r="T45" i="9"/>
  <c r="T89" i="9" l="1"/>
  <c r="T86" i="9"/>
  <c r="T90" i="9"/>
  <c r="T91" i="9"/>
  <c r="T88" i="9"/>
  <c r="T85" i="9"/>
  <c r="T52" i="9"/>
  <c r="T87" i="9"/>
  <c r="E18" i="45" l="1"/>
  <c r="E18" i="16"/>
  <c r="E47" i="9" l="1"/>
  <c r="C10" i="52"/>
  <c r="C7" i="52"/>
  <c r="F19" i="45"/>
  <c r="G19" i="45"/>
  <c r="H19" i="45"/>
  <c r="I19" i="45"/>
  <c r="J19" i="45"/>
  <c r="K19" i="45"/>
  <c r="L19" i="45"/>
  <c r="M19" i="45"/>
  <c r="N19" i="45"/>
  <c r="O19" i="45"/>
  <c r="P19" i="45"/>
  <c r="Q19" i="45"/>
  <c r="R19" i="45"/>
  <c r="S19" i="45"/>
  <c r="E19" i="45"/>
  <c r="F18" i="45"/>
  <c r="G18" i="45"/>
  <c r="H18" i="45"/>
  <c r="I18" i="45"/>
  <c r="J18" i="45"/>
  <c r="K18" i="45"/>
  <c r="L18" i="45"/>
  <c r="M18" i="45"/>
  <c r="N18" i="45"/>
  <c r="O18" i="45"/>
  <c r="P18" i="45"/>
  <c r="Q18" i="45"/>
  <c r="R18" i="45"/>
  <c r="S18" i="45"/>
  <c r="F20" i="45"/>
  <c r="G20" i="45"/>
  <c r="H20" i="45"/>
  <c r="I20" i="45"/>
  <c r="J20" i="45"/>
  <c r="K20" i="45"/>
  <c r="L20" i="45"/>
  <c r="M20" i="45"/>
  <c r="N20" i="45"/>
  <c r="O20" i="45"/>
  <c r="P20" i="45"/>
  <c r="Q20" i="45"/>
  <c r="R20" i="45"/>
  <c r="S20" i="45"/>
  <c r="E20" i="45"/>
  <c r="F18" i="16"/>
  <c r="G18" i="16"/>
  <c r="H18" i="16"/>
  <c r="I18" i="16"/>
  <c r="J18" i="16"/>
  <c r="K18" i="16"/>
  <c r="L18" i="16"/>
  <c r="M18" i="16"/>
  <c r="N18" i="16"/>
  <c r="O18" i="16"/>
  <c r="P18" i="16"/>
  <c r="Q18" i="16"/>
  <c r="R18" i="16"/>
  <c r="S18" i="16"/>
  <c r="T18" i="16"/>
  <c r="U18" i="16"/>
  <c r="F19" i="16"/>
  <c r="G19" i="16"/>
  <c r="H19" i="16"/>
  <c r="I19" i="16"/>
  <c r="J19" i="16"/>
  <c r="K19" i="16"/>
  <c r="L19" i="16"/>
  <c r="M19" i="16"/>
  <c r="N19" i="16"/>
  <c r="O19" i="16"/>
  <c r="P19" i="16"/>
  <c r="Q19" i="16"/>
  <c r="R19" i="16"/>
  <c r="S19" i="16"/>
  <c r="T19" i="16"/>
  <c r="U19" i="16"/>
  <c r="E19" i="16"/>
  <c r="E17" i="16"/>
  <c r="E20" i="16"/>
  <c r="F17" i="16"/>
  <c r="G17" i="16"/>
  <c r="H17" i="16"/>
  <c r="I17" i="16"/>
  <c r="J17" i="16"/>
  <c r="K17" i="16"/>
  <c r="L17" i="16"/>
  <c r="M17" i="16"/>
  <c r="N17" i="16"/>
  <c r="O17" i="16"/>
  <c r="P17" i="16"/>
  <c r="Q17" i="16"/>
  <c r="R17" i="16"/>
  <c r="S17" i="16"/>
  <c r="T17" i="16"/>
  <c r="U17" i="16"/>
  <c r="F20" i="16"/>
  <c r="G20" i="16"/>
  <c r="H20" i="16"/>
  <c r="I20" i="16"/>
  <c r="J20" i="16"/>
  <c r="K20" i="16"/>
  <c r="L20" i="16"/>
  <c r="M20" i="16"/>
  <c r="N20" i="16"/>
  <c r="O20" i="16"/>
  <c r="P20" i="16"/>
  <c r="Q20" i="16"/>
  <c r="R20" i="16"/>
  <c r="S20" i="16"/>
  <c r="T20" i="16"/>
  <c r="U20" i="16"/>
  <c r="E45" i="35"/>
  <c r="F45" i="35"/>
  <c r="G45" i="35"/>
  <c r="H45" i="35"/>
  <c r="I45" i="35"/>
  <c r="J45" i="35"/>
  <c r="K45" i="35"/>
  <c r="L45" i="35"/>
  <c r="M45" i="35"/>
  <c r="N45" i="35"/>
  <c r="O45" i="35"/>
  <c r="P45" i="35"/>
  <c r="Q45" i="35"/>
  <c r="R45" i="35"/>
  <c r="S45" i="35"/>
  <c r="T45" i="35"/>
  <c r="E46" i="35"/>
  <c r="F46" i="35"/>
  <c r="G46" i="35"/>
  <c r="H46" i="35"/>
  <c r="I46" i="35"/>
  <c r="J46" i="35"/>
  <c r="K46" i="35"/>
  <c r="L46" i="35"/>
  <c r="M46" i="35"/>
  <c r="N46" i="35"/>
  <c r="O46" i="35"/>
  <c r="P46" i="35"/>
  <c r="Q46" i="35"/>
  <c r="R46" i="35"/>
  <c r="S46" i="35"/>
  <c r="T46" i="35"/>
  <c r="E47" i="35"/>
  <c r="F47" i="35"/>
  <c r="G47" i="35"/>
  <c r="H47" i="35"/>
  <c r="I47" i="35"/>
  <c r="J47" i="35"/>
  <c r="K47" i="35"/>
  <c r="L47" i="35"/>
  <c r="M47" i="35"/>
  <c r="N47" i="35"/>
  <c r="O47" i="35"/>
  <c r="P47" i="35"/>
  <c r="Q47" i="35"/>
  <c r="R47" i="35"/>
  <c r="S47" i="35"/>
  <c r="T47" i="35"/>
  <c r="E48" i="35"/>
  <c r="F48" i="35"/>
  <c r="G48" i="35"/>
  <c r="H48" i="35"/>
  <c r="I48" i="35"/>
  <c r="J48" i="35"/>
  <c r="K48" i="35"/>
  <c r="L48" i="35"/>
  <c r="M48" i="35"/>
  <c r="N48" i="35"/>
  <c r="O48" i="35"/>
  <c r="P48" i="35"/>
  <c r="Q48" i="35"/>
  <c r="R48" i="35"/>
  <c r="S48" i="35"/>
  <c r="T48" i="35"/>
  <c r="E49" i="35"/>
  <c r="F49" i="35"/>
  <c r="G49" i="35"/>
  <c r="H49" i="35"/>
  <c r="I49" i="35"/>
  <c r="J49" i="35"/>
  <c r="K49" i="35"/>
  <c r="L49" i="35"/>
  <c r="M49" i="35"/>
  <c r="N49" i="35"/>
  <c r="O49" i="35"/>
  <c r="P49" i="35"/>
  <c r="Q49" i="35"/>
  <c r="R49" i="35"/>
  <c r="S49" i="35"/>
  <c r="T49" i="35"/>
  <c r="E50" i="35"/>
  <c r="F50" i="35"/>
  <c r="G50" i="35"/>
  <c r="H50" i="35"/>
  <c r="I50" i="35"/>
  <c r="J50" i="35"/>
  <c r="K50" i="35"/>
  <c r="L50" i="35"/>
  <c r="M50" i="35"/>
  <c r="N50" i="35"/>
  <c r="O50" i="35"/>
  <c r="P50" i="35"/>
  <c r="Q50" i="35"/>
  <c r="R50" i="35"/>
  <c r="S50" i="35"/>
  <c r="T50" i="35"/>
  <c r="E75" i="9" l="1"/>
  <c r="K47" i="9"/>
  <c r="E48" i="9"/>
  <c r="K50" i="9"/>
  <c r="L51" i="9"/>
  <c r="N50" i="9"/>
  <c r="P49" i="9"/>
  <c r="R46" i="9"/>
  <c r="E49" i="9"/>
  <c r="J48" i="9"/>
  <c r="L47" i="9"/>
  <c r="L50" i="9"/>
  <c r="I47" i="9"/>
  <c r="L49" i="9"/>
  <c r="H47" i="9"/>
  <c r="T51" i="9"/>
  <c r="T79" i="9" s="1"/>
  <c r="G51" i="9"/>
  <c r="I50" i="9"/>
  <c r="K49" i="9"/>
  <c r="M46" i="9"/>
  <c r="T47" i="9"/>
  <c r="T75" i="9" s="1"/>
  <c r="G47" i="9"/>
  <c r="J47" i="9"/>
  <c r="F51" i="9"/>
  <c r="H50" i="9"/>
  <c r="J49" i="9"/>
  <c r="L46" i="9"/>
  <c r="R48" i="9"/>
  <c r="F47" i="9"/>
  <c r="J51" i="9"/>
  <c r="I51" i="9"/>
  <c r="T50" i="9"/>
  <c r="T78" i="9" s="1"/>
  <c r="G50" i="9"/>
  <c r="I49" i="9"/>
  <c r="K46" i="9"/>
  <c r="Q48" i="9"/>
  <c r="E46" i="9"/>
  <c r="H48" i="9"/>
  <c r="O46" i="9"/>
  <c r="H51" i="9"/>
  <c r="S51" i="9"/>
  <c r="R51" i="9"/>
  <c r="F50" i="9"/>
  <c r="H49" i="9"/>
  <c r="J46" i="9"/>
  <c r="P48" i="9"/>
  <c r="R47" i="9"/>
  <c r="Q46" i="9"/>
  <c r="N49" i="9"/>
  <c r="Q51" i="9"/>
  <c r="T49" i="9"/>
  <c r="T77" i="9" s="1"/>
  <c r="G49" i="9"/>
  <c r="I46" i="9"/>
  <c r="O48" i="9"/>
  <c r="Q47" i="9"/>
  <c r="K51" i="9"/>
  <c r="P46" i="9"/>
  <c r="T48" i="9"/>
  <c r="T76" i="9" s="1"/>
  <c r="J50" i="9"/>
  <c r="P51" i="9"/>
  <c r="R50" i="9"/>
  <c r="F49" i="9"/>
  <c r="H46" i="9"/>
  <c r="N48" i="9"/>
  <c r="P47" i="9"/>
  <c r="I48" i="9"/>
  <c r="M49" i="9"/>
  <c r="F48" i="9"/>
  <c r="O51" i="9"/>
  <c r="Q50" i="9"/>
  <c r="S49" i="9"/>
  <c r="T46" i="9"/>
  <c r="G46" i="9"/>
  <c r="M48" i="9"/>
  <c r="O47" i="9"/>
  <c r="M50" i="9"/>
  <c r="N51" i="9"/>
  <c r="P50" i="9"/>
  <c r="R49" i="9"/>
  <c r="F46" i="9"/>
  <c r="L48" i="9"/>
  <c r="N47" i="9"/>
  <c r="O49" i="9"/>
  <c r="G48" i="9"/>
  <c r="N46" i="9"/>
  <c r="M51" i="9"/>
  <c r="O50" i="9"/>
  <c r="Q49" i="9"/>
  <c r="E50" i="9"/>
  <c r="K48" i="9"/>
  <c r="M47" i="9"/>
  <c r="S46" i="9"/>
  <c r="S48" i="9"/>
  <c r="S47" i="9"/>
  <c r="S50" i="9"/>
  <c r="T9" i="45"/>
  <c r="T28" i="45"/>
  <c r="T58" i="45" s="1"/>
  <c r="T29" i="45"/>
  <c r="T30" i="45"/>
  <c r="T31" i="45"/>
  <c r="T34" i="45"/>
  <c r="T35" i="45"/>
  <c r="T36" i="45"/>
  <c r="O79" i="9" l="1"/>
  <c r="Q75" i="9"/>
  <c r="S79" i="9"/>
  <c r="I75" i="9"/>
  <c r="H79" i="9"/>
  <c r="L76" i="9"/>
  <c r="J76" i="9"/>
  <c r="S76" i="9"/>
  <c r="R77" i="9"/>
  <c r="P75" i="9"/>
  <c r="J75" i="9"/>
  <c r="E77" i="9"/>
  <c r="N76" i="9"/>
  <c r="N75" i="9"/>
  <c r="S75" i="9"/>
  <c r="F79" i="9"/>
  <c r="N79" i="9"/>
  <c r="N77" i="9"/>
  <c r="P77" i="9"/>
  <c r="L75" i="9"/>
  <c r="N78" i="9"/>
  <c r="J77" i="9"/>
  <c r="E78" i="9"/>
  <c r="O75" i="9"/>
  <c r="R78" i="9"/>
  <c r="R75" i="9"/>
  <c r="G78" i="9"/>
  <c r="K77" i="9"/>
  <c r="L79" i="9"/>
  <c r="S78" i="9"/>
  <c r="H76" i="9"/>
  <c r="Q79" i="9"/>
  <c r="F77" i="9"/>
  <c r="I77" i="9"/>
  <c r="Q77" i="9"/>
  <c r="M76" i="9"/>
  <c r="P79" i="9"/>
  <c r="P76" i="9"/>
  <c r="I78" i="9"/>
  <c r="K78" i="9"/>
  <c r="L78" i="9"/>
  <c r="G75" i="9"/>
  <c r="I79" i="9"/>
  <c r="G79" i="9"/>
  <c r="E76" i="9"/>
  <c r="F76" i="9"/>
  <c r="H78" i="9"/>
  <c r="I76" i="9"/>
  <c r="Q76" i="9"/>
  <c r="M78" i="9"/>
  <c r="J78" i="9"/>
  <c r="M79" i="9"/>
  <c r="H77" i="9"/>
  <c r="J79" i="9"/>
  <c r="K75" i="9"/>
  <c r="O77" i="9"/>
  <c r="M75" i="9"/>
  <c r="S77" i="9"/>
  <c r="F78" i="9"/>
  <c r="F75" i="9"/>
  <c r="H75" i="9"/>
  <c r="O76" i="9"/>
  <c r="M77" i="9"/>
  <c r="G77" i="9"/>
  <c r="P78" i="9"/>
  <c r="K76" i="9"/>
  <c r="O78" i="9"/>
  <c r="G76" i="9"/>
  <c r="Q78" i="9"/>
  <c r="K79" i="9"/>
  <c r="R79" i="9"/>
  <c r="R76" i="9"/>
  <c r="L77" i="9"/>
  <c r="F24" i="40"/>
  <c r="C38" i="52"/>
  <c r="D38" i="52"/>
  <c r="E38" i="52"/>
  <c r="F38" i="52"/>
  <c r="G38" i="52"/>
  <c r="H38" i="52"/>
  <c r="I38" i="52"/>
  <c r="J38" i="52"/>
  <c r="K38" i="52"/>
  <c r="L38" i="52"/>
  <c r="M38" i="52"/>
  <c r="N38" i="52"/>
  <c r="O38" i="52"/>
  <c r="P38" i="52"/>
  <c r="Q38" i="52"/>
  <c r="R38" i="52"/>
  <c r="S38" i="52"/>
  <c r="C39" i="52"/>
  <c r="D39" i="52"/>
  <c r="E39" i="52"/>
  <c r="F39" i="52"/>
  <c r="G39" i="52"/>
  <c r="H39" i="52"/>
  <c r="I39" i="52"/>
  <c r="J39" i="52"/>
  <c r="K39" i="52"/>
  <c r="L39" i="52"/>
  <c r="M39" i="52"/>
  <c r="N39" i="52"/>
  <c r="O39" i="52"/>
  <c r="P39" i="52"/>
  <c r="Q39" i="52"/>
  <c r="R39" i="52"/>
  <c r="S39" i="52"/>
  <c r="C40" i="52"/>
  <c r="D40" i="52"/>
  <c r="E40" i="52"/>
  <c r="F40" i="52"/>
  <c r="G40" i="52"/>
  <c r="H40" i="52"/>
  <c r="I40" i="52"/>
  <c r="J40" i="52"/>
  <c r="K40" i="52"/>
  <c r="L40" i="52"/>
  <c r="M40" i="52"/>
  <c r="N40" i="52"/>
  <c r="O40" i="52"/>
  <c r="P40" i="52"/>
  <c r="Q40" i="52"/>
  <c r="R40" i="52"/>
  <c r="S40" i="52"/>
  <c r="C41" i="52"/>
  <c r="D41" i="52"/>
  <c r="E41" i="52"/>
  <c r="F41" i="52"/>
  <c r="G41" i="52"/>
  <c r="H41" i="52"/>
  <c r="I41" i="52"/>
  <c r="J41" i="52"/>
  <c r="K41" i="52"/>
  <c r="L41" i="52"/>
  <c r="M41" i="52"/>
  <c r="N41" i="52"/>
  <c r="O41" i="52"/>
  <c r="P41" i="52"/>
  <c r="Q41" i="52"/>
  <c r="R41" i="52"/>
  <c r="S41" i="52"/>
  <c r="C42" i="52"/>
  <c r="D42" i="52"/>
  <c r="E42" i="52"/>
  <c r="F42" i="52"/>
  <c r="G42" i="52"/>
  <c r="H42" i="52"/>
  <c r="I42" i="52"/>
  <c r="J42" i="52"/>
  <c r="K42" i="52"/>
  <c r="L42" i="52"/>
  <c r="M42" i="52"/>
  <c r="N42" i="52"/>
  <c r="O42" i="52"/>
  <c r="P42" i="52"/>
  <c r="Q42" i="52"/>
  <c r="R42" i="52"/>
  <c r="S42" i="52"/>
  <c r="C43" i="52"/>
  <c r="D43" i="52"/>
  <c r="E43" i="52"/>
  <c r="F43" i="52"/>
  <c r="G43" i="52"/>
  <c r="H43" i="52"/>
  <c r="I43" i="52"/>
  <c r="J43" i="52"/>
  <c r="K43" i="52"/>
  <c r="L43" i="52"/>
  <c r="M43" i="52"/>
  <c r="N43" i="52"/>
  <c r="O43" i="52"/>
  <c r="P43" i="52"/>
  <c r="Q43" i="52"/>
  <c r="R43" i="52"/>
  <c r="S43" i="52"/>
  <c r="C44" i="52"/>
  <c r="D44" i="52"/>
  <c r="E44" i="52"/>
  <c r="F44" i="52"/>
  <c r="G44" i="52"/>
  <c r="H44" i="52"/>
  <c r="I44" i="52"/>
  <c r="J44" i="52"/>
  <c r="K44" i="52"/>
  <c r="L44" i="52"/>
  <c r="M44" i="52"/>
  <c r="N44" i="52"/>
  <c r="O44" i="52"/>
  <c r="P44" i="52"/>
  <c r="Q44" i="52"/>
  <c r="R44" i="52"/>
  <c r="S44" i="52"/>
  <c r="C57" i="52"/>
  <c r="P58" i="52" s="1"/>
  <c r="C37" i="52"/>
  <c r="C36" i="52"/>
  <c r="C35" i="52"/>
  <c r="C34" i="52"/>
  <c r="C33" i="52"/>
  <c r="C32" i="52"/>
  <c r="C26" i="52"/>
  <c r="C12" i="52" s="1"/>
  <c r="C12" i="24" s="1"/>
  <c r="C28" i="52"/>
  <c r="C29" i="52" s="1"/>
  <c r="C19" i="52"/>
  <c r="C9" i="52"/>
  <c r="C9" i="24" s="1"/>
  <c r="C8" i="52"/>
  <c r="C8" i="24" s="1"/>
  <c r="U246" i="52"/>
  <c r="R246" i="52"/>
  <c r="Q246" i="52"/>
  <c r="P246" i="52"/>
  <c r="O246" i="52"/>
  <c r="N246" i="52"/>
  <c r="M246" i="52"/>
  <c r="L246" i="52"/>
  <c r="K246" i="52"/>
  <c r="J246" i="52"/>
  <c r="I246" i="52"/>
  <c r="H246" i="52"/>
  <c r="G246" i="52"/>
  <c r="F246" i="52"/>
  <c r="E246" i="52"/>
  <c r="U238" i="52"/>
  <c r="R238" i="52"/>
  <c r="Q238" i="52"/>
  <c r="P238" i="52"/>
  <c r="O238" i="52"/>
  <c r="N238" i="52"/>
  <c r="M238" i="52"/>
  <c r="L238" i="52"/>
  <c r="K238" i="52"/>
  <c r="J238" i="52"/>
  <c r="I238" i="52"/>
  <c r="H238" i="52"/>
  <c r="G238" i="52"/>
  <c r="F238" i="52"/>
  <c r="E238" i="52"/>
  <c r="U230" i="52"/>
  <c r="R230" i="52"/>
  <c r="Q230" i="52"/>
  <c r="P230" i="52"/>
  <c r="O230" i="52"/>
  <c r="N230" i="52"/>
  <c r="M230" i="52"/>
  <c r="L230" i="52"/>
  <c r="K230" i="52"/>
  <c r="J230" i="52"/>
  <c r="I230" i="52"/>
  <c r="H230" i="52"/>
  <c r="G230" i="52"/>
  <c r="F230" i="52"/>
  <c r="E230" i="52"/>
  <c r="U222" i="52"/>
  <c r="R222" i="52"/>
  <c r="Q222" i="52"/>
  <c r="P222" i="52"/>
  <c r="O222" i="52"/>
  <c r="N222" i="52"/>
  <c r="M222" i="52"/>
  <c r="L222" i="52"/>
  <c r="K222" i="52"/>
  <c r="J222" i="52"/>
  <c r="I222" i="52"/>
  <c r="H222" i="52"/>
  <c r="G222" i="52"/>
  <c r="F222" i="52"/>
  <c r="E222" i="52"/>
  <c r="U214" i="52"/>
  <c r="R214" i="52"/>
  <c r="Q214" i="52"/>
  <c r="P214" i="52"/>
  <c r="O214" i="52"/>
  <c r="N214" i="52"/>
  <c r="M214" i="52"/>
  <c r="L214" i="52"/>
  <c r="K214" i="52"/>
  <c r="J214" i="52"/>
  <c r="I214" i="52"/>
  <c r="H214" i="52"/>
  <c r="G214" i="52"/>
  <c r="F214" i="52"/>
  <c r="E214" i="52"/>
  <c r="U207" i="52"/>
  <c r="R207" i="52"/>
  <c r="Q207" i="52"/>
  <c r="P207" i="52"/>
  <c r="O207" i="52"/>
  <c r="N207" i="52"/>
  <c r="M207" i="52"/>
  <c r="L207" i="52"/>
  <c r="K207" i="52"/>
  <c r="J207" i="52"/>
  <c r="I207" i="52"/>
  <c r="H207" i="52"/>
  <c r="G207" i="52"/>
  <c r="F207" i="52"/>
  <c r="E207" i="52"/>
  <c r="U197" i="52"/>
  <c r="R197" i="52"/>
  <c r="Q197" i="52"/>
  <c r="P197" i="52"/>
  <c r="O197" i="52"/>
  <c r="N197" i="52"/>
  <c r="M197" i="52"/>
  <c r="L197" i="52"/>
  <c r="K197" i="52"/>
  <c r="J197" i="52"/>
  <c r="I197" i="52"/>
  <c r="H197" i="52"/>
  <c r="G197" i="52"/>
  <c r="F197" i="52"/>
  <c r="E197" i="52"/>
  <c r="U188" i="52"/>
  <c r="R188" i="52"/>
  <c r="Q188" i="52"/>
  <c r="P188" i="52"/>
  <c r="O188" i="52"/>
  <c r="N188" i="52"/>
  <c r="M188" i="52"/>
  <c r="L188" i="52"/>
  <c r="K188" i="52"/>
  <c r="J188" i="52"/>
  <c r="I188" i="52"/>
  <c r="H188" i="52"/>
  <c r="G188" i="52"/>
  <c r="F188" i="52"/>
  <c r="E188" i="52"/>
  <c r="U171" i="52"/>
  <c r="R171" i="52"/>
  <c r="Q171" i="52"/>
  <c r="P171" i="52"/>
  <c r="O171" i="52"/>
  <c r="N171" i="52"/>
  <c r="M171" i="52"/>
  <c r="L171" i="52"/>
  <c r="K171" i="52"/>
  <c r="J171" i="52"/>
  <c r="I171" i="52"/>
  <c r="H171" i="52"/>
  <c r="G171" i="52"/>
  <c r="F171" i="52"/>
  <c r="E171" i="52"/>
  <c r="U162" i="52"/>
  <c r="R162" i="52"/>
  <c r="Q162" i="52"/>
  <c r="P162" i="52"/>
  <c r="O162" i="52"/>
  <c r="N162" i="52"/>
  <c r="M162" i="52"/>
  <c r="L162" i="52"/>
  <c r="K162" i="52"/>
  <c r="J162" i="52"/>
  <c r="I162" i="52"/>
  <c r="H162" i="52"/>
  <c r="G162" i="52"/>
  <c r="F162" i="52"/>
  <c r="E162" i="52"/>
  <c r="U156" i="52"/>
  <c r="R156" i="52"/>
  <c r="Q156" i="52"/>
  <c r="P156" i="52"/>
  <c r="O156" i="52"/>
  <c r="N156" i="52"/>
  <c r="M156" i="52"/>
  <c r="L156" i="52"/>
  <c r="K156" i="52"/>
  <c r="J156" i="52"/>
  <c r="I156" i="52"/>
  <c r="H156" i="52"/>
  <c r="G156" i="52"/>
  <c r="F156" i="52"/>
  <c r="E156" i="52"/>
  <c r="D60" i="44"/>
  <c r="S48" i="52" l="1"/>
  <c r="S49" i="52"/>
  <c r="S50" i="52"/>
  <c r="S51" i="52"/>
  <c r="L63" i="52"/>
  <c r="L70" i="52" s="1"/>
  <c r="C62" i="52"/>
  <c r="C69" i="52" s="1"/>
  <c r="R60" i="52"/>
  <c r="R67" i="52" s="1"/>
  <c r="I59" i="52"/>
  <c r="K63" i="52"/>
  <c r="K70" i="52" s="1"/>
  <c r="S61" i="52"/>
  <c r="S68" i="52" s="1"/>
  <c r="Q60" i="52"/>
  <c r="Q67" i="52" s="1"/>
  <c r="H59" i="52"/>
  <c r="S64" i="52"/>
  <c r="S71" i="52" s="1"/>
  <c r="J63" i="52"/>
  <c r="J70" i="52" s="1"/>
  <c r="R61" i="52"/>
  <c r="R68" i="52" s="1"/>
  <c r="I60" i="52"/>
  <c r="I67" i="52" s="1"/>
  <c r="G59" i="52"/>
  <c r="K64" i="52"/>
  <c r="K71" i="52" s="1"/>
  <c r="I63" i="52"/>
  <c r="I70" i="52" s="1"/>
  <c r="Q61" i="52"/>
  <c r="Q68" i="52" s="1"/>
  <c r="H60" i="52"/>
  <c r="H67" i="52" s="1"/>
  <c r="F59" i="52"/>
  <c r="J64" i="52"/>
  <c r="J71" i="52" s="1"/>
  <c r="H63" i="52"/>
  <c r="H70" i="52" s="1"/>
  <c r="P61" i="52"/>
  <c r="P68" i="52" s="1"/>
  <c r="G60" i="52"/>
  <c r="G67" i="52" s="1"/>
  <c r="O58" i="52"/>
  <c r="I64" i="52"/>
  <c r="I71" i="52" s="1"/>
  <c r="Q62" i="52"/>
  <c r="Q69" i="52" s="1"/>
  <c r="O61" i="52"/>
  <c r="O68" i="52" s="1"/>
  <c r="F60" i="52"/>
  <c r="F67" i="52" s="1"/>
  <c r="N58" i="52"/>
  <c r="H64" i="52"/>
  <c r="H71" i="52" s="1"/>
  <c r="P62" i="52"/>
  <c r="P69" i="52" s="1"/>
  <c r="N61" i="52"/>
  <c r="N68" i="52" s="1"/>
  <c r="E60" i="52"/>
  <c r="E67" i="52" s="1"/>
  <c r="M58" i="52"/>
  <c r="G64" i="52"/>
  <c r="G71" i="52" s="1"/>
  <c r="O62" i="52"/>
  <c r="O69" i="52" s="1"/>
  <c r="F61" i="52"/>
  <c r="F68" i="52" s="1"/>
  <c r="D60" i="52"/>
  <c r="D67" i="52" s="1"/>
  <c r="L58" i="52"/>
  <c r="F64" i="52"/>
  <c r="F71" i="52" s="1"/>
  <c r="N62" i="52"/>
  <c r="N69" i="52" s="1"/>
  <c r="E61" i="52"/>
  <c r="E68" i="52" s="1"/>
  <c r="C60" i="52"/>
  <c r="C67" i="52" s="1"/>
  <c r="K58" i="52"/>
  <c r="E64" i="52"/>
  <c r="E71" i="52" s="1"/>
  <c r="M62" i="52"/>
  <c r="M69" i="52" s="1"/>
  <c r="D61" i="52"/>
  <c r="D68" i="52" s="1"/>
  <c r="L59" i="52"/>
  <c r="J58" i="52"/>
  <c r="N63" i="52"/>
  <c r="N70" i="52" s="1"/>
  <c r="L62" i="52"/>
  <c r="L69" i="52" s="1"/>
  <c r="C61" i="52"/>
  <c r="C68" i="52" s="1"/>
  <c r="K59" i="52"/>
  <c r="I58" i="52"/>
  <c r="M63" i="52"/>
  <c r="M70" i="52" s="1"/>
  <c r="K62" i="52"/>
  <c r="K69" i="52" s="1"/>
  <c r="S60" i="52"/>
  <c r="S67" i="52" s="1"/>
  <c r="J59" i="52"/>
  <c r="Q64" i="52"/>
  <c r="Q71" i="52" s="1"/>
  <c r="C64" i="52"/>
  <c r="C71" i="52" s="1"/>
  <c r="F63" i="52"/>
  <c r="F70" i="52" s="1"/>
  <c r="I62" i="52"/>
  <c r="I69" i="52" s="1"/>
  <c r="L61" i="52"/>
  <c r="L68" i="52" s="1"/>
  <c r="O60" i="52"/>
  <c r="O67" i="52" s="1"/>
  <c r="R59" i="52"/>
  <c r="D59" i="52"/>
  <c r="G58" i="52"/>
  <c r="R64" i="52"/>
  <c r="R71" i="52" s="1"/>
  <c r="D64" i="52"/>
  <c r="D71" i="52" s="1"/>
  <c r="J62" i="52"/>
  <c r="J69" i="52" s="1"/>
  <c r="P60" i="52"/>
  <c r="P67" i="52" s="1"/>
  <c r="S59" i="52"/>
  <c r="H58" i="52"/>
  <c r="P64" i="52"/>
  <c r="P71" i="52" s="1"/>
  <c r="S63" i="52"/>
  <c r="S70" i="52" s="1"/>
  <c r="E63" i="52"/>
  <c r="E70" i="52" s="1"/>
  <c r="H62" i="52"/>
  <c r="H69" i="52" s="1"/>
  <c r="K61" i="52"/>
  <c r="K68" i="52" s="1"/>
  <c r="N60" i="52"/>
  <c r="N67" i="52" s="1"/>
  <c r="Q59" i="52"/>
  <c r="C59" i="52"/>
  <c r="F58" i="52"/>
  <c r="O64" i="52"/>
  <c r="O71" i="52" s="1"/>
  <c r="R63" i="52"/>
  <c r="R70" i="52" s="1"/>
  <c r="D63" i="52"/>
  <c r="D70" i="52" s="1"/>
  <c r="G62" i="52"/>
  <c r="G69" i="52" s="1"/>
  <c r="J61" i="52"/>
  <c r="J68" i="52" s="1"/>
  <c r="M60" i="52"/>
  <c r="M67" i="52" s="1"/>
  <c r="P59" i="52"/>
  <c r="S58" i="52"/>
  <c r="E58" i="52"/>
  <c r="N64" i="52"/>
  <c r="N71" i="52" s="1"/>
  <c r="Q63" i="52"/>
  <c r="Q70" i="52" s="1"/>
  <c r="C63" i="52"/>
  <c r="C70" i="52" s="1"/>
  <c r="F62" i="52"/>
  <c r="F69" i="52" s="1"/>
  <c r="I61" i="52"/>
  <c r="I68" i="52" s="1"/>
  <c r="L60" i="52"/>
  <c r="L67" i="52" s="1"/>
  <c r="O59" i="52"/>
  <c r="R58" i="52"/>
  <c r="D58" i="52"/>
  <c r="G63" i="52"/>
  <c r="G70" i="52" s="1"/>
  <c r="M61" i="52"/>
  <c r="M68" i="52" s="1"/>
  <c r="E59" i="52"/>
  <c r="M64" i="52"/>
  <c r="M71" i="52" s="1"/>
  <c r="P63" i="52"/>
  <c r="P70" i="52" s="1"/>
  <c r="S62" i="52"/>
  <c r="S69" i="52" s="1"/>
  <c r="E62" i="52"/>
  <c r="E69" i="52" s="1"/>
  <c r="H61" i="52"/>
  <c r="H68" i="52" s="1"/>
  <c r="K60" i="52"/>
  <c r="K67" i="52" s="1"/>
  <c r="N59" i="52"/>
  <c r="Q58" i="52"/>
  <c r="C58" i="52"/>
  <c r="L64" i="52"/>
  <c r="L71" i="52" s="1"/>
  <c r="O63" i="52"/>
  <c r="O70" i="52" s="1"/>
  <c r="R62" i="52"/>
  <c r="R69" i="52" s="1"/>
  <c r="D62" i="52"/>
  <c r="D69" i="52" s="1"/>
  <c r="G61" i="52"/>
  <c r="G68" i="52" s="1"/>
  <c r="J60" i="52"/>
  <c r="J67" i="52" s="1"/>
  <c r="M59" i="52"/>
  <c r="S47" i="52"/>
  <c r="L51" i="52"/>
  <c r="J47" i="52"/>
  <c r="L50" i="52"/>
  <c r="L49" i="52"/>
  <c r="F47" i="52"/>
  <c r="G47" i="52"/>
  <c r="H47" i="52"/>
  <c r="P47" i="52"/>
  <c r="R47" i="52"/>
  <c r="D47" i="52"/>
  <c r="H51" i="52"/>
  <c r="F51" i="52"/>
  <c r="J51" i="52"/>
  <c r="I51" i="52"/>
  <c r="D51" i="52"/>
  <c r="R51" i="52"/>
  <c r="I50" i="52"/>
  <c r="K50" i="52"/>
  <c r="R49" i="52"/>
  <c r="P49" i="52"/>
  <c r="N49" i="52"/>
  <c r="O49" i="52"/>
  <c r="D49" i="52"/>
  <c r="J49" i="52"/>
  <c r="C48" i="52"/>
  <c r="E48" i="52"/>
  <c r="G48" i="52"/>
  <c r="M48" i="52"/>
  <c r="D48" i="52"/>
  <c r="O48" i="52"/>
  <c r="Q48" i="52"/>
  <c r="R48" i="52"/>
  <c r="D28" i="52"/>
  <c r="D29" i="52" s="1"/>
  <c r="G50" i="52"/>
  <c r="C47" i="52"/>
  <c r="Q47" i="52"/>
  <c r="N48" i="52"/>
  <c r="K49" i="52"/>
  <c r="H50" i="52"/>
  <c r="E51" i="52"/>
  <c r="E47" i="52"/>
  <c r="P48" i="52"/>
  <c r="M49" i="52"/>
  <c r="J50" i="52"/>
  <c r="G51" i="52"/>
  <c r="I47" i="52"/>
  <c r="F48" i="52"/>
  <c r="C49" i="52"/>
  <c r="Q49" i="52"/>
  <c r="N50" i="52"/>
  <c r="K51" i="52"/>
  <c r="M50" i="52"/>
  <c r="O50" i="52"/>
  <c r="K47" i="52"/>
  <c r="H48" i="52"/>
  <c r="E49" i="52"/>
  <c r="P50" i="52"/>
  <c r="M51" i="52"/>
  <c r="L47" i="52"/>
  <c r="I48" i="52"/>
  <c r="F49" i="52"/>
  <c r="C50" i="52"/>
  <c r="Q50" i="52"/>
  <c r="N51" i="52"/>
  <c r="M47" i="52"/>
  <c r="J48" i="52"/>
  <c r="G49" i="52"/>
  <c r="D50" i="52"/>
  <c r="R50" i="52"/>
  <c r="O51" i="52"/>
  <c r="D19" i="52"/>
  <c r="N47" i="52"/>
  <c r="K48" i="52"/>
  <c r="H49" i="52"/>
  <c r="E50" i="52"/>
  <c r="P51" i="52"/>
  <c r="O47" i="52"/>
  <c r="L48" i="52"/>
  <c r="I49" i="52"/>
  <c r="F50" i="52"/>
  <c r="C51" i="52"/>
  <c r="Q51" i="52"/>
  <c r="E60" i="44"/>
  <c r="F60" i="44"/>
  <c r="G60" i="44"/>
  <c r="D61" i="44"/>
  <c r="E61" i="44"/>
  <c r="F61" i="44"/>
  <c r="G61" i="44"/>
  <c r="D62" i="44"/>
  <c r="E62" i="44"/>
  <c r="F62" i="44"/>
  <c r="G62" i="44"/>
  <c r="D44" i="44"/>
  <c r="E44" i="44"/>
  <c r="F44" i="44"/>
  <c r="G44" i="44"/>
  <c r="D45" i="44"/>
  <c r="E45" i="44"/>
  <c r="F45" i="44"/>
  <c r="G45" i="44"/>
  <c r="D46" i="44"/>
  <c r="E46" i="44"/>
  <c r="F46" i="44"/>
  <c r="G46" i="44"/>
  <c r="D28" i="44"/>
  <c r="E28" i="44"/>
  <c r="F28" i="44"/>
  <c r="G28" i="44"/>
  <c r="D29" i="44"/>
  <c r="E29" i="44"/>
  <c r="F29" i="44"/>
  <c r="G29" i="44"/>
  <c r="D30" i="44"/>
  <c r="E30" i="44"/>
  <c r="F30" i="44"/>
  <c r="G30" i="44"/>
  <c r="B33" i="50"/>
  <c r="B32" i="50"/>
  <c r="B31" i="50"/>
  <c r="E28" i="52" l="1"/>
  <c r="E29" i="52" s="1"/>
  <c r="E19" i="52"/>
  <c r="F19" i="52" l="1"/>
  <c r="F28" i="52"/>
  <c r="F29" i="52" s="1"/>
  <c r="G28" i="52" l="1"/>
  <c r="G29" i="52" s="1"/>
  <c r="G19" i="52"/>
  <c r="H19" i="52" l="1"/>
  <c r="H28" i="52"/>
  <c r="H29" i="52" s="1"/>
  <c r="I28" i="52" l="1"/>
  <c r="I29" i="52" s="1"/>
  <c r="I19" i="52"/>
  <c r="J19" i="52" l="1"/>
  <c r="J28" i="52"/>
  <c r="J29" i="52" s="1"/>
  <c r="K28" i="52" l="1"/>
  <c r="K29" i="52" s="1"/>
  <c r="K19" i="52"/>
  <c r="L19" i="52" l="1"/>
  <c r="L28" i="52"/>
  <c r="L29" i="52" s="1"/>
  <c r="M28" i="52" l="1"/>
  <c r="M29" i="52" s="1"/>
  <c r="M19" i="52"/>
  <c r="N19" i="52" l="1"/>
  <c r="N28" i="52"/>
  <c r="N29" i="52" s="1"/>
  <c r="O28" i="52" l="1"/>
  <c r="O29" i="52" s="1"/>
  <c r="O19" i="52"/>
  <c r="P28" i="52" l="1"/>
  <c r="P19" i="52"/>
  <c r="P29" i="52" l="1"/>
  <c r="S28" i="52"/>
  <c r="S29" i="52" s="1"/>
  <c r="Q28" i="52"/>
  <c r="Q29" i="52" s="1"/>
  <c r="R28" i="52"/>
  <c r="R29" i="52" s="1"/>
  <c r="Q19" i="52"/>
  <c r="R19" i="52" l="1"/>
  <c r="E271" i="35" l="1"/>
  <c r="S28" i="45"/>
  <c r="R28" i="45"/>
  <c r="S13" i="35"/>
  <c r="T208" i="16"/>
  <c r="T207" i="16"/>
  <c r="T206" i="16"/>
  <c r="T205" i="16"/>
  <c r="T191" i="16"/>
  <c r="T190" i="16"/>
  <c r="T189" i="16"/>
  <c r="T188" i="16"/>
  <c r="T174" i="16"/>
  <c r="T173" i="16"/>
  <c r="T172" i="16"/>
  <c r="T171" i="16"/>
  <c r="T155" i="16"/>
  <c r="T154" i="16"/>
  <c r="T153" i="16"/>
  <c r="T152" i="16"/>
  <c r="T151" i="16"/>
  <c r="T150" i="16"/>
  <c r="T149" i="16"/>
  <c r="T146" i="16"/>
  <c r="T145" i="16"/>
  <c r="T144" i="16"/>
  <c r="T143" i="16"/>
  <c r="T142" i="16"/>
  <c r="T141" i="16"/>
  <c r="T140" i="16"/>
  <c r="T139" i="16"/>
  <c r="T135" i="16"/>
  <c r="T134" i="16"/>
  <c r="T133" i="16"/>
  <c r="T132" i="16"/>
  <c r="T131" i="16"/>
  <c r="T130" i="16"/>
  <c r="T129" i="16"/>
  <c r="T125" i="16"/>
  <c r="T124" i="16"/>
  <c r="T123" i="16"/>
  <c r="T122" i="16"/>
  <c r="T121" i="16"/>
  <c r="T120" i="16"/>
  <c r="T119" i="16"/>
  <c r="T115" i="16"/>
  <c r="T114" i="16"/>
  <c r="T113" i="16"/>
  <c r="T112" i="16"/>
  <c r="T111" i="16"/>
  <c r="T110" i="16"/>
  <c r="T109" i="16"/>
  <c r="T105" i="16"/>
  <c r="T104" i="16"/>
  <c r="T103" i="16"/>
  <c r="T102" i="16"/>
  <c r="T101" i="16"/>
  <c r="T100" i="16"/>
  <c r="T99" i="16"/>
  <c r="T95" i="16"/>
  <c r="T94" i="16"/>
  <c r="T93" i="16"/>
  <c r="T92" i="16"/>
  <c r="T91" i="16"/>
  <c r="T90" i="16"/>
  <c r="T89" i="16"/>
  <c r="F271" i="35" l="1"/>
  <c r="G271" i="35" s="1"/>
  <c r="H271" i="35" s="1"/>
  <c r="I271" i="35" s="1"/>
  <c r="J271" i="35" s="1"/>
  <c r="K271" i="35" s="1"/>
  <c r="L271" i="35" s="1"/>
  <c r="M271" i="35" s="1"/>
  <c r="N271" i="35" s="1"/>
  <c r="O271" i="35" s="1"/>
  <c r="P271" i="35" s="1"/>
  <c r="Q271" i="35" s="1"/>
  <c r="R271" i="35" s="1"/>
  <c r="T81" i="16"/>
  <c r="T80" i="16"/>
  <c r="T79" i="16"/>
  <c r="T68" i="16" s="1"/>
  <c r="T78" i="16"/>
  <c r="T67" i="16" s="1"/>
  <c r="T77" i="16"/>
  <c r="T66" i="16" s="1"/>
  <c r="T76" i="16"/>
  <c r="T65" i="16" s="1"/>
  <c r="T75" i="16"/>
  <c r="T63" i="16" s="1"/>
  <c r="T36" i="16"/>
  <c r="T35" i="16"/>
  <c r="T34" i="16"/>
  <c r="T31" i="16"/>
  <c r="T30" i="16"/>
  <c r="T29" i="16"/>
  <c r="T28" i="16"/>
  <c r="T64" i="16" l="1"/>
  <c r="T23" i="16"/>
  <c r="T9" i="16"/>
  <c r="D17" i="41" l="1"/>
  <c r="E22" i="47"/>
  <c r="E21" i="47" l="1"/>
  <c r="E23" i="47" s="1"/>
  <c r="T21" i="47"/>
  <c r="T23" i="47" s="1"/>
  <c r="F15" i="40"/>
  <c r="E89" i="16" l="1"/>
  <c r="C17" i="41"/>
  <c r="C18" i="41"/>
  <c r="C19" i="41"/>
  <c r="C20" i="41"/>
  <c r="C21" i="41"/>
  <c r="C22" i="41"/>
  <c r="C23" i="41"/>
  <c r="D11" i="44" l="1"/>
  <c r="C18" i="44" s="1"/>
  <c r="E11" i="44"/>
  <c r="C19" i="44" s="1"/>
  <c r="F11" i="44"/>
  <c r="G11" i="44"/>
  <c r="H11" i="44"/>
  <c r="I11" i="44"/>
  <c r="C11" i="44"/>
  <c r="C17" i="44" s="1"/>
  <c r="E28" i="45"/>
  <c r="E17" i="45"/>
  <c r="F6" i="44"/>
  <c r="T86" i="45" l="1"/>
  <c r="C22" i="44"/>
  <c r="C20" i="44"/>
  <c r="T89" i="45"/>
  <c r="C23" i="44"/>
  <c r="T83" i="45"/>
  <c r="C21" i="44"/>
  <c r="C26" i="44"/>
  <c r="D12" i="41"/>
  <c r="D12" i="44" s="1"/>
  <c r="C19" i="24"/>
  <c r="C92" i="45" l="1"/>
  <c r="D92" i="45"/>
  <c r="F27" i="44"/>
  <c r="E27" i="44"/>
  <c r="D27" i="44"/>
  <c r="G27" i="44"/>
  <c r="F36" i="45"/>
  <c r="G36" i="45"/>
  <c r="H36" i="45"/>
  <c r="I36" i="45"/>
  <c r="J36" i="45"/>
  <c r="K36" i="45"/>
  <c r="L36" i="45"/>
  <c r="M36" i="45"/>
  <c r="N36" i="45"/>
  <c r="O36" i="45"/>
  <c r="P36" i="45"/>
  <c r="Q36" i="45"/>
  <c r="R36" i="45"/>
  <c r="S36" i="45"/>
  <c r="U36" i="45"/>
  <c r="E36" i="16"/>
  <c r="C38" i="16" l="1"/>
  <c r="C39" i="16"/>
  <c r="C40" i="16"/>
  <c r="C37" i="16"/>
  <c r="C52" i="16"/>
  <c r="C53" i="16"/>
  <c r="C54" i="16"/>
  <c r="C55" i="16"/>
  <c r="C56" i="16"/>
  <c r="C51" i="16"/>
  <c r="B38" i="16" l="1"/>
  <c r="B39" i="16"/>
  <c r="B40" i="16"/>
  <c r="B37" i="16"/>
  <c r="B52" i="16"/>
  <c r="E52" i="16" s="1"/>
  <c r="B53" i="16"/>
  <c r="B54" i="16"/>
  <c r="E54" i="16" s="1"/>
  <c r="B55" i="16"/>
  <c r="B56" i="16"/>
  <c r="B51" i="16"/>
  <c r="E51" i="16" l="1"/>
  <c r="H54" i="16"/>
  <c r="P54" i="16"/>
  <c r="I54" i="16"/>
  <c r="Q54" i="16"/>
  <c r="J54" i="16"/>
  <c r="R54" i="16"/>
  <c r="K54" i="16"/>
  <c r="S54" i="16"/>
  <c r="L54" i="16"/>
  <c r="T54" i="16"/>
  <c r="M54" i="16"/>
  <c r="U54" i="16"/>
  <c r="F54" i="16"/>
  <c r="N54" i="16"/>
  <c r="G54" i="16"/>
  <c r="O54" i="16"/>
  <c r="L37" i="16"/>
  <c r="T37" i="16"/>
  <c r="M37" i="16"/>
  <c r="U37" i="16"/>
  <c r="F37" i="16"/>
  <c r="N37" i="16"/>
  <c r="G37" i="16"/>
  <c r="O37" i="16"/>
  <c r="H37" i="16"/>
  <c r="P37" i="16"/>
  <c r="I37" i="16"/>
  <c r="Q37" i="16"/>
  <c r="E37" i="16"/>
  <c r="J37" i="16"/>
  <c r="R37" i="16"/>
  <c r="K37" i="16"/>
  <c r="S37" i="16"/>
  <c r="L40" i="16"/>
  <c r="T40" i="16"/>
  <c r="M40" i="16"/>
  <c r="U40" i="16"/>
  <c r="F40" i="16"/>
  <c r="N40" i="16"/>
  <c r="G40" i="16"/>
  <c r="O40" i="16"/>
  <c r="H40" i="16"/>
  <c r="P40" i="16"/>
  <c r="E40" i="16"/>
  <c r="I40" i="16"/>
  <c r="Q40" i="16"/>
  <c r="J40" i="16"/>
  <c r="R40" i="16"/>
  <c r="K40" i="16"/>
  <c r="S40" i="16"/>
  <c r="H53" i="16"/>
  <c r="P53" i="16"/>
  <c r="I53" i="16"/>
  <c r="Q53" i="16"/>
  <c r="J53" i="16"/>
  <c r="R53" i="16"/>
  <c r="K53" i="16"/>
  <c r="S53" i="16"/>
  <c r="L53" i="16"/>
  <c r="T53" i="16"/>
  <c r="M53" i="16"/>
  <c r="U53" i="16"/>
  <c r="F53" i="16"/>
  <c r="N53" i="16"/>
  <c r="G53" i="16"/>
  <c r="O53" i="16"/>
  <c r="E53" i="16"/>
  <c r="L39" i="16"/>
  <c r="T39" i="16"/>
  <c r="M39" i="16"/>
  <c r="U39" i="16"/>
  <c r="F39" i="16"/>
  <c r="N39" i="16"/>
  <c r="G39" i="16"/>
  <c r="O39" i="16"/>
  <c r="E39" i="16"/>
  <c r="H39" i="16"/>
  <c r="P39" i="16"/>
  <c r="I39" i="16"/>
  <c r="Q39" i="16"/>
  <c r="J39" i="16"/>
  <c r="R39" i="16"/>
  <c r="K39" i="16"/>
  <c r="S39" i="16"/>
  <c r="L38" i="16"/>
  <c r="T38" i="16"/>
  <c r="M38" i="16"/>
  <c r="U38" i="16"/>
  <c r="F38" i="16"/>
  <c r="N38" i="16"/>
  <c r="E38" i="16"/>
  <c r="G38" i="16"/>
  <c r="O38" i="16"/>
  <c r="H38" i="16"/>
  <c r="P38" i="16"/>
  <c r="I38" i="16"/>
  <c r="Q38" i="16"/>
  <c r="J38" i="16"/>
  <c r="R38" i="16"/>
  <c r="K38" i="16"/>
  <c r="S38" i="16"/>
  <c r="H52" i="16"/>
  <c r="P52" i="16"/>
  <c r="I52" i="16"/>
  <c r="Q52" i="16"/>
  <c r="J52" i="16"/>
  <c r="R52" i="16"/>
  <c r="K52" i="16"/>
  <c r="S52" i="16"/>
  <c r="L52" i="16"/>
  <c r="T52" i="16"/>
  <c r="M52" i="16"/>
  <c r="U52" i="16"/>
  <c r="F52" i="16"/>
  <c r="N52" i="16"/>
  <c r="G52" i="16"/>
  <c r="O52" i="16"/>
  <c r="H51" i="16"/>
  <c r="P51" i="16"/>
  <c r="I51" i="16"/>
  <c r="Q51" i="16"/>
  <c r="J51" i="16"/>
  <c r="R51" i="16"/>
  <c r="K51" i="16"/>
  <c r="S51" i="16"/>
  <c r="L51" i="16"/>
  <c r="T51" i="16"/>
  <c r="M51" i="16"/>
  <c r="U51" i="16"/>
  <c r="F51" i="16"/>
  <c r="N51" i="16"/>
  <c r="G51" i="16"/>
  <c r="O51" i="16"/>
  <c r="H56" i="16"/>
  <c r="P56" i="16"/>
  <c r="I56" i="16"/>
  <c r="Q56" i="16"/>
  <c r="J56" i="16"/>
  <c r="R56" i="16"/>
  <c r="E56" i="16"/>
  <c r="K56" i="16"/>
  <c r="S56" i="16"/>
  <c r="L56" i="16"/>
  <c r="T56" i="16"/>
  <c r="M56" i="16"/>
  <c r="U56" i="16"/>
  <c r="F56" i="16"/>
  <c r="N56" i="16"/>
  <c r="G56" i="16"/>
  <c r="O56" i="16"/>
  <c r="H55" i="16"/>
  <c r="P55" i="16"/>
  <c r="I55" i="16"/>
  <c r="Q55" i="16"/>
  <c r="E55" i="16"/>
  <c r="J55" i="16"/>
  <c r="R55" i="16"/>
  <c r="K55" i="16"/>
  <c r="S55" i="16"/>
  <c r="L55" i="16"/>
  <c r="T55" i="16"/>
  <c r="M55" i="16"/>
  <c r="U55" i="16"/>
  <c r="F55" i="16"/>
  <c r="N55" i="16"/>
  <c r="G55" i="16"/>
  <c r="O55" i="16"/>
  <c r="B291" i="35"/>
  <c r="B302" i="35"/>
  <c r="E131" i="35"/>
  <c r="D354" i="35" l="1"/>
  <c r="D349" i="35"/>
  <c r="T58" i="16"/>
  <c r="D401" i="35"/>
  <c r="D291" i="35"/>
  <c r="D302" i="35"/>
  <c r="F146" i="16"/>
  <c r="G146" i="16"/>
  <c r="H146" i="16"/>
  <c r="I146" i="16"/>
  <c r="J146" i="16"/>
  <c r="K146" i="16"/>
  <c r="L146" i="16"/>
  <c r="M146" i="16"/>
  <c r="N146" i="16"/>
  <c r="O146" i="16"/>
  <c r="P146" i="16"/>
  <c r="Q146" i="16"/>
  <c r="R146" i="16"/>
  <c r="S146" i="16"/>
  <c r="U146" i="16"/>
  <c r="E146" i="16"/>
  <c r="C58" i="41"/>
  <c r="C26" i="41"/>
  <c r="G27" i="41" l="1"/>
  <c r="D27" i="41"/>
  <c r="F27" i="41"/>
  <c r="E27" i="41"/>
  <c r="G59" i="41"/>
  <c r="F59" i="41"/>
  <c r="E59" i="41"/>
  <c r="D59" i="41"/>
  <c r="C193" i="16"/>
  <c r="E9" i="45"/>
  <c r="E34" i="24"/>
  <c r="T199" i="16" l="1"/>
  <c r="T198" i="16"/>
  <c r="T197" i="16"/>
  <c r="T204" i="16"/>
  <c r="T196" i="16"/>
  <c r="E36" i="45"/>
  <c r="F36" i="16"/>
  <c r="G36" i="16"/>
  <c r="H36" i="16"/>
  <c r="I36" i="16"/>
  <c r="J36" i="16"/>
  <c r="K36" i="16"/>
  <c r="L36" i="16"/>
  <c r="M36" i="16"/>
  <c r="N36" i="16"/>
  <c r="O36" i="16"/>
  <c r="P36" i="16"/>
  <c r="Q36" i="16"/>
  <c r="R36" i="16"/>
  <c r="S36" i="16"/>
  <c r="U36" i="16"/>
  <c r="B287" i="35"/>
  <c r="B391" i="35" s="1"/>
  <c r="F89" i="16"/>
  <c r="G89" i="16"/>
  <c r="H89" i="16"/>
  <c r="I89" i="16"/>
  <c r="J89" i="16"/>
  <c r="K89" i="16"/>
  <c r="L89" i="16"/>
  <c r="M89" i="16"/>
  <c r="N89" i="16"/>
  <c r="O89" i="16"/>
  <c r="P89" i="16"/>
  <c r="Q89" i="16"/>
  <c r="R89" i="16"/>
  <c r="S89" i="16"/>
  <c r="U89" i="16"/>
  <c r="F90" i="16"/>
  <c r="G90" i="16"/>
  <c r="H90" i="16"/>
  <c r="I90" i="16"/>
  <c r="J90" i="16"/>
  <c r="K90" i="16"/>
  <c r="L90" i="16"/>
  <c r="M90" i="16"/>
  <c r="N90" i="16"/>
  <c r="O90" i="16"/>
  <c r="P90" i="16"/>
  <c r="Q90" i="16"/>
  <c r="R90" i="16"/>
  <c r="S90" i="16"/>
  <c r="U90" i="16"/>
  <c r="F91" i="16"/>
  <c r="G91" i="16"/>
  <c r="H91" i="16"/>
  <c r="I91" i="16"/>
  <c r="J91" i="16"/>
  <c r="K91" i="16"/>
  <c r="L91" i="16"/>
  <c r="M91" i="16"/>
  <c r="N91" i="16"/>
  <c r="O91" i="16"/>
  <c r="P91" i="16"/>
  <c r="Q91" i="16"/>
  <c r="R91" i="16"/>
  <c r="S91" i="16"/>
  <c r="U91" i="16"/>
  <c r="F92" i="16"/>
  <c r="G92" i="16"/>
  <c r="H92" i="16"/>
  <c r="I92" i="16"/>
  <c r="J92" i="16"/>
  <c r="K92" i="16"/>
  <c r="L92" i="16"/>
  <c r="M92" i="16"/>
  <c r="N92" i="16"/>
  <c r="O92" i="16"/>
  <c r="P92" i="16"/>
  <c r="Q92" i="16"/>
  <c r="R92" i="16"/>
  <c r="S92" i="16"/>
  <c r="U92" i="16"/>
  <c r="F93" i="16"/>
  <c r="G93" i="16"/>
  <c r="H93" i="16"/>
  <c r="I93" i="16"/>
  <c r="J93" i="16"/>
  <c r="K93" i="16"/>
  <c r="L93" i="16"/>
  <c r="M93" i="16"/>
  <c r="N93" i="16"/>
  <c r="O93" i="16"/>
  <c r="P93" i="16"/>
  <c r="Q93" i="16"/>
  <c r="R93" i="16"/>
  <c r="S93" i="16"/>
  <c r="U93" i="16"/>
  <c r="F94" i="16"/>
  <c r="G94" i="16"/>
  <c r="H94" i="16"/>
  <c r="I94" i="16"/>
  <c r="J94" i="16"/>
  <c r="K94" i="16"/>
  <c r="L94" i="16"/>
  <c r="M94" i="16"/>
  <c r="N94" i="16"/>
  <c r="O94" i="16"/>
  <c r="P94" i="16"/>
  <c r="Q94" i="16"/>
  <c r="R94" i="16"/>
  <c r="S94" i="16"/>
  <c r="U94" i="16"/>
  <c r="F95" i="16"/>
  <c r="G95" i="16"/>
  <c r="H95" i="16"/>
  <c r="I95" i="16"/>
  <c r="J95" i="16"/>
  <c r="K95" i="16"/>
  <c r="L95" i="16"/>
  <c r="M95" i="16"/>
  <c r="N95" i="16"/>
  <c r="O95" i="16"/>
  <c r="P95" i="16"/>
  <c r="Q95" i="16"/>
  <c r="R95" i="16"/>
  <c r="S95" i="16"/>
  <c r="U95" i="16"/>
  <c r="F99" i="16"/>
  <c r="G99" i="16"/>
  <c r="H99" i="16"/>
  <c r="I99" i="16"/>
  <c r="J99" i="16"/>
  <c r="K99" i="16"/>
  <c r="L99" i="16"/>
  <c r="M99" i="16"/>
  <c r="N99" i="16"/>
  <c r="O99" i="16"/>
  <c r="P99" i="16"/>
  <c r="Q99" i="16"/>
  <c r="R99" i="16"/>
  <c r="S99" i="16"/>
  <c r="U99" i="16"/>
  <c r="F100" i="16"/>
  <c r="G100" i="16"/>
  <c r="H100" i="16"/>
  <c r="I100" i="16"/>
  <c r="J100" i="16"/>
  <c r="K100" i="16"/>
  <c r="L100" i="16"/>
  <c r="M100" i="16"/>
  <c r="N100" i="16"/>
  <c r="O100" i="16"/>
  <c r="P100" i="16"/>
  <c r="Q100" i="16"/>
  <c r="R100" i="16"/>
  <c r="S100" i="16"/>
  <c r="U100" i="16"/>
  <c r="F101" i="16"/>
  <c r="G101" i="16"/>
  <c r="H101" i="16"/>
  <c r="I101" i="16"/>
  <c r="J101" i="16"/>
  <c r="K101" i="16"/>
  <c r="L101" i="16"/>
  <c r="M101" i="16"/>
  <c r="N101" i="16"/>
  <c r="O101" i="16"/>
  <c r="P101" i="16"/>
  <c r="Q101" i="16"/>
  <c r="R101" i="16"/>
  <c r="S101" i="16"/>
  <c r="U101" i="16"/>
  <c r="F102" i="16"/>
  <c r="G102" i="16"/>
  <c r="H102" i="16"/>
  <c r="I102" i="16"/>
  <c r="J102" i="16"/>
  <c r="K102" i="16"/>
  <c r="L102" i="16"/>
  <c r="M102" i="16"/>
  <c r="N102" i="16"/>
  <c r="O102" i="16"/>
  <c r="P102" i="16"/>
  <c r="Q102" i="16"/>
  <c r="R102" i="16"/>
  <c r="S102" i="16"/>
  <c r="U102" i="16"/>
  <c r="F103" i="16"/>
  <c r="G103" i="16"/>
  <c r="H103" i="16"/>
  <c r="I103" i="16"/>
  <c r="J103" i="16"/>
  <c r="K103" i="16"/>
  <c r="L103" i="16"/>
  <c r="M103" i="16"/>
  <c r="N103" i="16"/>
  <c r="O103" i="16"/>
  <c r="P103" i="16"/>
  <c r="Q103" i="16"/>
  <c r="R103" i="16"/>
  <c r="S103" i="16"/>
  <c r="U103" i="16"/>
  <c r="F104" i="16"/>
  <c r="G104" i="16"/>
  <c r="H104" i="16"/>
  <c r="I104" i="16"/>
  <c r="J104" i="16"/>
  <c r="K104" i="16"/>
  <c r="L104" i="16"/>
  <c r="M104" i="16"/>
  <c r="N104" i="16"/>
  <c r="O104" i="16"/>
  <c r="P104" i="16"/>
  <c r="Q104" i="16"/>
  <c r="R104" i="16"/>
  <c r="S104" i="16"/>
  <c r="U104" i="16"/>
  <c r="F105" i="16"/>
  <c r="G105" i="16"/>
  <c r="H105" i="16"/>
  <c r="I105" i="16"/>
  <c r="J105" i="16"/>
  <c r="K105" i="16"/>
  <c r="L105" i="16"/>
  <c r="M105" i="16"/>
  <c r="N105" i="16"/>
  <c r="O105" i="16"/>
  <c r="P105" i="16"/>
  <c r="Q105" i="16"/>
  <c r="R105" i="16"/>
  <c r="S105" i="16"/>
  <c r="U105" i="16"/>
  <c r="F109" i="16"/>
  <c r="G109" i="16"/>
  <c r="H109" i="16"/>
  <c r="I109" i="16"/>
  <c r="J109" i="16"/>
  <c r="K109" i="16"/>
  <c r="L109" i="16"/>
  <c r="M109" i="16"/>
  <c r="N109" i="16"/>
  <c r="O109" i="16"/>
  <c r="P109" i="16"/>
  <c r="Q109" i="16"/>
  <c r="R109" i="16"/>
  <c r="S109" i="16"/>
  <c r="U109" i="16"/>
  <c r="F110" i="16"/>
  <c r="G110" i="16"/>
  <c r="H110" i="16"/>
  <c r="I110" i="16"/>
  <c r="J110" i="16"/>
  <c r="K110" i="16"/>
  <c r="L110" i="16"/>
  <c r="M110" i="16"/>
  <c r="N110" i="16"/>
  <c r="O110" i="16"/>
  <c r="P110" i="16"/>
  <c r="Q110" i="16"/>
  <c r="R110" i="16"/>
  <c r="S110" i="16"/>
  <c r="U110" i="16"/>
  <c r="F111" i="16"/>
  <c r="G111" i="16"/>
  <c r="H111" i="16"/>
  <c r="I111" i="16"/>
  <c r="J111" i="16"/>
  <c r="K111" i="16"/>
  <c r="L111" i="16"/>
  <c r="M111" i="16"/>
  <c r="N111" i="16"/>
  <c r="O111" i="16"/>
  <c r="P111" i="16"/>
  <c r="Q111" i="16"/>
  <c r="R111" i="16"/>
  <c r="S111" i="16"/>
  <c r="U111" i="16"/>
  <c r="F112" i="16"/>
  <c r="G112" i="16"/>
  <c r="H112" i="16"/>
  <c r="I112" i="16"/>
  <c r="J112" i="16"/>
  <c r="K112" i="16"/>
  <c r="L112" i="16"/>
  <c r="M112" i="16"/>
  <c r="N112" i="16"/>
  <c r="O112" i="16"/>
  <c r="P112" i="16"/>
  <c r="Q112" i="16"/>
  <c r="R112" i="16"/>
  <c r="S112" i="16"/>
  <c r="U112" i="16"/>
  <c r="F113" i="16"/>
  <c r="G113" i="16"/>
  <c r="H113" i="16"/>
  <c r="I113" i="16"/>
  <c r="J113" i="16"/>
  <c r="K113" i="16"/>
  <c r="L113" i="16"/>
  <c r="M113" i="16"/>
  <c r="N113" i="16"/>
  <c r="O113" i="16"/>
  <c r="P113" i="16"/>
  <c r="Q113" i="16"/>
  <c r="R113" i="16"/>
  <c r="S113" i="16"/>
  <c r="U113" i="16"/>
  <c r="F114" i="16"/>
  <c r="G114" i="16"/>
  <c r="H114" i="16"/>
  <c r="I114" i="16"/>
  <c r="J114" i="16"/>
  <c r="K114" i="16"/>
  <c r="L114" i="16"/>
  <c r="M114" i="16"/>
  <c r="N114" i="16"/>
  <c r="O114" i="16"/>
  <c r="P114" i="16"/>
  <c r="Q114" i="16"/>
  <c r="R114" i="16"/>
  <c r="S114" i="16"/>
  <c r="U114" i="16"/>
  <c r="F115" i="16"/>
  <c r="G115" i="16"/>
  <c r="H115" i="16"/>
  <c r="I115" i="16"/>
  <c r="J115" i="16"/>
  <c r="K115" i="16"/>
  <c r="L115" i="16"/>
  <c r="M115" i="16"/>
  <c r="N115" i="16"/>
  <c r="O115" i="16"/>
  <c r="P115" i="16"/>
  <c r="Q115" i="16"/>
  <c r="R115" i="16"/>
  <c r="S115" i="16"/>
  <c r="U115" i="16"/>
  <c r="F119" i="16"/>
  <c r="G119" i="16"/>
  <c r="H119" i="16"/>
  <c r="I119" i="16"/>
  <c r="J119" i="16"/>
  <c r="K119" i="16"/>
  <c r="L119" i="16"/>
  <c r="M119" i="16"/>
  <c r="N119" i="16"/>
  <c r="O119" i="16"/>
  <c r="P119" i="16"/>
  <c r="Q119" i="16"/>
  <c r="R119" i="16"/>
  <c r="S119" i="16"/>
  <c r="U119" i="16"/>
  <c r="F120" i="16"/>
  <c r="G120" i="16"/>
  <c r="H120" i="16"/>
  <c r="I120" i="16"/>
  <c r="J120" i="16"/>
  <c r="K120" i="16"/>
  <c r="L120" i="16"/>
  <c r="M120" i="16"/>
  <c r="N120" i="16"/>
  <c r="O120" i="16"/>
  <c r="P120" i="16"/>
  <c r="Q120" i="16"/>
  <c r="R120" i="16"/>
  <c r="S120" i="16"/>
  <c r="U120" i="16"/>
  <c r="F121" i="16"/>
  <c r="G121" i="16"/>
  <c r="H121" i="16"/>
  <c r="I121" i="16"/>
  <c r="J121" i="16"/>
  <c r="K121" i="16"/>
  <c r="L121" i="16"/>
  <c r="M121" i="16"/>
  <c r="N121" i="16"/>
  <c r="O121" i="16"/>
  <c r="P121" i="16"/>
  <c r="Q121" i="16"/>
  <c r="R121" i="16"/>
  <c r="S121" i="16"/>
  <c r="U121" i="16"/>
  <c r="F122" i="16"/>
  <c r="G122" i="16"/>
  <c r="H122" i="16"/>
  <c r="I122" i="16"/>
  <c r="J122" i="16"/>
  <c r="K122" i="16"/>
  <c r="L122" i="16"/>
  <c r="M122" i="16"/>
  <c r="N122" i="16"/>
  <c r="O122" i="16"/>
  <c r="P122" i="16"/>
  <c r="Q122" i="16"/>
  <c r="R122" i="16"/>
  <c r="S122" i="16"/>
  <c r="U122" i="16"/>
  <c r="F123" i="16"/>
  <c r="G123" i="16"/>
  <c r="H123" i="16"/>
  <c r="I123" i="16"/>
  <c r="J123" i="16"/>
  <c r="K123" i="16"/>
  <c r="L123" i="16"/>
  <c r="M123" i="16"/>
  <c r="N123" i="16"/>
  <c r="O123" i="16"/>
  <c r="P123" i="16"/>
  <c r="Q123" i="16"/>
  <c r="R123" i="16"/>
  <c r="S123" i="16"/>
  <c r="U123" i="16"/>
  <c r="F124" i="16"/>
  <c r="G124" i="16"/>
  <c r="H124" i="16"/>
  <c r="I124" i="16"/>
  <c r="J124" i="16"/>
  <c r="K124" i="16"/>
  <c r="L124" i="16"/>
  <c r="M124" i="16"/>
  <c r="N124" i="16"/>
  <c r="O124" i="16"/>
  <c r="P124" i="16"/>
  <c r="Q124" i="16"/>
  <c r="R124" i="16"/>
  <c r="S124" i="16"/>
  <c r="U124" i="16"/>
  <c r="F125" i="16"/>
  <c r="G125" i="16"/>
  <c r="H125" i="16"/>
  <c r="I125" i="16"/>
  <c r="J125" i="16"/>
  <c r="K125" i="16"/>
  <c r="L125" i="16"/>
  <c r="M125" i="16"/>
  <c r="N125" i="16"/>
  <c r="O125" i="16"/>
  <c r="P125" i="16"/>
  <c r="Q125" i="16"/>
  <c r="R125" i="16"/>
  <c r="S125" i="16"/>
  <c r="U125" i="16"/>
  <c r="F129" i="16"/>
  <c r="G129" i="16"/>
  <c r="H129" i="16"/>
  <c r="I129" i="16"/>
  <c r="J129" i="16"/>
  <c r="K129" i="16"/>
  <c r="L129" i="16"/>
  <c r="M129" i="16"/>
  <c r="N129" i="16"/>
  <c r="O129" i="16"/>
  <c r="P129" i="16"/>
  <c r="Q129" i="16"/>
  <c r="R129" i="16"/>
  <c r="S129" i="16"/>
  <c r="U129" i="16"/>
  <c r="F130" i="16"/>
  <c r="G130" i="16"/>
  <c r="H130" i="16"/>
  <c r="I130" i="16"/>
  <c r="J130" i="16"/>
  <c r="K130" i="16"/>
  <c r="L130" i="16"/>
  <c r="M130" i="16"/>
  <c r="N130" i="16"/>
  <c r="O130" i="16"/>
  <c r="P130" i="16"/>
  <c r="Q130" i="16"/>
  <c r="R130" i="16"/>
  <c r="S130" i="16"/>
  <c r="U130" i="16"/>
  <c r="F131" i="16"/>
  <c r="G131" i="16"/>
  <c r="H131" i="16"/>
  <c r="I131" i="16"/>
  <c r="J131" i="16"/>
  <c r="K131" i="16"/>
  <c r="L131" i="16"/>
  <c r="M131" i="16"/>
  <c r="N131" i="16"/>
  <c r="O131" i="16"/>
  <c r="P131" i="16"/>
  <c r="Q131" i="16"/>
  <c r="R131" i="16"/>
  <c r="S131" i="16"/>
  <c r="U131" i="16"/>
  <c r="F132" i="16"/>
  <c r="G132" i="16"/>
  <c r="H132" i="16"/>
  <c r="I132" i="16"/>
  <c r="J132" i="16"/>
  <c r="K132" i="16"/>
  <c r="L132" i="16"/>
  <c r="M132" i="16"/>
  <c r="N132" i="16"/>
  <c r="O132" i="16"/>
  <c r="P132" i="16"/>
  <c r="Q132" i="16"/>
  <c r="R132" i="16"/>
  <c r="S132" i="16"/>
  <c r="U132" i="16"/>
  <c r="F133" i="16"/>
  <c r="G133" i="16"/>
  <c r="H133" i="16"/>
  <c r="I133" i="16"/>
  <c r="J133" i="16"/>
  <c r="K133" i="16"/>
  <c r="L133" i="16"/>
  <c r="M133" i="16"/>
  <c r="N133" i="16"/>
  <c r="O133" i="16"/>
  <c r="P133" i="16"/>
  <c r="Q133" i="16"/>
  <c r="R133" i="16"/>
  <c r="S133" i="16"/>
  <c r="U133" i="16"/>
  <c r="F134" i="16"/>
  <c r="G134" i="16"/>
  <c r="H134" i="16"/>
  <c r="I134" i="16"/>
  <c r="J134" i="16"/>
  <c r="K134" i="16"/>
  <c r="L134" i="16"/>
  <c r="M134" i="16"/>
  <c r="N134" i="16"/>
  <c r="O134" i="16"/>
  <c r="P134" i="16"/>
  <c r="Q134" i="16"/>
  <c r="R134" i="16"/>
  <c r="S134" i="16"/>
  <c r="U134" i="16"/>
  <c r="F135" i="16"/>
  <c r="G135" i="16"/>
  <c r="H135" i="16"/>
  <c r="I135" i="16"/>
  <c r="J135" i="16"/>
  <c r="K135" i="16"/>
  <c r="L135" i="16"/>
  <c r="M135" i="16"/>
  <c r="N135" i="16"/>
  <c r="O135" i="16"/>
  <c r="P135" i="16"/>
  <c r="Q135" i="16"/>
  <c r="R135" i="16"/>
  <c r="S135" i="16"/>
  <c r="U135" i="16"/>
  <c r="F139" i="16"/>
  <c r="G139" i="16"/>
  <c r="H139" i="16"/>
  <c r="I139" i="16"/>
  <c r="J139" i="16"/>
  <c r="K139" i="16"/>
  <c r="L139" i="16"/>
  <c r="M139" i="16"/>
  <c r="N139" i="16"/>
  <c r="O139" i="16"/>
  <c r="P139" i="16"/>
  <c r="Q139" i="16"/>
  <c r="R139" i="16"/>
  <c r="S139" i="16"/>
  <c r="U139" i="16"/>
  <c r="F140" i="16"/>
  <c r="G140" i="16"/>
  <c r="H140" i="16"/>
  <c r="I140" i="16"/>
  <c r="J140" i="16"/>
  <c r="K140" i="16"/>
  <c r="L140" i="16"/>
  <c r="M140" i="16"/>
  <c r="N140" i="16"/>
  <c r="O140" i="16"/>
  <c r="P140" i="16"/>
  <c r="Q140" i="16"/>
  <c r="R140" i="16"/>
  <c r="S140" i="16"/>
  <c r="U140" i="16"/>
  <c r="F141" i="16"/>
  <c r="G141" i="16"/>
  <c r="H141" i="16"/>
  <c r="I141" i="16"/>
  <c r="J141" i="16"/>
  <c r="K141" i="16"/>
  <c r="L141" i="16"/>
  <c r="M141" i="16"/>
  <c r="N141" i="16"/>
  <c r="O141" i="16"/>
  <c r="P141" i="16"/>
  <c r="Q141" i="16"/>
  <c r="R141" i="16"/>
  <c r="S141" i="16"/>
  <c r="U141" i="16"/>
  <c r="F142" i="16"/>
  <c r="G142" i="16"/>
  <c r="H142" i="16"/>
  <c r="I142" i="16"/>
  <c r="J142" i="16"/>
  <c r="K142" i="16"/>
  <c r="L142" i="16"/>
  <c r="M142" i="16"/>
  <c r="N142" i="16"/>
  <c r="O142" i="16"/>
  <c r="P142" i="16"/>
  <c r="Q142" i="16"/>
  <c r="R142" i="16"/>
  <c r="S142" i="16"/>
  <c r="U142" i="16"/>
  <c r="F143" i="16"/>
  <c r="G143" i="16"/>
  <c r="H143" i="16"/>
  <c r="I143" i="16"/>
  <c r="J143" i="16"/>
  <c r="K143" i="16"/>
  <c r="L143" i="16"/>
  <c r="M143" i="16"/>
  <c r="N143" i="16"/>
  <c r="O143" i="16"/>
  <c r="P143" i="16"/>
  <c r="Q143" i="16"/>
  <c r="R143" i="16"/>
  <c r="S143" i="16"/>
  <c r="U143" i="16"/>
  <c r="F144" i="16"/>
  <c r="G144" i="16"/>
  <c r="H144" i="16"/>
  <c r="I144" i="16"/>
  <c r="J144" i="16"/>
  <c r="K144" i="16"/>
  <c r="L144" i="16"/>
  <c r="M144" i="16"/>
  <c r="N144" i="16"/>
  <c r="O144" i="16"/>
  <c r="P144" i="16"/>
  <c r="Q144" i="16"/>
  <c r="R144" i="16"/>
  <c r="S144" i="16"/>
  <c r="U144" i="16"/>
  <c r="F145" i="16"/>
  <c r="G145" i="16"/>
  <c r="H145" i="16"/>
  <c r="I145" i="16"/>
  <c r="J145" i="16"/>
  <c r="K145" i="16"/>
  <c r="L145" i="16"/>
  <c r="M145" i="16"/>
  <c r="N145" i="16"/>
  <c r="O145" i="16"/>
  <c r="P145" i="16"/>
  <c r="Q145" i="16"/>
  <c r="R145" i="16"/>
  <c r="S145" i="16"/>
  <c r="U145" i="16"/>
  <c r="F149" i="16"/>
  <c r="G149" i="16"/>
  <c r="H149" i="16"/>
  <c r="I149" i="16"/>
  <c r="J149" i="16"/>
  <c r="K149" i="16"/>
  <c r="L149" i="16"/>
  <c r="M149" i="16"/>
  <c r="N149" i="16"/>
  <c r="O149" i="16"/>
  <c r="P149" i="16"/>
  <c r="Q149" i="16"/>
  <c r="R149" i="16"/>
  <c r="S149" i="16"/>
  <c r="U149" i="16"/>
  <c r="F150" i="16"/>
  <c r="G150" i="16"/>
  <c r="H150" i="16"/>
  <c r="I150" i="16"/>
  <c r="J150" i="16"/>
  <c r="K150" i="16"/>
  <c r="L150" i="16"/>
  <c r="M150" i="16"/>
  <c r="N150" i="16"/>
  <c r="O150" i="16"/>
  <c r="P150" i="16"/>
  <c r="Q150" i="16"/>
  <c r="R150" i="16"/>
  <c r="S150" i="16"/>
  <c r="U150" i="16"/>
  <c r="F151" i="16"/>
  <c r="G151" i="16"/>
  <c r="H151" i="16"/>
  <c r="I151" i="16"/>
  <c r="J151" i="16"/>
  <c r="K151" i="16"/>
  <c r="L151" i="16"/>
  <c r="M151" i="16"/>
  <c r="N151" i="16"/>
  <c r="O151" i="16"/>
  <c r="P151" i="16"/>
  <c r="Q151" i="16"/>
  <c r="R151" i="16"/>
  <c r="S151" i="16"/>
  <c r="U151" i="16"/>
  <c r="F152" i="16"/>
  <c r="G152" i="16"/>
  <c r="H152" i="16"/>
  <c r="I152" i="16"/>
  <c r="J152" i="16"/>
  <c r="K152" i="16"/>
  <c r="L152" i="16"/>
  <c r="M152" i="16"/>
  <c r="N152" i="16"/>
  <c r="O152" i="16"/>
  <c r="P152" i="16"/>
  <c r="Q152" i="16"/>
  <c r="R152" i="16"/>
  <c r="S152" i="16"/>
  <c r="U152" i="16"/>
  <c r="F153" i="16"/>
  <c r="G153" i="16"/>
  <c r="H153" i="16"/>
  <c r="I153" i="16"/>
  <c r="J153" i="16"/>
  <c r="K153" i="16"/>
  <c r="L153" i="16"/>
  <c r="M153" i="16"/>
  <c r="N153" i="16"/>
  <c r="O153" i="16"/>
  <c r="P153" i="16"/>
  <c r="Q153" i="16"/>
  <c r="R153" i="16"/>
  <c r="S153" i="16"/>
  <c r="U153" i="16"/>
  <c r="F154" i="16"/>
  <c r="G154" i="16"/>
  <c r="H154" i="16"/>
  <c r="I154" i="16"/>
  <c r="J154" i="16"/>
  <c r="K154" i="16"/>
  <c r="L154" i="16"/>
  <c r="M154" i="16"/>
  <c r="N154" i="16"/>
  <c r="O154" i="16"/>
  <c r="P154" i="16"/>
  <c r="Q154" i="16"/>
  <c r="R154" i="16"/>
  <c r="S154" i="16"/>
  <c r="U154" i="16"/>
  <c r="F155" i="16"/>
  <c r="G155" i="16"/>
  <c r="H155" i="16"/>
  <c r="I155" i="16"/>
  <c r="J155" i="16"/>
  <c r="K155" i="16"/>
  <c r="L155" i="16"/>
  <c r="M155" i="16"/>
  <c r="N155" i="16"/>
  <c r="O155" i="16"/>
  <c r="P155" i="16"/>
  <c r="Q155" i="16"/>
  <c r="R155" i="16"/>
  <c r="S155" i="16"/>
  <c r="U155" i="16"/>
  <c r="D156" i="16"/>
  <c r="E155" i="16"/>
  <c r="D155" i="16"/>
  <c r="E154" i="16"/>
  <c r="D154" i="16"/>
  <c r="E153" i="16"/>
  <c r="D153" i="16"/>
  <c r="E152" i="16"/>
  <c r="D152" i="16"/>
  <c r="E151" i="16"/>
  <c r="D151" i="16"/>
  <c r="E150" i="16"/>
  <c r="D150" i="16"/>
  <c r="E149" i="16"/>
  <c r="D149" i="16"/>
  <c r="E148" i="16"/>
  <c r="F148" i="16" s="1"/>
  <c r="G148" i="16" s="1"/>
  <c r="H148" i="16" s="1"/>
  <c r="I148" i="16" s="1"/>
  <c r="J148" i="16" s="1"/>
  <c r="K148" i="16" s="1"/>
  <c r="L148" i="16" s="1"/>
  <c r="M148" i="16" s="1"/>
  <c r="N148" i="16" s="1"/>
  <c r="O148" i="16" s="1"/>
  <c r="P148" i="16" s="1"/>
  <c r="Q148" i="16" s="1"/>
  <c r="R148" i="16" s="1"/>
  <c r="D146" i="16"/>
  <c r="E145" i="16"/>
  <c r="D145" i="16"/>
  <c r="E144" i="16"/>
  <c r="D144" i="16"/>
  <c r="E143" i="16"/>
  <c r="D143" i="16"/>
  <c r="E142" i="16"/>
  <c r="D142" i="16"/>
  <c r="E141" i="16"/>
  <c r="D141" i="16"/>
  <c r="E140" i="16"/>
  <c r="D140" i="16"/>
  <c r="E139" i="16"/>
  <c r="D139" i="16"/>
  <c r="E138" i="16"/>
  <c r="F138" i="16" s="1"/>
  <c r="G138" i="16" s="1"/>
  <c r="H138" i="16" s="1"/>
  <c r="I138" i="16" s="1"/>
  <c r="J138" i="16" s="1"/>
  <c r="K138" i="16" s="1"/>
  <c r="L138" i="16" s="1"/>
  <c r="M138" i="16" s="1"/>
  <c r="N138" i="16" s="1"/>
  <c r="O138" i="16" s="1"/>
  <c r="P138" i="16" s="1"/>
  <c r="Q138" i="16" s="1"/>
  <c r="R138" i="16" s="1"/>
  <c r="D136" i="16"/>
  <c r="E135" i="16"/>
  <c r="D135" i="16"/>
  <c r="E134" i="16"/>
  <c r="D134" i="16"/>
  <c r="E133" i="16"/>
  <c r="D133" i="16"/>
  <c r="E132" i="16"/>
  <c r="D132" i="16"/>
  <c r="E131" i="16"/>
  <c r="D131" i="16"/>
  <c r="E130" i="16"/>
  <c r="D130" i="16"/>
  <c r="E129" i="16"/>
  <c r="D129" i="16"/>
  <c r="E128" i="16"/>
  <c r="F128" i="16" s="1"/>
  <c r="G128" i="16" s="1"/>
  <c r="H128" i="16" s="1"/>
  <c r="I128" i="16" s="1"/>
  <c r="J128" i="16" s="1"/>
  <c r="K128" i="16" s="1"/>
  <c r="L128" i="16" s="1"/>
  <c r="M128" i="16" s="1"/>
  <c r="N128" i="16" s="1"/>
  <c r="O128" i="16" s="1"/>
  <c r="P128" i="16" s="1"/>
  <c r="Q128" i="16" s="1"/>
  <c r="R128" i="16" s="1"/>
  <c r="D126" i="16"/>
  <c r="E125" i="16"/>
  <c r="D125" i="16"/>
  <c r="E124" i="16"/>
  <c r="D124" i="16"/>
  <c r="E123" i="16"/>
  <c r="D123" i="16"/>
  <c r="E122" i="16"/>
  <c r="D122" i="16"/>
  <c r="E121" i="16"/>
  <c r="D121" i="16"/>
  <c r="E120" i="16"/>
  <c r="D120" i="16"/>
  <c r="E119" i="16"/>
  <c r="D119" i="16"/>
  <c r="E118" i="16"/>
  <c r="F118" i="16" s="1"/>
  <c r="G118" i="16" s="1"/>
  <c r="H118" i="16" s="1"/>
  <c r="I118" i="16" s="1"/>
  <c r="J118" i="16" s="1"/>
  <c r="K118" i="16" s="1"/>
  <c r="L118" i="16" s="1"/>
  <c r="M118" i="16" s="1"/>
  <c r="N118" i="16" s="1"/>
  <c r="O118" i="16" s="1"/>
  <c r="P118" i="16" s="1"/>
  <c r="Q118" i="16" s="1"/>
  <c r="R118" i="16" s="1"/>
  <c r="D116" i="16"/>
  <c r="E115" i="16"/>
  <c r="D115" i="16"/>
  <c r="E114" i="16"/>
  <c r="D114" i="16"/>
  <c r="E113" i="16"/>
  <c r="D113" i="16"/>
  <c r="E112" i="16"/>
  <c r="D112" i="16"/>
  <c r="E111" i="16"/>
  <c r="D111" i="16"/>
  <c r="E110" i="16"/>
  <c r="D110" i="16"/>
  <c r="E109" i="16"/>
  <c r="D109" i="16"/>
  <c r="E108" i="16"/>
  <c r="F108" i="16" s="1"/>
  <c r="G108" i="16" s="1"/>
  <c r="H108" i="16" s="1"/>
  <c r="I108" i="16" s="1"/>
  <c r="J108" i="16" s="1"/>
  <c r="K108" i="16" s="1"/>
  <c r="L108" i="16" s="1"/>
  <c r="M108" i="16" s="1"/>
  <c r="N108" i="16" s="1"/>
  <c r="O108" i="16" s="1"/>
  <c r="P108" i="16" s="1"/>
  <c r="Q108" i="16" s="1"/>
  <c r="R108" i="16" s="1"/>
  <c r="D106" i="16"/>
  <c r="E105" i="16"/>
  <c r="D105" i="16"/>
  <c r="E104" i="16"/>
  <c r="D104" i="16"/>
  <c r="E103" i="16"/>
  <c r="D103" i="16"/>
  <c r="E102" i="16"/>
  <c r="D102" i="16"/>
  <c r="E101" i="16"/>
  <c r="D101" i="16"/>
  <c r="E100" i="16"/>
  <c r="D100" i="16"/>
  <c r="E99" i="16"/>
  <c r="D99" i="16"/>
  <c r="E98" i="16"/>
  <c r="F98" i="16" s="1"/>
  <c r="G98" i="16" s="1"/>
  <c r="H98" i="16" s="1"/>
  <c r="I98" i="16" s="1"/>
  <c r="J98" i="16" s="1"/>
  <c r="K98" i="16" s="1"/>
  <c r="L98" i="16" s="1"/>
  <c r="M98" i="16" s="1"/>
  <c r="N98" i="16" s="1"/>
  <c r="O98" i="16" s="1"/>
  <c r="P98" i="16" s="1"/>
  <c r="Q98" i="16" s="1"/>
  <c r="R98" i="16" s="1"/>
  <c r="D96" i="16"/>
  <c r="E95" i="16"/>
  <c r="D95" i="16"/>
  <c r="E94" i="16"/>
  <c r="D94" i="16"/>
  <c r="E93" i="16"/>
  <c r="D93" i="16"/>
  <c r="E92" i="16"/>
  <c r="D92" i="16"/>
  <c r="E91" i="16"/>
  <c r="D91" i="16"/>
  <c r="E90" i="16"/>
  <c r="D90" i="16"/>
  <c r="D89" i="16"/>
  <c r="E88" i="16"/>
  <c r="F88" i="16" s="1"/>
  <c r="G88" i="16" s="1"/>
  <c r="H88" i="16" s="1"/>
  <c r="I88" i="16" s="1"/>
  <c r="J88" i="16" s="1"/>
  <c r="K88" i="16" s="1"/>
  <c r="L88" i="16" s="1"/>
  <c r="M88" i="16" s="1"/>
  <c r="N88" i="16" s="1"/>
  <c r="O88" i="16" s="1"/>
  <c r="P88" i="16" s="1"/>
  <c r="Q88" i="16" s="1"/>
  <c r="R88" i="16" s="1"/>
  <c r="H171" i="16"/>
  <c r="B339" i="35" l="1"/>
  <c r="E75" i="16"/>
  <c r="E35" i="9" s="1"/>
  <c r="E76" i="16"/>
  <c r="E36" i="9" s="1"/>
  <c r="E82" i="24"/>
  <c r="E58" i="9" l="1"/>
  <c r="E68" i="9"/>
  <c r="E59" i="9"/>
  <c r="E60" i="9"/>
  <c r="E96" i="24"/>
  <c r="F82" i="24"/>
  <c r="E74" i="9" l="1"/>
  <c r="G82" i="24"/>
  <c r="F96" i="24"/>
  <c r="E64" i="45"/>
  <c r="F64" i="45" s="1"/>
  <c r="G64" i="45" s="1"/>
  <c r="H64" i="45" s="1"/>
  <c r="I64" i="45" s="1"/>
  <c r="J64" i="45" s="1"/>
  <c r="K64" i="45" s="1"/>
  <c r="L64" i="45" s="1"/>
  <c r="M64" i="45" s="1"/>
  <c r="N64" i="45" s="1"/>
  <c r="O64" i="45" s="1"/>
  <c r="P64" i="45" s="1"/>
  <c r="Q64" i="45" s="1"/>
  <c r="R64" i="45" s="1"/>
  <c r="E16" i="45"/>
  <c r="F16" i="45" s="1"/>
  <c r="G16" i="45" s="1"/>
  <c r="H16" i="45" s="1"/>
  <c r="I16" i="45" s="1"/>
  <c r="J16" i="45" s="1"/>
  <c r="K16" i="45" s="1"/>
  <c r="L16" i="45" s="1"/>
  <c r="M16" i="45" s="1"/>
  <c r="N16" i="45" s="1"/>
  <c r="O16" i="45" s="1"/>
  <c r="P16" i="45" s="1"/>
  <c r="Q16" i="45" s="1"/>
  <c r="R16" i="45" s="1"/>
  <c r="F17" i="45"/>
  <c r="G17" i="45"/>
  <c r="H17" i="45"/>
  <c r="I17" i="45"/>
  <c r="J17" i="45"/>
  <c r="K17" i="45"/>
  <c r="L17" i="45"/>
  <c r="M17" i="45"/>
  <c r="N17" i="45"/>
  <c r="O17" i="45"/>
  <c r="P17" i="45"/>
  <c r="Q17" i="45"/>
  <c r="R17" i="45"/>
  <c r="S17" i="45"/>
  <c r="G96" i="24" l="1"/>
  <c r="H82" i="24"/>
  <c r="N23" i="45"/>
  <c r="F23" i="45"/>
  <c r="P23" i="45"/>
  <c r="H23" i="45"/>
  <c r="G23" i="45"/>
  <c r="E23" i="45"/>
  <c r="O23" i="45"/>
  <c r="J23" i="45"/>
  <c r="Q23" i="45"/>
  <c r="I23" i="45"/>
  <c r="R23" i="45"/>
  <c r="S23" i="45"/>
  <c r="M23" i="45"/>
  <c r="K23" i="45"/>
  <c r="L23" i="45"/>
  <c r="D39" i="24"/>
  <c r="I82" i="24" l="1"/>
  <c r="H96" i="24"/>
  <c r="E18" i="47"/>
  <c r="J82" i="24" l="1"/>
  <c r="I96" i="24"/>
  <c r="S22" i="47"/>
  <c r="R22" i="47"/>
  <c r="Q22" i="47"/>
  <c r="P22" i="47"/>
  <c r="O22" i="47"/>
  <c r="N22" i="47"/>
  <c r="M22" i="47"/>
  <c r="L22" i="47"/>
  <c r="K22" i="47"/>
  <c r="J22" i="47"/>
  <c r="I22" i="47"/>
  <c r="H22" i="47"/>
  <c r="G22" i="47"/>
  <c r="F22" i="47"/>
  <c r="F18" i="47"/>
  <c r="G18" i="47" s="1"/>
  <c r="H18" i="47" s="1"/>
  <c r="I18" i="47" s="1"/>
  <c r="J18" i="47" s="1"/>
  <c r="K18" i="47" s="1"/>
  <c r="L18" i="47" s="1"/>
  <c r="M18" i="47" s="1"/>
  <c r="N18" i="47" s="1"/>
  <c r="O18" i="47" s="1"/>
  <c r="P18" i="47" s="1"/>
  <c r="Q18" i="47" s="1"/>
  <c r="R18" i="47" s="1"/>
  <c r="S18" i="47" s="1"/>
  <c r="T18" i="47" s="1"/>
  <c r="K82" i="24" l="1"/>
  <c r="J96" i="24"/>
  <c r="M21" i="47"/>
  <c r="M23" i="47" s="1"/>
  <c r="F21" i="47"/>
  <c r="F23" i="47" s="1"/>
  <c r="N21" i="47"/>
  <c r="N23" i="47" s="1"/>
  <c r="G21" i="47"/>
  <c r="G23" i="47" s="1"/>
  <c r="O21" i="47"/>
  <c r="O23" i="47" s="1"/>
  <c r="P21" i="47"/>
  <c r="P23" i="47" s="1"/>
  <c r="I21" i="47"/>
  <c r="I23" i="47" s="1"/>
  <c r="Q21" i="47"/>
  <c r="Q23" i="47" s="1"/>
  <c r="H21" i="47"/>
  <c r="H23" i="47" s="1"/>
  <c r="J21" i="47"/>
  <c r="J23" i="47" s="1"/>
  <c r="R21" i="47"/>
  <c r="R23" i="47" s="1"/>
  <c r="K21" i="47"/>
  <c r="K23" i="47" s="1"/>
  <c r="S21" i="47"/>
  <c r="S23" i="47" s="1"/>
  <c r="L21" i="47"/>
  <c r="L23" i="47" s="1"/>
  <c r="L82" i="24" l="1"/>
  <c r="K96" i="24"/>
  <c r="F35" i="45"/>
  <c r="G35" i="45"/>
  <c r="H35" i="45"/>
  <c r="I35" i="45"/>
  <c r="J35" i="45"/>
  <c r="K35" i="45"/>
  <c r="L35" i="45"/>
  <c r="M35" i="45"/>
  <c r="N35" i="45"/>
  <c r="O35" i="45"/>
  <c r="P35" i="45"/>
  <c r="Q35" i="45"/>
  <c r="R35" i="45"/>
  <c r="S35" i="45"/>
  <c r="U35" i="45"/>
  <c r="E35" i="45"/>
  <c r="F34" i="45"/>
  <c r="G34" i="45"/>
  <c r="H34" i="45"/>
  <c r="I34" i="45"/>
  <c r="J34" i="45"/>
  <c r="K34" i="45"/>
  <c r="L34" i="45"/>
  <c r="M34" i="45"/>
  <c r="N34" i="45"/>
  <c r="O34" i="45"/>
  <c r="P34" i="45"/>
  <c r="Q34" i="45"/>
  <c r="R34" i="45"/>
  <c r="S34" i="45"/>
  <c r="U34" i="45"/>
  <c r="E34" i="45"/>
  <c r="F35" i="16"/>
  <c r="G35" i="16"/>
  <c r="H35" i="16"/>
  <c r="I35" i="16"/>
  <c r="J35" i="16"/>
  <c r="K35" i="16"/>
  <c r="L35" i="16"/>
  <c r="M35" i="16"/>
  <c r="N35" i="16"/>
  <c r="O35" i="16"/>
  <c r="P35" i="16"/>
  <c r="Q35" i="16"/>
  <c r="R35" i="16"/>
  <c r="S35" i="16"/>
  <c r="U35" i="16"/>
  <c r="E35" i="16"/>
  <c r="F34" i="16"/>
  <c r="G34" i="16"/>
  <c r="H34" i="16"/>
  <c r="I34" i="16"/>
  <c r="J34" i="16"/>
  <c r="K34" i="16"/>
  <c r="L34" i="16"/>
  <c r="M34" i="16"/>
  <c r="N34" i="16"/>
  <c r="O34" i="16"/>
  <c r="P34" i="16"/>
  <c r="Q34" i="16"/>
  <c r="R34" i="16"/>
  <c r="S34" i="16"/>
  <c r="U34" i="16"/>
  <c r="E34" i="16"/>
  <c r="M82" i="24" l="1"/>
  <c r="L96" i="24"/>
  <c r="D24" i="24"/>
  <c r="D23" i="24"/>
  <c r="B289" i="35"/>
  <c r="B290" i="35"/>
  <c r="B288" i="35"/>
  <c r="B303" i="35"/>
  <c r="B304" i="35"/>
  <c r="B305" i="35"/>
  <c r="B306" i="35"/>
  <c r="B307" i="35"/>
  <c r="D392" i="35"/>
  <c r="F31" i="45"/>
  <c r="G31" i="45"/>
  <c r="H31" i="45"/>
  <c r="I31" i="45"/>
  <c r="J31" i="45"/>
  <c r="K31" i="45"/>
  <c r="L31" i="45"/>
  <c r="M31" i="45"/>
  <c r="N31" i="45"/>
  <c r="O31" i="45"/>
  <c r="P31" i="45"/>
  <c r="Q31" i="45"/>
  <c r="R31" i="45"/>
  <c r="S31" i="45"/>
  <c r="U31" i="45"/>
  <c r="E31" i="45"/>
  <c r="F30" i="16"/>
  <c r="G30" i="16"/>
  <c r="H30" i="16"/>
  <c r="I30" i="16"/>
  <c r="J30" i="16"/>
  <c r="K30" i="16"/>
  <c r="L30" i="16"/>
  <c r="M30" i="16"/>
  <c r="N30" i="16"/>
  <c r="O30" i="16"/>
  <c r="P30" i="16"/>
  <c r="Q30" i="16"/>
  <c r="R30" i="16"/>
  <c r="S30" i="16"/>
  <c r="U30" i="16"/>
  <c r="E30" i="16"/>
  <c r="F30" i="45"/>
  <c r="G30" i="45"/>
  <c r="H30" i="45"/>
  <c r="I30" i="45"/>
  <c r="J30" i="45"/>
  <c r="K30" i="45"/>
  <c r="L30" i="45"/>
  <c r="M30" i="45"/>
  <c r="N30" i="45"/>
  <c r="O30" i="45"/>
  <c r="P30" i="45"/>
  <c r="Q30" i="45"/>
  <c r="R30" i="45"/>
  <c r="S30" i="45"/>
  <c r="U30" i="45"/>
  <c r="E30" i="45"/>
  <c r="F29" i="45"/>
  <c r="G29" i="45"/>
  <c r="H29" i="45"/>
  <c r="I29" i="45"/>
  <c r="J29" i="45"/>
  <c r="K29" i="45"/>
  <c r="L29" i="45"/>
  <c r="M29" i="45"/>
  <c r="N29" i="45"/>
  <c r="O29" i="45"/>
  <c r="P29" i="45"/>
  <c r="Q29" i="45"/>
  <c r="R29" i="45"/>
  <c r="R58" i="45" s="1"/>
  <c r="S29" i="45"/>
  <c r="U29" i="45"/>
  <c r="E29" i="45"/>
  <c r="F29" i="16"/>
  <c r="G29" i="16"/>
  <c r="H29" i="16"/>
  <c r="I29" i="16"/>
  <c r="J29" i="16"/>
  <c r="K29" i="16"/>
  <c r="L29" i="16"/>
  <c r="M29" i="16"/>
  <c r="N29" i="16"/>
  <c r="O29" i="16"/>
  <c r="P29" i="16"/>
  <c r="Q29" i="16"/>
  <c r="R29" i="16"/>
  <c r="S29" i="16"/>
  <c r="U29" i="16"/>
  <c r="F28" i="45"/>
  <c r="G28" i="45"/>
  <c r="H28" i="45"/>
  <c r="I28" i="45"/>
  <c r="J28" i="45"/>
  <c r="K28" i="45"/>
  <c r="K58" i="45" s="1"/>
  <c r="L28" i="45"/>
  <c r="M28" i="45"/>
  <c r="N28" i="45"/>
  <c r="O28" i="45"/>
  <c r="P28" i="45"/>
  <c r="Q28" i="45"/>
  <c r="U28" i="45"/>
  <c r="E27" i="45"/>
  <c r="F27" i="45" s="1"/>
  <c r="G27" i="45" s="1"/>
  <c r="H27" i="45" s="1"/>
  <c r="I27" i="45" s="1"/>
  <c r="J27" i="45" s="1"/>
  <c r="K27" i="45" s="1"/>
  <c r="L27" i="45" s="1"/>
  <c r="M27" i="45" s="1"/>
  <c r="N27" i="45" s="1"/>
  <c r="O27" i="45" s="1"/>
  <c r="P27" i="45" s="1"/>
  <c r="Q27" i="45" s="1"/>
  <c r="R27" i="45" s="1"/>
  <c r="F31" i="16"/>
  <c r="G31" i="16"/>
  <c r="H31" i="16"/>
  <c r="I31" i="16"/>
  <c r="J31" i="16"/>
  <c r="K31" i="16"/>
  <c r="L31" i="16"/>
  <c r="M31" i="16"/>
  <c r="N31" i="16"/>
  <c r="O31" i="16"/>
  <c r="P31" i="16"/>
  <c r="Q31" i="16"/>
  <c r="R31" i="16"/>
  <c r="S31" i="16"/>
  <c r="U31" i="16"/>
  <c r="E31" i="16"/>
  <c r="U28" i="16"/>
  <c r="S28" i="16"/>
  <c r="R28" i="16"/>
  <c r="Q28" i="16"/>
  <c r="P28" i="16"/>
  <c r="O28" i="16"/>
  <c r="O58" i="16" s="1"/>
  <c r="N28" i="16"/>
  <c r="N58" i="16" s="1"/>
  <c r="M28" i="16"/>
  <c r="M58" i="16" s="1"/>
  <c r="L28" i="16"/>
  <c r="K28" i="16"/>
  <c r="K58" i="16" s="1"/>
  <c r="J28" i="16"/>
  <c r="I28" i="16"/>
  <c r="H28" i="16"/>
  <c r="G28" i="16"/>
  <c r="F28" i="16"/>
  <c r="E27" i="16"/>
  <c r="F27" i="16" s="1"/>
  <c r="G27" i="16" s="1"/>
  <c r="H27" i="16" s="1"/>
  <c r="I27" i="16" s="1"/>
  <c r="J27" i="16" s="1"/>
  <c r="K27" i="16" s="1"/>
  <c r="L27" i="16" s="1"/>
  <c r="M27" i="16" s="1"/>
  <c r="N27" i="16" s="1"/>
  <c r="O27" i="16" s="1"/>
  <c r="P27" i="16" s="1"/>
  <c r="Q27" i="16" s="1"/>
  <c r="R27" i="16" s="1"/>
  <c r="J58" i="45" l="1"/>
  <c r="I58" i="45"/>
  <c r="F58" i="45"/>
  <c r="Q58" i="45"/>
  <c r="P58" i="45"/>
  <c r="O58" i="45"/>
  <c r="E58" i="45"/>
  <c r="M58" i="45"/>
  <c r="H58" i="45"/>
  <c r="G58" i="45"/>
  <c r="U58" i="45"/>
  <c r="N58" i="45"/>
  <c r="L58" i="45"/>
  <c r="S58" i="45"/>
  <c r="D305" i="35"/>
  <c r="D357" i="35"/>
  <c r="B329" i="35"/>
  <c r="D306" i="35"/>
  <c r="D358" i="35"/>
  <c r="D355" i="35"/>
  <c r="B327" i="35"/>
  <c r="B328" i="35"/>
  <c r="B326" i="35"/>
  <c r="B324" i="35"/>
  <c r="B325" i="35"/>
  <c r="B323" i="35"/>
  <c r="D307" i="35"/>
  <c r="D359" i="35"/>
  <c r="D304" i="35"/>
  <c r="D356" i="35"/>
  <c r="D289" i="35"/>
  <c r="L58" i="16"/>
  <c r="P58" i="16"/>
  <c r="G58" i="16"/>
  <c r="F58" i="16"/>
  <c r="U58" i="16"/>
  <c r="Q58" i="16"/>
  <c r="E58" i="16"/>
  <c r="R58" i="16"/>
  <c r="S58" i="16"/>
  <c r="H58" i="16"/>
  <c r="I58" i="16"/>
  <c r="J58" i="16"/>
  <c r="B310" i="35"/>
  <c r="B311" i="35"/>
  <c r="B312" i="35"/>
  <c r="B309" i="35"/>
  <c r="D326" i="35"/>
  <c r="D288" i="35"/>
  <c r="D303" i="35"/>
  <c r="D290" i="35"/>
  <c r="D423" i="35"/>
  <c r="N82" i="24"/>
  <c r="M96" i="24"/>
  <c r="D341" i="35"/>
  <c r="D346" i="35"/>
  <c r="D400" i="35"/>
  <c r="D345" i="35"/>
  <c r="D347" i="35"/>
  <c r="D344" i="35"/>
  <c r="D395" i="35"/>
  <c r="D398" i="35"/>
  <c r="D394" i="35"/>
  <c r="D342" i="35"/>
  <c r="D397" i="35"/>
  <c r="D396" i="35"/>
  <c r="D393" i="35"/>
  <c r="D399" i="35"/>
  <c r="D340" i="35"/>
  <c r="D343" i="35"/>
  <c r="D348" i="35"/>
  <c r="E28" i="40"/>
  <c r="B375" i="35" l="1"/>
  <c r="D375" i="35" s="1"/>
  <c r="B427" i="35"/>
  <c r="D427" i="35" s="1"/>
  <c r="B361" i="35"/>
  <c r="B413" i="35"/>
  <c r="B432" i="35"/>
  <c r="B380" i="35"/>
  <c r="B415" i="35"/>
  <c r="D415" i="35" s="1"/>
  <c r="B363" i="35"/>
  <c r="D363" i="35" s="1"/>
  <c r="B362" i="35"/>
  <c r="D362" i="35" s="1"/>
  <c r="B414" i="35"/>
  <c r="D414" i="35" s="1"/>
  <c r="B429" i="35"/>
  <c r="D429" i="35" s="1"/>
  <c r="B377" i="35"/>
  <c r="D377" i="35" s="1"/>
  <c r="B376" i="35"/>
  <c r="D376" i="35" s="1"/>
  <c r="B428" i="35"/>
  <c r="D428" i="35" s="1"/>
  <c r="B430" i="35"/>
  <c r="B378" i="35"/>
  <c r="B416" i="35"/>
  <c r="D416" i="35" s="1"/>
  <c r="B364" i="35"/>
  <c r="B431" i="35"/>
  <c r="D431" i="35" s="1"/>
  <c r="B379" i="35"/>
  <c r="B381" i="35"/>
  <c r="D381" i="35" s="1"/>
  <c r="B433" i="35"/>
  <c r="D433" i="35" s="1"/>
  <c r="D327" i="35"/>
  <c r="D364" i="35"/>
  <c r="D325" i="35"/>
  <c r="D309" i="35"/>
  <c r="D310" i="35"/>
  <c r="D324" i="35"/>
  <c r="D328" i="35"/>
  <c r="D329" i="35"/>
  <c r="D432" i="35"/>
  <c r="D424" i="35"/>
  <c r="D426" i="35"/>
  <c r="D422" i="35"/>
  <c r="D430" i="35"/>
  <c r="D425" i="35"/>
  <c r="D316" i="35"/>
  <c r="D374" i="35"/>
  <c r="D321" i="35"/>
  <c r="D379" i="35"/>
  <c r="D320" i="35"/>
  <c r="D378" i="35"/>
  <c r="D311" i="35"/>
  <c r="D369" i="35"/>
  <c r="D315" i="35"/>
  <c r="D373" i="35"/>
  <c r="D318" i="35"/>
  <c r="D314" i="35"/>
  <c r="D372" i="35"/>
  <c r="D313" i="35"/>
  <c r="D371" i="35"/>
  <c r="D312" i="35"/>
  <c r="D370" i="35"/>
  <c r="D317" i="35"/>
  <c r="D319" i="35"/>
  <c r="D322" i="35"/>
  <c r="D380" i="35"/>
  <c r="D323" i="35"/>
  <c r="D413" i="35"/>
  <c r="O82" i="24"/>
  <c r="N96" i="24"/>
  <c r="D419" i="35"/>
  <c r="D418" i="35"/>
  <c r="D420" i="35"/>
  <c r="D417" i="35"/>
  <c r="D421" i="35"/>
  <c r="D365" i="35"/>
  <c r="D366" i="35"/>
  <c r="D368" i="35"/>
  <c r="D367" i="35"/>
  <c r="D361" i="35" l="1"/>
  <c r="P82" i="24"/>
  <c r="O96" i="24"/>
  <c r="E33" i="24"/>
  <c r="E37" i="24"/>
  <c r="D37" i="24" s="1"/>
  <c r="Q82" i="24" l="1"/>
  <c r="P96" i="24"/>
  <c r="F9" i="45"/>
  <c r="G9" i="45"/>
  <c r="H9" i="45"/>
  <c r="I9" i="45"/>
  <c r="J9" i="45"/>
  <c r="K9" i="45"/>
  <c r="L9" i="45"/>
  <c r="M9" i="45"/>
  <c r="N9" i="45"/>
  <c r="O9" i="45"/>
  <c r="P9" i="45"/>
  <c r="Q9" i="45"/>
  <c r="R9" i="45"/>
  <c r="S9" i="45"/>
  <c r="U9" i="45"/>
  <c r="E127" i="45"/>
  <c r="F127" i="45" s="1"/>
  <c r="G127" i="45" s="1"/>
  <c r="H127" i="45" s="1"/>
  <c r="I127" i="45" s="1"/>
  <c r="J127" i="45" s="1"/>
  <c r="K127" i="45" s="1"/>
  <c r="L127" i="45" s="1"/>
  <c r="M127" i="45" s="1"/>
  <c r="N127" i="45" s="1"/>
  <c r="O127" i="45" s="1"/>
  <c r="P127" i="45" s="1"/>
  <c r="Q127" i="45" s="1"/>
  <c r="R127" i="45" s="1"/>
  <c r="E110" i="45"/>
  <c r="F110" i="45" s="1"/>
  <c r="G110" i="45" s="1"/>
  <c r="H110" i="45" s="1"/>
  <c r="I110" i="45" s="1"/>
  <c r="J110" i="45" s="1"/>
  <c r="K110" i="45" s="1"/>
  <c r="L110" i="45" s="1"/>
  <c r="M110" i="45" s="1"/>
  <c r="N110" i="45" s="1"/>
  <c r="O110" i="45" s="1"/>
  <c r="P110" i="45" s="1"/>
  <c r="Q110" i="45" s="1"/>
  <c r="R110" i="45" s="1"/>
  <c r="E93" i="45"/>
  <c r="F93" i="45" s="1"/>
  <c r="G93" i="45" s="1"/>
  <c r="H93" i="45" s="1"/>
  <c r="I93" i="45" s="1"/>
  <c r="J93" i="45" s="1"/>
  <c r="K93" i="45" s="1"/>
  <c r="L93" i="45" s="1"/>
  <c r="M93" i="45" s="1"/>
  <c r="N93" i="45" s="1"/>
  <c r="O93" i="45" s="1"/>
  <c r="P93" i="45" s="1"/>
  <c r="Q93" i="45" s="1"/>
  <c r="R93" i="45" s="1"/>
  <c r="E88" i="45"/>
  <c r="F88" i="45" s="1"/>
  <c r="G88" i="45" s="1"/>
  <c r="H88" i="45" s="1"/>
  <c r="I88" i="45" s="1"/>
  <c r="J88" i="45" s="1"/>
  <c r="K88" i="45" s="1"/>
  <c r="L88" i="45" s="1"/>
  <c r="M88" i="45" s="1"/>
  <c r="N88" i="45" s="1"/>
  <c r="O88" i="45" s="1"/>
  <c r="P88" i="45" s="1"/>
  <c r="Q88" i="45" s="1"/>
  <c r="R88" i="45" s="1"/>
  <c r="E85" i="45"/>
  <c r="F85" i="45" s="1"/>
  <c r="G85" i="45" s="1"/>
  <c r="H85" i="45" s="1"/>
  <c r="I85" i="45" s="1"/>
  <c r="J85" i="45" s="1"/>
  <c r="K85" i="45" s="1"/>
  <c r="L85" i="45" s="1"/>
  <c r="M85" i="45" s="1"/>
  <c r="N85" i="45" s="1"/>
  <c r="O85" i="45" s="1"/>
  <c r="P85" i="45" s="1"/>
  <c r="Q85" i="45" s="1"/>
  <c r="R85" i="45" s="1"/>
  <c r="E82" i="45"/>
  <c r="F82" i="45" s="1"/>
  <c r="G82" i="45" s="1"/>
  <c r="H82" i="45" s="1"/>
  <c r="I82" i="45" s="1"/>
  <c r="J82" i="45" s="1"/>
  <c r="K82" i="45" s="1"/>
  <c r="L82" i="45" s="1"/>
  <c r="M82" i="45" s="1"/>
  <c r="N82" i="45" s="1"/>
  <c r="O82" i="45" s="1"/>
  <c r="P82" i="45" s="1"/>
  <c r="Q82" i="45" s="1"/>
  <c r="R82" i="45" s="1"/>
  <c r="E79" i="45"/>
  <c r="F79" i="45" s="1"/>
  <c r="G79" i="45" s="1"/>
  <c r="H79" i="45" s="1"/>
  <c r="I79" i="45" s="1"/>
  <c r="J79" i="45" s="1"/>
  <c r="K79" i="45" s="1"/>
  <c r="L79" i="45" s="1"/>
  <c r="M79" i="45" s="1"/>
  <c r="N79" i="45" s="1"/>
  <c r="O79" i="45" s="1"/>
  <c r="P79" i="45" s="1"/>
  <c r="Q79" i="45" s="1"/>
  <c r="R79" i="45" s="1"/>
  <c r="E76" i="45"/>
  <c r="F76" i="45" s="1"/>
  <c r="G76" i="45" s="1"/>
  <c r="H76" i="45" s="1"/>
  <c r="I76" i="45" s="1"/>
  <c r="J76" i="45" s="1"/>
  <c r="K76" i="45" s="1"/>
  <c r="L76" i="45" s="1"/>
  <c r="M76" i="45" s="1"/>
  <c r="N76" i="45" s="1"/>
  <c r="O76" i="45" s="1"/>
  <c r="P76" i="45" s="1"/>
  <c r="Q76" i="45" s="1"/>
  <c r="R76" i="45" s="1"/>
  <c r="E73" i="45"/>
  <c r="F73" i="45" s="1"/>
  <c r="G73" i="45" s="1"/>
  <c r="H73" i="45" s="1"/>
  <c r="I73" i="45" s="1"/>
  <c r="J73" i="45" s="1"/>
  <c r="K73" i="45" s="1"/>
  <c r="L73" i="45" s="1"/>
  <c r="M73" i="45" s="1"/>
  <c r="N73" i="45" s="1"/>
  <c r="O73" i="45" s="1"/>
  <c r="P73" i="45" s="1"/>
  <c r="Q73" i="45" s="1"/>
  <c r="R73" i="45" s="1"/>
  <c r="E70" i="45"/>
  <c r="F70" i="45" s="1"/>
  <c r="G70" i="45" s="1"/>
  <c r="H70" i="45" s="1"/>
  <c r="I70" i="45" s="1"/>
  <c r="J70" i="45" s="1"/>
  <c r="K70" i="45" s="1"/>
  <c r="L70" i="45" s="1"/>
  <c r="M70" i="45" s="1"/>
  <c r="N70" i="45" s="1"/>
  <c r="O70" i="45" s="1"/>
  <c r="P70" i="45" s="1"/>
  <c r="Q70" i="45" s="1"/>
  <c r="R70" i="45" s="1"/>
  <c r="E8" i="45"/>
  <c r="F8" i="45" s="1"/>
  <c r="G8" i="45" s="1"/>
  <c r="H8" i="45" s="1"/>
  <c r="I8" i="45" s="1"/>
  <c r="J8" i="45" s="1"/>
  <c r="K8" i="45" s="1"/>
  <c r="L8" i="45" s="1"/>
  <c r="M8" i="45" s="1"/>
  <c r="N8" i="45" s="1"/>
  <c r="O8" i="45" s="1"/>
  <c r="P8" i="45" s="1"/>
  <c r="Q8" i="45" s="1"/>
  <c r="R8" i="45" s="1"/>
  <c r="D66" i="44"/>
  <c r="D68" i="44"/>
  <c r="D70" i="44"/>
  <c r="D64" i="44"/>
  <c r="D50" i="44"/>
  <c r="D52" i="44"/>
  <c r="D54" i="44"/>
  <c r="D48" i="44"/>
  <c r="D34" i="44"/>
  <c r="D36" i="44"/>
  <c r="D38" i="44"/>
  <c r="D32" i="44"/>
  <c r="C12" i="41"/>
  <c r="C12" i="44" s="1"/>
  <c r="E118" i="44"/>
  <c r="F118" i="44" s="1"/>
  <c r="G118" i="44" s="1"/>
  <c r="H118" i="44" s="1"/>
  <c r="I118" i="44" s="1"/>
  <c r="J118" i="44" s="1"/>
  <c r="K118" i="44" s="1"/>
  <c r="L118" i="44" s="1"/>
  <c r="M118" i="44" s="1"/>
  <c r="N118" i="44" s="1"/>
  <c r="O118" i="44" s="1"/>
  <c r="P118" i="44" s="1"/>
  <c r="Q118" i="44" s="1"/>
  <c r="R118" i="44" s="1"/>
  <c r="E108" i="44"/>
  <c r="F108" i="44" s="1"/>
  <c r="G108" i="44" s="1"/>
  <c r="H108" i="44" s="1"/>
  <c r="I108" i="44" s="1"/>
  <c r="J108" i="44" s="1"/>
  <c r="K108" i="44" s="1"/>
  <c r="L108" i="44" s="1"/>
  <c r="M108" i="44" s="1"/>
  <c r="N108" i="44" s="1"/>
  <c r="O108" i="44" s="1"/>
  <c r="P108" i="44" s="1"/>
  <c r="Q108" i="44" s="1"/>
  <c r="R108" i="44" s="1"/>
  <c r="E75" i="44"/>
  <c r="F75" i="44" s="1"/>
  <c r="G75" i="44" s="1"/>
  <c r="H75" i="44" s="1"/>
  <c r="I75" i="44" s="1"/>
  <c r="J75" i="44" s="1"/>
  <c r="K75" i="44" s="1"/>
  <c r="L75" i="44" s="1"/>
  <c r="M75" i="44" s="1"/>
  <c r="N75" i="44" s="1"/>
  <c r="O75" i="44" s="1"/>
  <c r="P75" i="44" s="1"/>
  <c r="Q75" i="44" s="1"/>
  <c r="R75" i="44" s="1"/>
  <c r="E63" i="44"/>
  <c r="F63" i="44" s="1"/>
  <c r="G63" i="44" s="1"/>
  <c r="H63" i="44" s="1"/>
  <c r="I63" i="44" s="1"/>
  <c r="J63" i="44" s="1"/>
  <c r="K63" i="44" s="1"/>
  <c r="L63" i="44" s="1"/>
  <c r="M63" i="44" s="1"/>
  <c r="N63" i="44" s="1"/>
  <c r="O63" i="44" s="1"/>
  <c r="P63" i="44" s="1"/>
  <c r="Q63" i="44" s="1"/>
  <c r="R63" i="44" s="1"/>
  <c r="E47" i="44"/>
  <c r="F47" i="44" s="1"/>
  <c r="G47" i="44" s="1"/>
  <c r="H47" i="44" s="1"/>
  <c r="I47" i="44" s="1"/>
  <c r="J47" i="44" s="1"/>
  <c r="K47" i="44" s="1"/>
  <c r="L47" i="44" s="1"/>
  <c r="M47" i="44" s="1"/>
  <c r="N47" i="44" s="1"/>
  <c r="O47" i="44" s="1"/>
  <c r="P47" i="44" s="1"/>
  <c r="Q47" i="44" s="1"/>
  <c r="R47" i="44" s="1"/>
  <c r="E31" i="44"/>
  <c r="F31" i="44" s="1"/>
  <c r="G31" i="44" s="1"/>
  <c r="H31" i="44" s="1"/>
  <c r="I31" i="44" s="1"/>
  <c r="J31" i="44" s="1"/>
  <c r="K31" i="44" s="1"/>
  <c r="L31" i="44" s="1"/>
  <c r="M31" i="44" s="1"/>
  <c r="N31" i="44" s="1"/>
  <c r="O31" i="44" s="1"/>
  <c r="P31" i="44" s="1"/>
  <c r="Q31" i="44" s="1"/>
  <c r="R31" i="44" s="1"/>
  <c r="E16" i="44"/>
  <c r="F16" i="44" s="1"/>
  <c r="G16" i="44" s="1"/>
  <c r="H16" i="44" s="1"/>
  <c r="I16" i="44" s="1"/>
  <c r="J16" i="44" s="1"/>
  <c r="K16" i="44" s="1"/>
  <c r="L16" i="44" s="1"/>
  <c r="M16" i="44" s="1"/>
  <c r="N16" i="44" s="1"/>
  <c r="O16" i="44" s="1"/>
  <c r="P16" i="44" s="1"/>
  <c r="Q16" i="44" s="1"/>
  <c r="R16" i="44" s="1"/>
  <c r="G15" i="40"/>
  <c r="H15" i="40" s="1"/>
  <c r="I15" i="40" s="1"/>
  <c r="J15" i="40" s="1"/>
  <c r="K15" i="40" s="1"/>
  <c r="L15" i="40" s="1"/>
  <c r="M15" i="40" s="1"/>
  <c r="N15" i="40" s="1"/>
  <c r="O15" i="40" s="1"/>
  <c r="P15" i="40" s="1"/>
  <c r="Q15" i="40" s="1"/>
  <c r="E34" i="40"/>
  <c r="E36" i="40" s="1"/>
  <c r="E37" i="40" l="1"/>
  <c r="E40" i="40"/>
  <c r="E41" i="40"/>
  <c r="E38" i="40"/>
  <c r="E35" i="40"/>
  <c r="E39" i="40"/>
  <c r="R15" i="40"/>
  <c r="S15" i="40" s="1"/>
  <c r="T15" i="40" s="1"/>
  <c r="R82" i="24"/>
  <c r="Q96" i="24"/>
  <c r="F89" i="45"/>
  <c r="N89" i="45"/>
  <c r="M89" i="45"/>
  <c r="G89" i="45"/>
  <c r="O89" i="45"/>
  <c r="H89" i="45"/>
  <c r="P89" i="45"/>
  <c r="I89" i="45"/>
  <c r="Q89" i="45"/>
  <c r="U89" i="45"/>
  <c r="J89" i="45"/>
  <c r="R89" i="45"/>
  <c r="E89" i="45"/>
  <c r="K89" i="45"/>
  <c r="S89" i="45"/>
  <c r="L89" i="45"/>
  <c r="G86" i="45"/>
  <c r="O86" i="45"/>
  <c r="H86" i="45"/>
  <c r="P86" i="45"/>
  <c r="I86" i="45"/>
  <c r="Q86" i="45"/>
  <c r="N86" i="45"/>
  <c r="J86" i="45"/>
  <c r="R86" i="45"/>
  <c r="K86" i="45"/>
  <c r="S86" i="45"/>
  <c r="M86" i="45"/>
  <c r="F86" i="45"/>
  <c r="L86" i="45"/>
  <c r="U86" i="45"/>
  <c r="E86" i="45"/>
  <c r="C58" i="44"/>
  <c r="D22" i="44"/>
  <c r="D86" i="45"/>
  <c r="D83" i="45"/>
  <c r="D80" i="45"/>
  <c r="D71" i="45"/>
  <c r="D74" i="45"/>
  <c r="D77" i="45"/>
  <c r="D89" i="45"/>
  <c r="D20" i="44"/>
  <c r="D19" i="44"/>
  <c r="D23" i="44"/>
  <c r="D18" i="44"/>
  <c r="D17" i="44"/>
  <c r="D21" i="44"/>
  <c r="C42" i="44"/>
  <c r="D126" i="45" l="1"/>
  <c r="C126" i="45"/>
  <c r="L128" i="45" s="1"/>
  <c r="C109" i="45"/>
  <c r="D109" i="45"/>
  <c r="F59" i="44"/>
  <c r="E59" i="44"/>
  <c r="D59" i="44"/>
  <c r="G59" i="44"/>
  <c r="G43" i="44"/>
  <c r="F43" i="44"/>
  <c r="E43" i="44"/>
  <c r="D43" i="44"/>
  <c r="S82" i="24"/>
  <c r="R96" i="24"/>
  <c r="E6" i="35"/>
  <c r="E41" i="24"/>
  <c r="R128" i="45" l="1"/>
  <c r="T128" i="45"/>
  <c r="J128" i="45"/>
  <c r="T137" i="45"/>
  <c r="F128" i="45"/>
  <c r="I128" i="45"/>
  <c r="N128" i="45"/>
  <c r="Q128" i="45"/>
  <c r="S128" i="45"/>
  <c r="E128" i="45"/>
  <c r="O128" i="45"/>
  <c r="M128" i="45"/>
  <c r="P128" i="45"/>
  <c r="K128" i="45"/>
  <c r="H128" i="45"/>
  <c r="G128" i="45"/>
  <c r="T132" i="45"/>
  <c r="T139" i="45"/>
  <c r="T129" i="45"/>
  <c r="T131" i="45"/>
  <c r="T130" i="45"/>
  <c r="T138" i="45"/>
  <c r="T140" i="45"/>
  <c r="T141" i="45"/>
  <c r="U128" i="45"/>
  <c r="E256" i="35"/>
  <c r="T82" i="24"/>
  <c r="S96" i="24"/>
  <c r="E440" i="35"/>
  <c r="E384" i="35"/>
  <c r="E332" i="35"/>
  <c r="E254" i="35"/>
  <c r="E249" i="35"/>
  <c r="E246" i="35"/>
  <c r="E242" i="35"/>
  <c r="E235" i="35"/>
  <c r="E230" i="35"/>
  <c r="E222" i="35"/>
  <c r="E214" i="35"/>
  <c r="E206" i="35"/>
  <c r="E199" i="35"/>
  <c r="E195" i="35"/>
  <c r="E280" i="35"/>
  <c r="E172" i="35"/>
  <c r="E191" i="35"/>
  <c r="E156" i="35"/>
  <c r="E267" i="35"/>
  <c r="E261" i="35"/>
  <c r="E164" i="35"/>
  <c r="E106" i="35"/>
  <c r="E90" i="35"/>
  <c r="E82" i="35"/>
  <c r="E70" i="35"/>
  <c r="E143" i="35"/>
  <c r="E135" i="35"/>
  <c r="E122" i="35"/>
  <c r="E79" i="35"/>
  <c r="E44" i="35"/>
  <c r="E132" i="35"/>
  <c r="E114" i="35"/>
  <c r="E98" i="35"/>
  <c r="E86" i="35"/>
  <c r="E74" i="35"/>
  <c r="E64" i="35"/>
  <c r="E12" i="35"/>
  <c r="E94" i="35"/>
  <c r="E27" i="35"/>
  <c r="E54" i="35"/>
  <c r="E148" i="35"/>
  <c r="E139" i="35"/>
  <c r="F41" i="24"/>
  <c r="F33" i="24"/>
  <c r="T134" i="45" l="1"/>
  <c r="T135" i="45"/>
  <c r="T133" i="45"/>
  <c r="T136" i="45"/>
  <c r="T96" i="24"/>
  <c r="G33" i="24"/>
  <c r="E16" i="41"/>
  <c r="E31" i="41"/>
  <c r="E47" i="41"/>
  <c r="E63" i="41"/>
  <c r="E75" i="41"/>
  <c r="E108" i="41"/>
  <c r="E118" i="41"/>
  <c r="E194" i="16"/>
  <c r="E177" i="16"/>
  <c r="E160" i="16"/>
  <c r="F160" i="16" s="1"/>
  <c r="G160" i="16" s="1"/>
  <c r="H160" i="16" s="1"/>
  <c r="I160" i="16" s="1"/>
  <c r="J160" i="16" s="1"/>
  <c r="K160" i="16" s="1"/>
  <c r="L160" i="16" s="1"/>
  <c r="M160" i="16" s="1"/>
  <c r="N160" i="16" s="1"/>
  <c r="O160" i="16" s="1"/>
  <c r="P160" i="16" s="1"/>
  <c r="Q160" i="16" s="1"/>
  <c r="R160" i="16" s="1"/>
  <c r="E74" i="16"/>
  <c r="E62" i="16"/>
  <c r="E16" i="16"/>
  <c r="E8" i="16"/>
  <c r="T142" i="45" l="1"/>
  <c r="T71" i="45" s="1"/>
  <c r="B71" i="35"/>
  <c r="D71" i="35" s="1"/>
  <c r="F28" i="40"/>
  <c r="T8" i="45" l="1"/>
  <c r="T127" i="45"/>
  <c r="T64" i="45"/>
  <c r="T93" i="45"/>
  <c r="T76" i="45"/>
  <c r="T27" i="45"/>
  <c r="T85" i="45"/>
  <c r="T110" i="45"/>
  <c r="T88" i="45"/>
  <c r="T16" i="45"/>
  <c r="T70" i="45"/>
  <c r="T73" i="45"/>
  <c r="T79" i="45"/>
  <c r="T82" i="45"/>
  <c r="S271" i="35"/>
  <c r="U127" i="45"/>
  <c r="U93" i="45"/>
  <c r="U82" i="45"/>
  <c r="U73" i="45"/>
  <c r="S64" i="45"/>
  <c r="S127" i="45"/>
  <c r="S93" i="45"/>
  <c r="S82" i="45"/>
  <c r="S73" i="45"/>
  <c r="U88" i="45"/>
  <c r="U79" i="45"/>
  <c r="U70" i="45"/>
  <c r="S88" i="45"/>
  <c r="S70" i="45"/>
  <c r="S110" i="45"/>
  <c r="U76" i="45"/>
  <c r="U110" i="45"/>
  <c r="S79" i="45"/>
  <c r="U85" i="45"/>
  <c r="S85" i="45"/>
  <c r="S76" i="45"/>
  <c r="U64" i="45"/>
  <c r="U8" i="45"/>
  <c r="S8" i="45"/>
  <c r="U118" i="16"/>
  <c r="U128" i="16"/>
  <c r="T118" i="16"/>
  <c r="U98" i="16"/>
  <c r="U138" i="16"/>
  <c r="T128" i="16"/>
  <c r="S118" i="16"/>
  <c r="T98" i="16"/>
  <c r="U88" i="16"/>
  <c r="U16" i="45"/>
  <c r="U148" i="16"/>
  <c r="T138" i="16"/>
  <c r="S128" i="16"/>
  <c r="S98" i="16"/>
  <c r="T88" i="16"/>
  <c r="U160" i="16"/>
  <c r="T148" i="16"/>
  <c r="S138" i="16"/>
  <c r="S88" i="16"/>
  <c r="U27" i="45"/>
  <c r="S16" i="45"/>
  <c r="T160" i="16"/>
  <c r="S148" i="16"/>
  <c r="S160" i="16"/>
  <c r="S27" i="45"/>
  <c r="T108" i="16"/>
  <c r="S108" i="16"/>
  <c r="U108" i="16"/>
  <c r="U27" i="16"/>
  <c r="T27" i="16"/>
  <c r="S27" i="16"/>
  <c r="S75" i="44"/>
  <c r="S16" i="44"/>
  <c r="U63" i="44"/>
  <c r="T63" i="44"/>
  <c r="S47" i="44"/>
  <c r="U31" i="44"/>
  <c r="T108" i="44"/>
  <c r="U75" i="44"/>
  <c r="T75" i="44"/>
  <c r="S63" i="44"/>
  <c r="U118" i="44"/>
  <c r="U47" i="44"/>
  <c r="T118" i="44"/>
  <c r="T47" i="44"/>
  <c r="S118" i="44"/>
  <c r="U108" i="44"/>
  <c r="T31" i="44"/>
  <c r="S108" i="44"/>
  <c r="S31" i="44"/>
  <c r="U16" i="44"/>
  <c r="T16" i="44"/>
  <c r="U15" i="40"/>
  <c r="G28" i="40"/>
  <c r="H28" i="40" s="1"/>
  <c r="I28" i="40" s="1"/>
  <c r="J28" i="40" s="1"/>
  <c r="K28" i="40" s="1"/>
  <c r="L28" i="40" s="1"/>
  <c r="M28" i="40" s="1"/>
  <c r="N28" i="40" s="1"/>
  <c r="O28" i="40" s="1"/>
  <c r="P28" i="40" s="1"/>
  <c r="Q28" i="40" s="1"/>
  <c r="R28" i="40" s="1"/>
  <c r="S28" i="40" s="1"/>
  <c r="T28" i="40" s="1"/>
  <c r="V15" i="40" l="1"/>
  <c r="W15" i="40" s="1"/>
  <c r="X15" i="40" s="1"/>
  <c r="Y15" i="40" s="1"/>
  <c r="Z15" i="40" s="1"/>
  <c r="AA15" i="40" s="1"/>
  <c r="AB15" i="40" s="1"/>
  <c r="AC15" i="40" s="1"/>
  <c r="AD15" i="40" s="1"/>
  <c r="AE15" i="40" s="1"/>
  <c r="T271" i="35"/>
  <c r="F75" i="35"/>
  <c r="G75" i="35"/>
  <c r="H75" i="35"/>
  <c r="I75" i="35"/>
  <c r="J75" i="35"/>
  <c r="K75" i="35"/>
  <c r="L75" i="35"/>
  <c r="M75" i="35"/>
  <c r="N75" i="35"/>
  <c r="O75" i="35"/>
  <c r="P75" i="35"/>
  <c r="Q75" i="35"/>
  <c r="R75" i="35"/>
  <c r="S75" i="35"/>
  <c r="T75" i="35"/>
  <c r="T28" i="35" l="1"/>
  <c r="T29" i="35"/>
  <c r="T30" i="35"/>
  <c r="T31" i="35"/>
  <c r="T32" i="35"/>
  <c r="T33" i="35"/>
  <c r="T13" i="35"/>
  <c r="T14" i="35"/>
  <c r="T15" i="35"/>
  <c r="T16" i="35"/>
  <c r="T17" i="35"/>
  <c r="T18" i="35"/>
  <c r="T19" i="35"/>
  <c r="T20" i="35"/>
  <c r="T21" i="35"/>
  <c r="T22" i="35"/>
  <c r="T23" i="35"/>
  <c r="T24" i="35"/>
  <c r="S65" i="52" l="1"/>
  <c r="C20" i="52"/>
  <c r="C23" i="52" s="1"/>
  <c r="D20" i="52"/>
  <c r="E20" i="52"/>
  <c r="F20" i="52"/>
  <c r="G20" i="52"/>
  <c r="H20" i="52"/>
  <c r="I20" i="52"/>
  <c r="J20" i="52"/>
  <c r="K20" i="52"/>
  <c r="L20" i="52"/>
  <c r="M20" i="52"/>
  <c r="N20" i="52"/>
  <c r="O20" i="52"/>
  <c r="P20" i="52"/>
  <c r="Q20" i="52"/>
  <c r="R20" i="52"/>
  <c r="T157" i="35"/>
  <c r="T162" i="35"/>
  <c r="T160" i="35"/>
  <c r="T158" i="35"/>
  <c r="T159" i="35"/>
  <c r="T161" i="35"/>
  <c r="G171" i="16"/>
  <c r="I171" i="16"/>
  <c r="J171" i="16"/>
  <c r="K171" i="16"/>
  <c r="L171" i="16"/>
  <c r="M171" i="16"/>
  <c r="N171" i="16"/>
  <c r="O171" i="16"/>
  <c r="P171" i="16"/>
  <c r="Q171" i="16"/>
  <c r="R171" i="16"/>
  <c r="S171" i="16"/>
  <c r="U171" i="16"/>
  <c r="G172" i="16"/>
  <c r="H172" i="16"/>
  <c r="I172" i="16"/>
  <c r="J172" i="16"/>
  <c r="K172" i="16"/>
  <c r="L172" i="16"/>
  <c r="M172" i="16"/>
  <c r="N172" i="16"/>
  <c r="O172" i="16"/>
  <c r="P172" i="16"/>
  <c r="Q172" i="16"/>
  <c r="R172" i="16"/>
  <c r="S172" i="16"/>
  <c r="U172" i="16"/>
  <c r="G173" i="16"/>
  <c r="H173" i="16"/>
  <c r="I173" i="16"/>
  <c r="J173" i="16"/>
  <c r="K173" i="16"/>
  <c r="L173" i="16"/>
  <c r="M173" i="16"/>
  <c r="N173" i="16"/>
  <c r="O173" i="16"/>
  <c r="P173" i="16"/>
  <c r="Q173" i="16"/>
  <c r="R173" i="16"/>
  <c r="S173" i="16"/>
  <c r="U173" i="16"/>
  <c r="G174" i="16"/>
  <c r="H174" i="16"/>
  <c r="I174" i="16"/>
  <c r="J174" i="16"/>
  <c r="K174" i="16"/>
  <c r="L174" i="16"/>
  <c r="M174" i="16"/>
  <c r="N174" i="16"/>
  <c r="O174" i="16"/>
  <c r="P174" i="16"/>
  <c r="Q174" i="16"/>
  <c r="R174" i="16"/>
  <c r="S174" i="16"/>
  <c r="U174" i="16"/>
  <c r="G188" i="16"/>
  <c r="H188" i="16"/>
  <c r="I188" i="16"/>
  <c r="J188" i="16"/>
  <c r="K188" i="16"/>
  <c r="L188" i="16"/>
  <c r="M188" i="16"/>
  <c r="N188" i="16"/>
  <c r="O188" i="16"/>
  <c r="P188" i="16"/>
  <c r="Q188" i="16"/>
  <c r="R188" i="16"/>
  <c r="S188" i="16"/>
  <c r="U188" i="16"/>
  <c r="G189" i="16"/>
  <c r="H189" i="16"/>
  <c r="I189" i="16"/>
  <c r="J189" i="16"/>
  <c r="K189" i="16"/>
  <c r="L189" i="16"/>
  <c r="M189" i="16"/>
  <c r="N189" i="16"/>
  <c r="O189" i="16"/>
  <c r="P189" i="16"/>
  <c r="Q189" i="16"/>
  <c r="R189" i="16"/>
  <c r="S189" i="16"/>
  <c r="U189" i="16"/>
  <c r="G190" i="16"/>
  <c r="H190" i="16"/>
  <c r="I190" i="16"/>
  <c r="J190" i="16"/>
  <c r="K190" i="16"/>
  <c r="L190" i="16"/>
  <c r="M190" i="16"/>
  <c r="N190" i="16"/>
  <c r="O190" i="16"/>
  <c r="P190" i="16"/>
  <c r="Q190" i="16"/>
  <c r="R190" i="16"/>
  <c r="S190" i="16"/>
  <c r="U190" i="16"/>
  <c r="G191" i="16"/>
  <c r="H191" i="16"/>
  <c r="I191" i="16"/>
  <c r="J191" i="16"/>
  <c r="K191" i="16"/>
  <c r="L191" i="16"/>
  <c r="M191" i="16"/>
  <c r="N191" i="16"/>
  <c r="O191" i="16"/>
  <c r="P191" i="16"/>
  <c r="Q191" i="16"/>
  <c r="R191" i="16"/>
  <c r="S191" i="16"/>
  <c r="U191" i="16"/>
  <c r="G205" i="16"/>
  <c r="H205" i="16"/>
  <c r="I205" i="16"/>
  <c r="J205" i="16"/>
  <c r="K205" i="16"/>
  <c r="L205" i="16"/>
  <c r="M205" i="16"/>
  <c r="N205" i="16"/>
  <c r="O205" i="16"/>
  <c r="P205" i="16"/>
  <c r="Q205" i="16"/>
  <c r="R205" i="16"/>
  <c r="S205" i="16"/>
  <c r="U205" i="16"/>
  <c r="G206" i="16"/>
  <c r="H206" i="16"/>
  <c r="I206" i="16"/>
  <c r="J206" i="16"/>
  <c r="K206" i="16"/>
  <c r="L206" i="16"/>
  <c r="M206" i="16"/>
  <c r="N206" i="16"/>
  <c r="O206" i="16"/>
  <c r="P206" i="16"/>
  <c r="Q206" i="16"/>
  <c r="R206" i="16"/>
  <c r="S206" i="16"/>
  <c r="U206" i="16"/>
  <c r="G207" i="16"/>
  <c r="H207" i="16"/>
  <c r="I207" i="16"/>
  <c r="J207" i="16"/>
  <c r="K207" i="16"/>
  <c r="L207" i="16"/>
  <c r="M207" i="16"/>
  <c r="N207" i="16"/>
  <c r="O207" i="16"/>
  <c r="P207" i="16"/>
  <c r="Q207" i="16"/>
  <c r="R207" i="16"/>
  <c r="S207" i="16"/>
  <c r="U207" i="16"/>
  <c r="G208" i="16"/>
  <c r="H208" i="16"/>
  <c r="I208" i="16"/>
  <c r="J208" i="16"/>
  <c r="K208" i="16"/>
  <c r="L208" i="16"/>
  <c r="M208" i="16"/>
  <c r="N208" i="16"/>
  <c r="O208" i="16"/>
  <c r="P208" i="16"/>
  <c r="Q208" i="16"/>
  <c r="R208" i="16"/>
  <c r="S208" i="16"/>
  <c r="U208" i="16"/>
  <c r="U9" i="16"/>
  <c r="F208" i="16"/>
  <c r="E208" i="16"/>
  <c r="F207" i="16"/>
  <c r="E207" i="16"/>
  <c r="F206" i="16"/>
  <c r="E206" i="16"/>
  <c r="F205" i="16"/>
  <c r="E205" i="16"/>
  <c r="F191" i="16"/>
  <c r="E191" i="16"/>
  <c r="F190" i="16"/>
  <c r="E190" i="16"/>
  <c r="F189" i="16"/>
  <c r="E189" i="16"/>
  <c r="F188" i="16"/>
  <c r="E188" i="16"/>
  <c r="F174" i="16"/>
  <c r="E174" i="16"/>
  <c r="F173" i="16"/>
  <c r="E173" i="16"/>
  <c r="F172" i="16"/>
  <c r="E172" i="16"/>
  <c r="F171" i="16"/>
  <c r="E171" i="16"/>
  <c r="E23" i="16"/>
  <c r="E12" i="41"/>
  <c r="E12" i="44" s="1"/>
  <c r="F12" i="41"/>
  <c r="F12" i="44" s="1"/>
  <c r="G12" i="41"/>
  <c r="G12" i="44" s="1"/>
  <c r="H12" i="41"/>
  <c r="H12" i="44" s="1"/>
  <c r="I12" i="41"/>
  <c r="I12" i="44" s="1"/>
  <c r="D18" i="41"/>
  <c r="D20" i="41"/>
  <c r="D21" i="41"/>
  <c r="D22" i="41"/>
  <c r="D23" i="41"/>
  <c r="D34" i="41"/>
  <c r="D36" i="41"/>
  <c r="D38" i="41"/>
  <c r="C42" i="41"/>
  <c r="D50" i="41"/>
  <c r="D52" i="41"/>
  <c r="D54" i="41"/>
  <c r="D64" i="41"/>
  <c r="D66" i="41"/>
  <c r="D68" i="41"/>
  <c r="D70" i="41"/>
  <c r="F34" i="40"/>
  <c r="D43" i="41" l="1"/>
  <c r="G43" i="41"/>
  <c r="F43" i="41"/>
  <c r="E43" i="41"/>
  <c r="F37" i="40"/>
  <c r="F39" i="40"/>
  <c r="F40" i="40"/>
  <c r="F41" i="40"/>
  <c r="F38" i="40"/>
  <c r="F35" i="40"/>
  <c r="F36" i="40"/>
  <c r="S74" i="52"/>
  <c r="S66" i="52"/>
  <c r="S54" i="52"/>
  <c r="S46" i="52"/>
  <c r="S45" i="52"/>
  <c r="F45" i="52"/>
  <c r="F65" i="52"/>
  <c r="F46" i="52"/>
  <c r="F54" i="52"/>
  <c r="F66" i="52"/>
  <c r="R66" i="52"/>
  <c r="R45" i="52"/>
  <c r="R46" i="52"/>
  <c r="R54" i="52"/>
  <c r="R65" i="52"/>
  <c r="D66" i="52"/>
  <c r="D45" i="52"/>
  <c r="D46" i="52"/>
  <c r="D54" i="52"/>
  <c r="D65" i="52"/>
  <c r="J54" i="52"/>
  <c r="J46" i="52"/>
  <c r="J45" i="52"/>
  <c r="J65" i="52"/>
  <c r="J66" i="52"/>
  <c r="M54" i="52"/>
  <c r="M46" i="52"/>
  <c r="M66" i="52"/>
  <c r="M45" i="52"/>
  <c r="M65" i="52"/>
  <c r="I45" i="52"/>
  <c r="I65" i="52"/>
  <c r="I54" i="52"/>
  <c r="I66" i="52"/>
  <c r="I46" i="52"/>
  <c r="L54" i="52"/>
  <c r="L66" i="52"/>
  <c r="L46" i="52"/>
  <c r="L45" i="52"/>
  <c r="L65" i="52"/>
  <c r="K46" i="52"/>
  <c r="K45" i="52"/>
  <c r="K66" i="52"/>
  <c r="K54" i="52"/>
  <c r="K65" i="52"/>
  <c r="O66" i="52"/>
  <c r="O65" i="52"/>
  <c r="O54" i="52"/>
  <c r="O46" i="52"/>
  <c r="O45" i="52"/>
  <c r="H46" i="52"/>
  <c r="H45" i="52"/>
  <c r="H65" i="52"/>
  <c r="H54" i="52"/>
  <c r="H66" i="52"/>
  <c r="E65" i="52"/>
  <c r="E66" i="52"/>
  <c r="E45" i="52"/>
  <c r="E46" i="52"/>
  <c r="E54" i="52"/>
  <c r="Q65" i="52"/>
  <c r="Q66" i="52"/>
  <c r="Q45" i="52"/>
  <c r="Q54" i="52"/>
  <c r="Q46" i="52"/>
  <c r="N66" i="52"/>
  <c r="N54" i="52"/>
  <c r="N46" i="52"/>
  <c r="N65" i="52"/>
  <c r="N45" i="52"/>
  <c r="P66" i="52"/>
  <c r="P54" i="52"/>
  <c r="P45" i="52"/>
  <c r="P46" i="52"/>
  <c r="P65" i="52"/>
  <c r="G65" i="52"/>
  <c r="G54" i="52"/>
  <c r="G66" i="52"/>
  <c r="G46" i="52"/>
  <c r="G45" i="52"/>
  <c r="O74" i="52"/>
  <c r="H74" i="52"/>
  <c r="P74" i="52"/>
  <c r="N74" i="52"/>
  <c r="G74" i="52"/>
  <c r="M74" i="52"/>
  <c r="F74" i="52"/>
  <c r="L74" i="52"/>
  <c r="E74" i="52"/>
  <c r="K74" i="52"/>
  <c r="I74" i="52"/>
  <c r="R74" i="52"/>
  <c r="D74" i="52"/>
  <c r="Q74" i="52"/>
  <c r="J74" i="52"/>
  <c r="C74" i="52"/>
  <c r="C46" i="52"/>
  <c r="C45" i="52"/>
  <c r="C65" i="52"/>
  <c r="C54" i="52"/>
  <c r="C66" i="52"/>
  <c r="S195" i="16"/>
  <c r="T195" i="16"/>
  <c r="M195" i="16"/>
  <c r="P195" i="16"/>
  <c r="E195" i="16"/>
  <c r="I195" i="16"/>
  <c r="K195" i="16"/>
  <c r="N195" i="16"/>
  <c r="U195" i="16"/>
  <c r="J195" i="16"/>
  <c r="Q195" i="16"/>
  <c r="R195" i="16"/>
  <c r="F195" i="16"/>
  <c r="O195" i="16"/>
  <c r="H195" i="16"/>
  <c r="G195" i="16"/>
  <c r="L195" i="16"/>
  <c r="E64" i="16"/>
  <c r="G23" i="16"/>
  <c r="E77" i="16"/>
  <c r="E37" i="9" s="1"/>
  <c r="E61" i="9" s="1"/>
  <c r="E71" i="9" s="1"/>
  <c r="D159" i="16"/>
  <c r="G34" i="40"/>
  <c r="M80" i="16"/>
  <c r="U79" i="16"/>
  <c r="S78" i="16"/>
  <c r="O81" i="16"/>
  <c r="M79" i="16"/>
  <c r="M39" i="9" s="1"/>
  <c r="M63" i="9" s="1"/>
  <c r="O79" i="16"/>
  <c r="O39" i="9" s="1"/>
  <c r="O63" i="9" s="1"/>
  <c r="H79" i="16"/>
  <c r="H39" i="9" s="1"/>
  <c r="H63" i="9" s="1"/>
  <c r="Q80" i="16"/>
  <c r="J81" i="16"/>
  <c r="L79" i="16"/>
  <c r="L39" i="9" s="1"/>
  <c r="L63" i="9" s="1"/>
  <c r="N81" i="16"/>
  <c r="P79" i="16"/>
  <c r="P39" i="9" s="1"/>
  <c r="P63" i="9" s="1"/>
  <c r="I80" i="16"/>
  <c r="R81" i="16"/>
  <c r="J77" i="16"/>
  <c r="J37" i="9" s="1"/>
  <c r="J61" i="9" s="1"/>
  <c r="N80" i="16"/>
  <c r="G81" i="16"/>
  <c r="L75" i="16"/>
  <c r="L35" i="9" s="1"/>
  <c r="L58" i="9" s="1"/>
  <c r="U75" i="16"/>
  <c r="M76" i="16"/>
  <c r="M36" i="9" s="1"/>
  <c r="N77" i="16"/>
  <c r="N37" i="9" s="1"/>
  <c r="N61" i="9" s="1"/>
  <c r="F62" i="16"/>
  <c r="G62" i="16" s="1"/>
  <c r="H62" i="16" s="1"/>
  <c r="I62" i="16" s="1"/>
  <c r="J62" i="16" s="1"/>
  <c r="K62" i="16" s="1"/>
  <c r="L62" i="16" s="1"/>
  <c r="M62" i="16" s="1"/>
  <c r="N62" i="16" s="1"/>
  <c r="O62" i="16" s="1"/>
  <c r="P62" i="16" s="1"/>
  <c r="Q62" i="16" s="1"/>
  <c r="R62" i="16" s="1"/>
  <c r="F16" i="16"/>
  <c r="G16" i="16" s="1"/>
  <c r="H16" i="16" s="1"/>
  <c r="I16" i="16" s="1"/>
  <c r="J16" i="16" s="1"/>
  <c r="K16" i="16" s="1"/>
  <c r="L16" i="16" s="1"/>
  <c r="M16" i="16" s="1"/>
  <c r="N16" i="16" s="1"/>
  <c r="O16" i="16" s="1"/>
  <c r="P16" i="16" s="1"/>
  <c r="Q16" i="16" s="1"/>
  <c r="R16" i="16" s="1"/>
  <c r="H75" i="16"/>
  <c r="H35" i="9" s="1"/>
  <c r="H58" i="9" s="1"/>
  <c r="P75" i="16"/>
  <c r="P35" i="9" s="1"/>
  <c r="P58" i="9" s="1"/>
  <c r="I76" i="16"/>
  <c r="I36" i="9" s="1"/>
  <c r="Q76" i="16"/>
  <c r="Q36" i="9" s="1"/>
  <c r="R77" i="16"/>
  <c r="R37" i="9" s="1"/>
  <c r="R61" i="9" s="1"/>
  <c r="K23" i="16"/>
  <c r="S23" i="16"/>
  <c r="I75" i="16"/>
  <c r="I35" i="9" s="1"/>
  <c r="I58" i="9" s="1"/>
  <c r="Q75" i="16"/>
  <c r="Q35" i="9" s="1"/>
  <c r="Q58" i="9" s="1"/>
  <c r="J76" i="16"/>
  <c r="J36" i="9" s="1"/>
  <c r="R76" i="16"/>
  <c r="R36" i="9" s="1"/>
  <c r="K77" i="16"/>
  <c r="K37" i="9" s="1"/>
  <c r="K61" i="9" s="1"/>
  <c r="S77" i="16"/>
  <c r="N23" i="16"/>
  <c r="K75" i="16"/>
  <c r="K35" i="9" s="1"/>
  <c r="K58" i="9" s="1"/>
  <c r="U76" i="16"/>
  <c r="F23" i="16"/>
  <c r="I23" i="16"/>
  <c r="Q23" i="16"/>
  <c r="L78" i="16"/>
  <c r="L38" i="9" s="1"/>
  <c r="L62" i="9" s="1"/>
  <c r="J23" i="16"/>
  <c r="R23" i="16"/>
  <c r="U78" i="16"/>
  <c r="S75" i="16"/>
  <c r="L76" i="16"/>
  <c r="L36" i="9" s="1"/>
  <c r="M77" i="16"/>
  <c r="M37" i="9" s="1"/>
  <c r="M61" i="9" s="1"/>
  <c r="N78" i="16"/>
  <c r="N38" i="9" s="1"/>
  <c r="N62" i="9" s="1"/>
  <c r="G79" i="16"/>
  <c r="G39" i="9" s="1"/>
  <c r="G63" i="9" s="1"/>
  <c r="H80" i="16"/>
  <c r="P80" i="16"/>
  <c r="I81" i="16"/>
  <c r="Q81" i="16"/>
  <c r="M23" i="16"/>
  <c r="K78" i="16"/>
  <c r="K38" i="9" s="1"/>
  <c r="K62" i="9" s="1"/>
  <c r="G78" i="16"/>
  <c r="G38" i="9" s="1"/>
  <c r="G62" i="9" s="1"/>
  <c r="O78" i="16"/>
  <c r="O38" i="9" s="1"/>
  <c r="O62" i="9" s="1"/>
  <c r="M75" i="16"/>
  <c r="M35" i="9" s="1"/>
  <c r="M58" i="9" s="1"/>
  <c r="N76" i="16"/>
  <c r="N36" i="9" s="1"/>
  <c r="G77" i="16"/>
  <c r="G37" i="9" s="1"/>
  <c r="G61" i="9" s="1"/>
  <c r="O77" i="16"/>
  <c r="O37" i="9" s="1"/>
  <c r="O61" i="9" s="1"/>
  <c r="H78" i="16"/>
  <c r="H38" i="9" s="1"/>
  <c r="H62" i="9" s="1"/>
  <c r="P78" i="16"/>
  <c r="P38" i="9" s="1"/>
  <c r="P62" i="9" s="1"/>
  <c r="I79" i="16"/>
  <c r="I39" i="9" s="1"/>
  <c r="I63" i="9" s="1"/>
  <c r="Q79" i="16"/>
  <c r="Q39" i="9" s="1"/>
  <c r="Q63" i="9" s="1"/>
  <c r="J80" i="16"/>
  <c r="R80" i="16"/>
  <c r="K81" i="16"/>
  <c r="S81" i="16"/>
  <c r="N75" i="16"/>
  <c r="N35" i="9" s="1"/>
  <c r="N58" i="9" s="1"/>
  <c r="G76" i="16"/>
  <c r="G36" i="9" s="1"/>
  <c r="O76" i="16"/>
  <c r="O36" i="9" s="1"/>
  <c r="H77" i="16"/>
  <c r="H37" i="9" s="1"/>
  <c r="H61" i="9" s="1"/>
  <c r="P77" i="16"/>
  <c r="P37" i="9" s="1"/>
  <c r="P61" i="9" s="1"/>
  <c r="I78" i="16"/>
  <c r="I38" i="9" s="1"/>
  <c r="I62" i="9" s="1"/>
  <c r="Q78" i="16"/>
  <c r="Q38" i="9" s="1"/>
  <c r="Q62" i="9" s="1"/>
  <c r="J79" i="16"/>
  <c r="J39" i="9" s="1"/>
  <c r="J63" i="9" s="1"/>
  <c r="R79" i="16"/>
  <c r="R39" i="9" s="1"/>
  <c r="R63" i="9" s="1"/>
  <c r="K80" i="16"/>
  <c r="S80" i="16"/>
  <c r="L81" i="16"/>
  <c r="U81" i="16"/>
  <c r="F47" i="41"/>
  <c r="G47" i="41" s="1"/>
  <c r="H47" i="41" s="1"/>
  <c r="I47" i="41" s="1"/>
  <c r="J47" i="41" s="1"/>
  <c r="K47" i="41" s="1"/>
  <c r="L47" i="41" s="1"/>
  <c r="M47" i="41" s="1"/>
  <c r="N47" i="41" s="1"/>
  <c r="O47" i="41" s="1"/>
  <c r="P47" i="41" s="1"/>
  <c r="Q47" i="41" s="1"/>
  <c r="R47" i="41" s="1"/>
  <c r="F177" i="16"/>
  <c r="G177" i="16" s="1"/>
  <c r="H177" i="16" s="1"/>
  <c r="I177" i="16" s="1"/>
  <c r="J177" i="16" s="1"/>
  <c r="K177" i="16" s="1"/>
  <c r="L177" i="16" s="1"/>
  <c r="M177" i="16" s="1"/>
  <c r="N177" i="16" s="1"/>
  <c r="O177" i="16" s="1"/>
  <c r="P177" i="16" s="1"/>
  <c r="Q177" i="16" s="1"/>
  <c r="R177" i="16" s="1"/>
  <c r="F31" i="41"/>
  <c r="G31" i="41" s="1"/>
  <c r="H31" i="41" s="1"/>
  <c r="I31" i="41" s="1"/>
  <c r="J31" i="41" s="1"/>
  <c r="K31" i="41" s="1"/>
  <c r="L31" i="41" s="1"/>
  <c r="M31" i="41" s="1"/>
  <c r="N31" i="41" s="1"/>
  <c r="O31" i="41" s="1"/>
  <c r="P31" i="41" s="1"/>
  <c r="Q31" i="41" s="1"/>
  <c r="R31" i="41" s="1"/>
  <c r="F74" i="16"/>
  <c r="G74" i="16" s="1"/>
  <c r="H74" i="16" s="1"/>
  <c r="I74" i="16" s="1"/>
  <c r="J74" i="16" s="1"/>
  <c r="K74" i="16" s="1"/>
  <c r="L74" i="16" s="1"/>
  <c r="F63" i="41"/>
  <c r="G63" i="41" s="1"/>
  <c r="H63" i="41" s="1"/>
  <c r="I63" i="41" s="1"/>
  <c r="J63" i="41" s="1"/>
  <c r="K63" i="41" s="1"/>
  <c r="L63" i="41" s="1"/>
  <c r="M63" i="41" s="1"/>
  <c r="N63" i="41" s="1"/>
  <c r="O63" i="41" s="1"/>
  <c r="P63" i="41" s="1"/>
  <c r="Q63" i="41" s="1"/>
  <c r="R63" i="41" s="1"/>
  <c r="F194" i="16"/>
  <c r="G194" i="16" s="1"/>
  <c r="H194" i="16" s="1"/>
  <c r="I194" i="16" s="1"/>
  <c r="J194" i="16" s="1"/>
  <c r="K194" i="16" s="1"/>
  <c r="L194" i="16" s="1"/>
  <c r="M194" i="16" s="1"/>
  <c r="N194" i="16" s="1"/>
  <c r="O194" i="16" s="1"/>
  <c r="P194" i="16" s="1"/>
  <c r="Q194" i="16" s="1"/>
  <c r="R194" i="16" s="1"/>
  <c r="F75" i="41"/>
  <c r="G75" i="41" s="1"/>
  <c r="H75" i="41" s="1"/>
  <c r="I75" i="41" s="1"/>
  <c r="J75" i="41" s="1"/>
  <c r="K75" i="41" s="1"/>
  <c r="L75" i="41" s="1"/>
  <c r="M75" i="41" s="1"/>
  <c r="N75" i="41" s="1"/>
  <c r="O75" i="41" s="1"/>
  <c r="P75" i="41" s="1"/>
  <c r="Q75" i="41" s="1"/>
  <c r="R75" i="41" s="1"/>
  <c r="F108" i="41"/>
  <c r="G108" i="41" s="1"/>
  <c r="H108" i="41" s="1"/>
  <c r="I108" i="41" s="1"/>
  <c r="J108" i="41" s="1"/>
  <c r="K108" i="41" s="1"/>
  <c r="L108" i="41" s="1"/>
  <c r="M108" i="41" s="1"/>
  <c r="N108" i="41" s="1"/>
  <c r="O108" i="41" s="1"/>
  <c r="P108" i="41" s="1"/>
  <c r="Q108" i="41" s="1"/>
  <c r="R108" i="41" s="1"/>
  <c r="F16" i="41"/>
  <c r="G16" i="41" s="1"/>
  <c r="H16" i="41" s="1"/>
  <c r="I16" i="41" s="1"/>
  <c r="J16" i="41" s="1"/>
  <c r="K16" i="41" s="1"/>
  <c r="L16" i="41" s="1"/>
  <c r="M16" i="41" s="1"/>
  <c r="N16" i="41" s="1"/>
  <c r="O16" i="41" s="1"/>
  <c r="P16" i="41" s="1"/>
  <c r="Q16" i="41" s="1"/>
  <c r="R16" i="41" s="1"/>
  <c r="F118" i="41"/>
  <c r="G118" i="41" s="1"/>
  <c r="H118" i="41" s="1"/>
  <c r="I118" i="41" s="1"/>
  <c r="J118" i="41" s="1"/>
  <c r="K118" i="41" s="1"/>
  <c r="L118" i="41" s="1"/>
  <c r="M118" i="41" s="1"/>
  <c r="N118" i="41" s="1"/>
  <c r="O118" i="41" s="1"/>
  <c r="P118" i="41" s="1"/>
  <c r="Q118" i="41" s="1"/>
  <c r="R118" i="41" s="1"/>
  <c r="T118" i="41" s="1"/>
  <c r="F8" i="16"/>
  <c r="L23" i="16"/>
  <c r="U23" i="16"/>
  <c r="J75" i="16"/>
  <c r="J35" i="9" s="1"/>
  <c r="J58" i="9" s="1"/>
  <c r="R75" i="16"/>
  <c r="R35" i="9" s="1"/>
  <c r="R58" i="9" s="1"/>
  <c r="K76" i="16"/>
  <c r="K36" i="9" s="1"/>
  <c r="S76" i="16"/>
  <c r="S36" i="9" s="1"/>
  <c r="L77" i="16"/>
  <c r="L37" i="9" s="1"/>
  <c r="L61" i="9" s="1"/>
  <c r="U77" i="16"/>
  <c r="M78" i="16"/>
  <c r="M38" i="9" s="1"/>
  <c r="M62" i="9" s="1"/>
  <c r="N79" i="16"/>
  <c r="N39" i="9" s="1"/>
  <c r="N63" i="9" s="1"/>
  <c r="G80" i="16"/>
  <c r="O80" i="16"/>
  <c r="H81" i="16"/>
  <c r="P81" i="16"/>
  <c r="O23" i="16"/>
  <c r="G75" i="16"/>
  <c r="G35" i="9" s="1"/>
  <c r="G58" i="9" s="1"/>
  <c r="O75" i="16"/>
  <c r="O35" i="9" s="1"/>
  <c r="O58" i="9" s="1"/>
  <c r="H76" i="16"/>
  <c r="H36" i="9" s="1"/>
  <c r="P76" i="16"/>
  <c r="P36" i="9" s="1"/>
  <c r="I77" i="16"/>
  <c r="I37" i="9" s="1"/>
  <c r="I61" i="9" s="1"/>
  <c r="Q77" i="16"/>
  <c r="Q37" i="9" s="1"/>
  <c r="Q61" i="9" s="1"/>
  <c r="J78" i="16"/>
  <c r="J38" i="9" s="1"/>
  <c r="J62" i="9" s="1"/>
  <c r="R78" i="16"/>
  <c r="R38" i="9" s="1"/>
  <c r="R62" i="9" s="1"/>
  <c r="K79" i="16"/>
  <c r="K39" i="9" s="1"/>
  <c r="K63" i="9" s="1"/>
  <c r="S79" i="16"/>
  <c r="L80" i="16"/>
  <c r="U80" i="16"/>
  <c r="M81" i="16"/>
  <c r="H23" i="16"/>
  <c r="P23" i="16"/>
  <c r="F77" i="16"/>
  <c r="F37" i="9" s="1"/>
  <c r="F61" i="9" s="1"/>
  <c r="F81" i="16"/>
  <c r="E81" i="16"/>
  <c r="F76" i="16"/>
  <c r="F36" i="9" s="1"/>
  <c r="F80" i="16"/>
  <c r="E80" i="16"/>
  <c r="F75" i="16"/>
  <c r="F35" i="9" s="1"/>
  <c r="F58" i="9" s="1"/>
  <c r="F79" i="16"/>
  <c r="F39" i="9" s="1"/>
  <c r="F63" i="9" s="1"/>
  <c r="E79" i="16"/>
  <c r="E39" i="9" s="1"/>
  <c r="E63" i="9" s="1"/>
  <c r="E78" i="16"/>
  <c r="E38" i="9" s="1"/>
  <c r="E62" i="9" s="1"/>
  <c r="E72" i="9" s="1"/>
  <c r="F78" i="16"/>
  <c r="F38" i="9" s="1"/>
  <c r="F62" i="9" s="1"/>
  <c r="D176" i="16"/>
  <c r="C176" i="16"/>
  <c r="D193" i="16"/>
  <c r="C159" i="16"/>
  <c r="G36" i="40" l="1"/>
  <c r="G39" i="40"/>
  <c r="G40" i="40"/>
  <c r="G38" i="40"/>
  <c r="G41" i="40"/>
  <c r="G35" i="40"/>
  <c r="G37" i="40"/>
  <c r="T201" i="16"/>
  <c r="T202" i="16"/>
  <c r="T203" i="16"/>
  <c r="T200" i="16"/>
  <c r="T65" i="41" s="1"/>
  <c r="S35" i="9"/>
  <c r="S58" i="9" s="1"/>
  <c r="S38" i="9"/>
  <c r="S62" i="9" s="1"/>
  <c r="S39" i="9"/>
  <c r="S63" i="9" s="1"/>
  <c r="S37" i="9"/>
  <c r="S61" i="9" s="1"/>
  <c r="S75" i="41"/>
  <c r="U75" i="41"/>
  <c r="T75" i="41"/>
  <c r="N60" i="9"/>
  <c r="N59" i="9"/>
  <c r="J60" i="9"/>
  <c r="J59" i="9"/>
  <c r="O60" i="9"/>
  <c r="O59" i="9"/>
  <c r="G59" i="9"/>
  <c r="G60" i="9"/>
  <c r="P60" i="9"/>
  <c r="P59" i="9"/>
  <c r="K59" i="9"/>
  <c r="K60" i="9"/>
  <c r="S59" i="9"/>
  <c r="S60" i="9"/>
  <c r="Q60" i="9"/>
  <c r="Q59" i="9"/>
  <c r="I60" i="9"/>
  <c r="I59" i="9"/>
  <c r="H60" i="9"/>
  <c r="H59" i="9"/>
  <c r="F59" i="9"/>
  <c r="F60" i="9"/>
  <c r="L59" i="9"/>
  <c r="L60" i="9"/>
  <c r="R59" i="9"/>
  <c r="R60" i="9"/>
  <c r="M59" i="9"/>
  <c r="M60" i="9"/>
  <c r="M68" i="16"/>
  <c r="I66" i="16"/>
  <c r="Q67" i="16"/>
  <c r="O68" i="16"/>
  <c r="I67" i="16"/>
  <c r="H66" i="16"/>
  <c r="F68" i="16"/>
  <c r="G66" i="16"/>
  <c r="N67" i="16"/>
  <c r="F66" i="16"/>
  <c r="Q68" i="16"/>
  <c r="R66" i="16"/>
  <c r="M66" i="16"/>
  <c r="L66" i="16"/>
  <c r="F67" i="16"/>
  <c r="P67" i="16"/>
  <c r="E66" i="16"/>
  <c r="J66" i="16"/>
  <c r="K68" i="16"/>
  <c r="S66" i="16"/>
  <c r="P68" i="16"/>
  <c r="H68" i="16"/>
  <c r="P66" i="16"/>
  <c r="O67" i="16"/>
  <c r="K66" i="16"/>
  <c r="R68" i="16"/>
  <c r="I68" i="16"/>
  <c r="E67" i="16"/>
  <c r="H67" i="16"/>
  <c r="E68" i="16"/>
  <c r="G68" i="16"/>
  <c r="S68" i="16"/>
  <c r="N68" i="16"/>
  <c r="G67" i="16"/>
  <c r="L68" i="16"/>
  <c r="J68" i="16"/>
  <c r="L67" i="16"/>
  <c r="O66" i="16"/>
  <c r="R67" i="16"/>
  <c r="J67" i="16"/>
  <c r="Q66" i="16"/>
  <c r="M67" i="16"/>
  <c r="K67" i="16"/>
  <c r="N66" i="16"/>
  <c r="T35" i="9"/>
  <c r="U68" i="16"/>
  <c r="T39" i="9"/>
  <c r="T63" i="9" s="1"/>
  <c r="T73" i="9" s="1"/>
  <c r="T37" i="9"/>
  <c r="T61" i="9" s="1"/>
  <c r="T71" i="9" s="1"/>
  <c r="U66" i="16"/>
  <c r="T36" i="9"/>
  <c r="U67" i="16"/>
  <c r="T38" i="9"/>
  <c r="T62" i="9" s="1"/>
  <c r="T72" i="9" s="1"/>
  <c r="T111" i="45"/>
  <c r="T112" i="45"/>
  <c r="T113" i="45"/>
  <c r="T114" i="45"/>
  <c r="T115" i="45"/>
  <c r="T122" i="45"/>
  <c r="T123" i="45"/>
  <c r="T124" i="45"/>
  <c r="T120" i="45"/>
  <c r="T121" i="45"/>
  <c r="T104" i="45"/>
  <c r="T106" i="45"/>
  <c r="T107" i="45"/>
  <c r="T94" i="45"/>
  <c r="T95" i="45"/>
  <c r="T96" i="45"/>
  <c r="T103" i="45"/>
  <c r="T105" i="45"/>
  <c r="T97" i="45"/>
  <c r="T98" i="45"/>
  <c r="D23" i="52"/>
  <c r="C15" i="52"/>
  <c r="C15" i="24" s="1"/>
  <c r="C14" i="52"/>
  <c r="C14" i="24" s="1"/>
  <c r="C13" i="52"/>
  <c r="C13" i="24" s="1"/>
  <c r="C16" i="52"/>
  <c r="C16" i="24" s="1"/>
  <c r="H34" i="40"/>
  <c r="T182" i="16"/>
  <c r="T181" i="16"/>
  <c r="T180" i="16"/>
  <c r="T187" i="16"/>
  <c r="T179" i="16"/>
  <c r="T178" i="16"/>
  <c r="S161" i="16"/>
  <c r="T165" i="16"/>
  <c r="T164" i="16"/>
  <c r="T163" i="16"/>
  <c r="T170" i="16"/>
  <c r="T162" i="16"/>
  <c r="T161" i="16"/>
  <c r="S94" i="45"/>
  <c r="S67" i="16"/>
  <c r="S194" i="16"/>
  <c r="T194" i="16"/>
  <c r="U194" i="16"/>
  <c r="S177" i="16"/>
  <c r="U177" i="16"/>
  <c r="T177" i="16"/>
  <c r="S47" i="41"/>
  <c r="U47" i="41"/>
  <c r="T47" i="41"/>
  <c r="S62" i="16"/>
  <c r="T62" i="16"/>
  <c r="U62" i="16"/>
  <c r="S63" i="41"/>
  <c r="U63" i="41"/>
  <c r="T63" i="41"/>
  <c r="S31" i="41"/>
  <c r="T31" i="41"/>
  <c r="U31" i="41"/>
  <c r="S118" i="41"/>
  <c r="U118" i="41"/>
  <c r="S16" i="16"/>
  <c r="T16" i="16"/>
  <c r="U16" i="16"/>
  <c r="S108" i="41"/>
  <c r="U108" i="41"/>
  <c r="T108" i="41"/>
  <c r="U16" i="41"/>
  <c r="T16" i="41"/>
  <c r="S16" i="41"/>
  <c r="J162" i="16"/>
  <c r="E170" i="16"/>
  <c r="O63" i="16"/>
  <c r="P63" i="16"/>
  <c r="L63" i="16"/>
  <c r="M63" i="16"/>
  <c r="Q63" i="16"/>
  <c r="I63" i="16"/>
  <c r="H63" i="16"/>
  <c r="S63" i="16"/>
  <c r="K63" i="16"/>
  <c r="G63" i="16"/>
  <c r="U63" i="16"/>
  <c r="R63" i="16"/>
  <c r="N63" i="16"/>
  <c r="M64" i="16"/>
  <c r="J63" i="16"/>
  <c r="M74" i="16"/>
  <c r="N74" i="16" s="1"/>
  <c r="O74" i="16" s="1"/>
  <c r="P74" i="16" s="1"/>
  <c r="Q74" i="16" s="1"/>
  <c r="R74" i="16" s="1"/>
  <c r="G8" i="16"/>
  <c r="H8" i="16" s="1"/>
  <c r="I8" i="16" s="1"/>
  <c r="J8" i="16" s="1"/>
  <c r="K8" i="16" s="1"/>
  <c r="L8" i="16" s="1"/>
  <c r="M8" i="16" s="1"/>
  <c r="N8" i="16" s="1"/>
  <c r="O8" i="16" s="1"/>
  <c r="P8" i="16" s="1"/>
  <c r="Q8" i="16" s="1"/>
  <c r="R8" i="16" s="1"/>
  <c r="F141" i="45"/>
  <c r="I141" i="45"/>
  <c r="F140" i="45"/>
  <c r="I140" i="45"/>
  <c r="F139" i="45"/>
  <c r="I139" i="45"/>
  <c r="F138" i="45"/>
  <c r="Q138" i="45"/>
  <c r="L141" i="45"/>
  <c r="N141" i="45"/>
  <c r="Q141" i="45"/>
  <c r="N140" i="45"/>
  <c r="Q140" i="45"/>
  <c r="N139" i="45"/>
  <c r="Q139" i="45"/>
  <c r="N138" i="45"/>
  <c r="E138" i="45"/>
  <c r="E139" i="45"/>
  <c r="M141" i="45"/>
  <c r="J141" i="45"/>
  <c r="U140" i="45"/>
  <c r="L140" i="45"/>
  <c r="G139" i="45"/>
  <c r="J139" i="45"/>
  <c r="G138" i="45"/>
  <c r="J138" i="45"/>
  <c r="K140" i="45"/>
  <c r="S140" i="45"/>
  <c r="I138" i="45"/>
  <c r="G141" i="45"/>
  <c r="R141" i="45"/>
  <c r="G140" i="45"/>
  <c r="E140" i="45"/>
  <c r="O139" i="45"/>
  <c r="R139" i="45"/>
  <c r="O138" i="45"/>
  <c r="R138" i="45"/>
  <c r="P141" i="45"/>
  <c r="L139" i="45"/>
  <c r="O141" i="45"/>
  <c r="U141" i="45"/>
  <c r="O140" i="45"/>
  <c r="J140" i="45"/>
  <c r="U139" i="45"/>
  <c r="M139" i="45"/>
  <c r="M138" i="45"/>
  <c r="U138" i="45"/>
  <c r="S141" i="45"/>
  <c r="P139" i="45"/>
  <c r="S139" i="45"/>
  <c r="P138" i="45"/>
  <c r="E141" i="45"/>
  <c r="H141" i="45"/>
  <c r="K141" i="45"/>
  <c r="M140" i="45"/>
  <c r="R140" i="45"/>
  <c r="H139" i="45"/>
  <c r="K139" i="45"/>
  <c r="H138" i="45"/>
  <c r="K138" i="45"/>
  <c r="H140" i="45"/>
  <c r="S138" i="45"/>
  <c r="P140" i="45"/>
  <c r="L138" i="45"/>
  <c r="H124" i="45"/>
  <c r="R124" i="45"/>
  <c r="H123" i="45"/>
  <c r="R123" i="45"/>
  <c r="H122" i="45"/>
  <c r="J122" i="45"/>
  <c r="G121" i="45"/>
  <c r="K121" i="45"/>
  <c r="M124" i="45"/>
  <c r="J123" i="45"/>
  <c r="P124" i="45"/>
  <c r="K124" i="45"/>
  <c r="P123" i="45"/>
  <c r="K123" i="45"/>
  <c r="P122" i="45"/>
  <c r="G122" i="45"/>
  <c r="O121" i="45"/>
  <c r="M121" i="45"/>
  <c r="Q122" i="45"/>
  <c r="E122" i="45"/>
  <c r="U124" i="45"/>
  <c r="S124" i="45"/>
  <c r="F123" i="45"/>
  <c r="S123" i="45"/>
  <c r="R122" i="45"/>
  <c r="K122" i="45"/>
  <c r="L121" i="45"/>
  <c r="F121" i="45"/>
  <c r="G123" i="45"/>
  <c r="I121" i="45"/>
  <c r="J124" i="45"/>
  <c r="U121" i="45"/>
  <c r="O124" i="45"/>
  <c r="L124" i="45"/>
  <c r="I123" i="45"/>
  <c r="L123" i="45"/>
  <c r="U122" i="45"/>
  <c r="S122" i="45"/>
  <c r="N121" i="45"/>
  <c r="E121" i="45"/>
  <c r="M122" i="45"/>
  <c r="F122" i="45"/>
  <c r="I124" i="45"/>
  <c r="F124" i="45"/>
  <c r="Q123" i="45"/>
  <c r="N123" i="45"/>
  <c r="N122" i="45"/>
  <c r="L122" i="45"/>
  <c r="H121" i="45"/>
  <c r="J121" i="45"/>
  <c r="N124" i="45"/>
  <c r="O123" i="45"/>
  <c r="Q121" i="45"/>
  <c r="Q124" i="45"/>
  <c r="G124" i="45"/>
  <c r="U123" i="45"/>
  <c r="M123" i="45"/>
  <c r="I122" i="45"/>
  <c r="O122" i="45"/>
  <c r="P121" i="45"/>
  <c r="R121" i="45"/>
  <c r="E123" i="45"/>
  <c r="S121" i="45"/>
  <c r="E124" i="45"/>
  <c r="F107" i="45"/>
  <c r="N107" i="45"/>
  <c r="G106" i="45"/>
  <c r="O106" i="45"/>
  <c r="H105" i="45"/>
  <c r="P105" i="45"/>
  <c r="F104" i="45"/>
  <c r="N104" i="45"/>
  <c r="K107" i="45"/>
  <c r="M105" i="45"/>
  <c r="F105" i="45"/>
  <c r="U104" i="45"/>
  <c r="F106" i="45"/>
  <c r="E105" i="45"/>
  <c r="G107" i="45"/>
  <c r="O107" i="45"/>
  <c r="H106" i="45"/>
  <c r="P106" i="45"/>
  <c r="I105" i="45"/>
  <c r="Q105" i="45"/>
  <c r="G104" i="45"/>
  <c r="O104" i="45"/>
  <c r="L106" i="45"/>
  <c r="K104" i="45"/>
  <c r="L107" i="45"/>
  <c r="N105" i="45"/>
  <c r="H107" i="45"/>
  <c r="P107" i="45"/>
  <c r="I106" i="45"/>
  <c r="Q106" i="45"/>
  <c r="J105" i="45"/>
  <c r="R105" i="45"/>
  <c r="H104" i="45"/>
  <c r="P104" i="45"/>
  <c r="U106" i="45"/>
  <c r="S104" i="45"/>
  <c r="M106" i="45"/>
  <c r="E106" i="45"/>
  <c r="N106" i="45"/>
  <c r="O105" i="45"/>
  <c r="E104" i="45"/>
  <c r="I107" i="45"/>
  <c r="Q107" i="45"/>
  <c r="J106" i="45"/>
  <c r="R106" i="45"/>
  <c r="K105" i="45"/>
  <c r="S105" i="45"/>
  <c r="I104" i="45"/>
  <c r="Q104" i="45"/>
  <c r="J107" i="45"/>
  <c r="R107" i="45"/>
  <c r="K106" i="45"/>
  <c r="S106" i="45"/>
  <c r="L105" i="45"/>
  <c r="U105" i="45"/>
  <c r="J104" i="45"/>
  <c r="R104" i="45"/>
  <c r="S107" i="45"/>
  <c r="E107" i="45"/>
  <c r="U107" i="45"/>
  <c r="L104" i="45"/>
  <c r="M107" i="45"/>
  <c r="G105" i="45"/>
  <c r="M104" i="45"/>
  <c r="F137" i="45"/>
  <c r="N137" i="45"/>
  <c r="F132" i="45"/>
  <c r="N132" i="45"/>
  <c r="F131" i="45"/>
  <c r="N131" i="45"/>
  <c r="F130" i="45"/>
  <c r="N130" i="45"/>
  <c r="F129" i="45"/>
  <c r="N129" i="45"/>
  <c r="R132" i="45"/>
  <c r="R130" i="45"/>
  <c r="L129" i="45"/>
  <c r="M137" i="45"/>
  <c r="G137" i="45"/>
  <c r="O137" i="45"/>
  <c r="G132" i="45"/>
  <c r="O132" i="45"/>
  <c r="G131" i="45"/>
  <c r="O131" i="45"/>
  <c r="G130" i="45"/>
  <c r="O130" i="45"/>
  <c r="G129" i="45"/>
  <c r="O129" i="45"/>
  <c r="J132" i="45"/>
  <c r="R131" i="45"/>
  <c r="J129" i="45"/>
  <c r="L131" i="45"/>
  <c r="M131" i="45"/>
  <c r="E130" i="45"/>
  <c r="H137" i="45"/>
  <c r="P137" i="45"/>
  <c r="H132" i="45"/>
  <c r="P132" i="45"/>
  <c r="H131" i="45"/>
  <c r="P131" i="45"/>
  <c r="H130" i="45"/>
  <c r="P130" i="45"/>
  <c r="H129" i="45"/>
  <c r="P129" i="45"/>
  <c r="J137" i="45"/>
  <c r="J131" i="45"/>
  <c r="R129" i="45"/>
  <c r="L130" i="45"/>
  <c r="E132" i="45"/>
  <c r="M129" i="45"/>
  <c r="I137" i="45"/>
  <c r="Q137" i="45"/>
  <c r="I132" i="45"/>
  <c r="Q132" i="45"/>
  <c r="I131" i="45"/>
  <c r="Q131" i="45"/>
  <c r="I130" i="45"/>
  <c r="Q130" i="45"/>
  <c r="I129" i="45"/>
  <c r="Q129" i="45"/>
  <c r="R137" i="45"/>
  <c r="J130" i="45"/>
  <c r="U130" i="45"/>
  <c r="U129" i="45"/>
  <c r="M132" i="45"/>
  <c r="E131" i="45"/>
  <c r="E129" i="45"/>
  <c r="K137" i="45"/>
  <c r="S137" i="45"/>
  <c r="K132" i="45"/>
  <c r="S132" i="45"/>
  <c r="K131" i="45"/>
  <c r="S131" i="45"/>
  <c r="K130" i="45"/>
  <c r="S130" i="45"/>
  <c r="K129" i="45"/>
  <c r="S129" i="45"/>
  <c r="L137" i="45"/>
  <c r="U137" i="45"/>
  <c r="L132" i="45"/>
  <c r="U132" i="45"/>
  <c r="U131" i="45"/>
  <c r="E137" i="45"/>
  <c r="M130" i="45"/>
  <c r="F120" i="45"/>
  <c r="G120" i="45"/>
  <c r="O120" i="45"/>
  <c r="G115" i="45"/>
  <c r="O115" i="45"/>
  <c r="G114" i="45"/>
  <c r="O114" i="45"/>
  <c r="G113" i="45"/>
  <c r="O113" i="45"/>
  <c r="G112" i="45"/>
  <c r="O112" i="45"/>
  <c r="G111" i="45"/>
  <c r="O111" i="45"/>
  <c r="Q120" i="45"/>
  <c r="Q115" i="45"/>
  <c r="Q114" i="45"/>
  <c r="I113" i="45"/>
  <c r="I112" i="45"/>
  <c r="Q111" i="45"/>
  <c r="M114" i="45"/>
  <c r="E113" i="45"/>
  <c r="F115" i="45"/>
  <c r="F112" i="45"/>
  <c r="N111" i="45"/>
  <c r="H120" i="45"/>
  <c r="P120" i="45"/>
  <c r="H115" i="45"/>
  <c r="P115" i="45"/>
  <c r="H114" i="45"/>
  <c r="P114" i="45"/>
  <c r="H113" i="45"/>
  <c r="P113" i="45"/>
  <c r="H112" i="45"/>
  <c r="P112" i="45"/>
  <c r="H111" i="45"/>
  <c r="P111" i="45"/>
  <c r="I120" i="45"/>
  <c r="I115" i="45"/>
  <c r="I114" i="45"/>
  <c r="Q113" i="45"/>
  <c r="Q112" i="45"/>
  <c r="M113" i="45"/>
  <c r="E112" i="45"/>
  <c r="F114" i="45"/>
  <c r="N113" i="45"/>
  <c r="I111" i="45"/>
  <c r="J120" i="45"/>
  <c r="R120" i="45"/>
  <c r="J115" i="45"/>
  <c r="R115" i="45"/>
  <c r="J114" i="45"/>
  <c r="R114" i="45"/>
  <c r="J113" i="45"/>
  <c r="R113" i="45"/>
  <c r="J112" i="45"/>
  <c r="R112" i="45"/>
  <c r="J111" i="45"/>
  <c r="R111" i="45"/>
  <c r="L115" i="45"/>
  <c r="U115" i="45"/>
  <c r="U114" i="45"/>
  <c r="U113" i="45"/>
  <c r="U112" i="45"/>
  <c r="U111" i="45"/>
  <c r="E120" i="45"/>
  <c r="M115" i="45"/>
  <c r="E114" i="45"/>
  <c r="M111" i="45"/>
  <c r="N120" i="45"/>
  <c r="N114" i="45"/>
  <c r="N112" i="45"/>
  <c r="K120" i="45"/>
  <c r="S120" i="45"/>
  <c r="K115" i="45"/>
  <c r="S115" i="45"/>
  <c r="K114" i="45"/>
  <c r="S114" i="45"/>
  <c r="K113" i="45"/>
  <c r="S113" i="45"/>
  <c r="K112" i="45"/>
  <c r="S112" i="45"/>
  <c r="K111" i="45"/>
  <c r="S111" i="45"/>
  <c r="U120" i="45"/>
  <c r="L114" i="45"/>
  <c r="L113" i="45"/>
  <c r="L112" i="45"/>
  <c r="L111" i="45"/>
  <c r="M120" i="45"/>
  <c r="E115" i="45"/>
  <c r="M112" i="45"/>
  <c r="E111" i="45"/>
  <c r="N115" i="45"/>
  <c r="F113" i="45"/>
  <c r="F111" i="45"/>
  <c r="L120" i="45"/>
  <c r="F103" i="45"/>
  <c r="N103" i="45"/>
  <c r="F98" i="45"/>
  <c r="N98" i="45"/>
  <c r="F97" i="45"/>
  <c r="N97" i="45"/>
  <c r="F96" i="45"/>
  <c r="N96" i="45"/>
  <c r="F95" i="45"/>
  <c r="N95" i="45"/>
  <c r="F94" i="45"/>
  <c r="N94" i="45"/>
  <c r="G103" i="45"/>
  <c r="O103" i="45"/>
  <c r="G98" i="45"/>
  <c r="O98" i="45"/>
  <c r="G97" i="45"/>
  <c r="O97" i="45"/>
  <c r="G96" i="45"/>
  <c r="O96" i="45"/>
  <c r="G95" i="45"/>
  <c r="G94" i="45"/>
  <c r="Q95" i="45"/>
  <c r="H103" i="45"/>
  <c r="P103" i="45"/>
  <c r="H98" i="45"/>
  <c r="P98" i="45"/>
  <c r="H97" i="45"/>
  <c r="P97" i="45"/>
  <c r="H96" i="45"/>
  <c r="P96" i="45"/>
  <c r="H95" i="45"/>
  <c r="P95" i="45"/>
  <c r="H94" i="45"/>
  <c r="P94" i="45"/>
  <c r="I103" i="45"/>
  <c r="Q103" i="45"/>
  <c r="I98" i="45"/>
  <c r="Q98" i="45"/>
  <c r="I97" i="45"/>
  <c r="Q97" i="45"/>
  <c r="I96" i="45"/>
  <c r="Q96" i="45"/>
  <c r="Q94" i="45"/>
  <c r="J103" i="45"/>
  <c r="R103" i="45"/>
  <c r="J98" i="45"/>
  <c r="R98" i="45"/>
  <c r="J97" i="45"/>
  <c r="R97" i="45"/>
  <c r="J96" i="45"/>
  <c r="R96" i="45"/>
  <c r="J95" i="45"/>
  <c r="R95" i="45"/>
  <c r="J94" i="45"/>
  <c r="R94" i="45"/>
  <c r="U94" i="45"/>
  <c r="E103" i="45"/>
  <c r="M97" i="45"/>
  <c r="M96" i="45"/>
  <c r="M95" i="45"/>
  <c r="M94" i="45"/>
  <c r="O95" i="45"/>
  <c r="I95" i="45"/>
  <c r="K103" i="45"/>
  <c r="S103" i="45"/>
  <c r="K98" i="45"/>
  <c r="S98" i="45"/>
  <c r="K97" i="45"/>
  <c r="S97" i="45"/>
  <c r="K96" i="45"/>
  <c r="S96" i="45"/>
  <c r="K95" i="45"/>
  <c r="S95" i="45"/>
  <c r="K94" i="45"/>
  <c r="L103" i="45"/>
  <c r="U103" i="45"/>
  <c r="L98" i="45"/>
  <c r="U98" i="45"/>
  <c r="L97" i="45"/>
  <c r="U97" i="45"/>
  <c r="L96" i="45"/>
  <c r="U96" i="45"/>
  <c r="L95" i="45"/>
  <c r="U95" i="45"/>
  <c r="L94" i="45"/>
  <c r="M103" i="45"/>
  <c r="M98" i="45"/>
  <c r="E98" i="45"/>
  <c r="E97" i="45"/>
  <c r="E96" i="45"/>
  <c r="E95" i="45"/>
  <c r="E94" i="45"/>
  <c r="O94" i="45"/>
  <c r="I94" i="45"/>
  <c r="F6" i="35"/>
  <c r="M65" i="16"/>
  <c r="I64" i="16"/>
  <c r="I65" i="16"/>
  <c r="F64" i="16"/>
  <c r="F65" i="16"/>
  <c r="P64" i="16"/>
  <c r="P65" i="16"/>
  <c r="S64" i="16"/>
  <c r="S65" i="16"/>
  <c r="L64" i="16"/>
  <c r="L65" i="16"/>
  <c r="R64" i="16"/>
  <c r="R65" i="16"/>
  <c r="H64" i="16"/>
  <c r="H65" i="16"/>
  <c r="K64" i="16"/>
  <c r="K65" i="16"/>
  <c r="U64" i="16"/>
  <c r="U65" i="16"/>
  <c r="J64" i="16"/>
  <c r="J65" i="16"/>
  <c r="O64" i="16"/>
  <c r="O65" i="16"/>
  <c r="G64" i="16"/>
  <c r="G65" i="16"/>
  <c r="N64" i="16"/>
  <c r="N65" i="16"/>
  <c r="E65" i="16"/>
  <c r="Q64" i="16"/>
  <c r="Q65" i="16"/>
  <c r="F63" i="16"/>
  <c r="E63" i="16"/>
  <c r="H161" i="16"/>
  <c r="P161" i="16"/>
  <c r="G162" i="16"/>
  <c r="O162" i="16"/>
  <c r="N163" i="16"/>
  <c r="M164" i="16"/>
  <c r="L165" i="16"/>
  <c r="U165" i="16"/>
  <c r="K170" i="16"/>
  <c r="S170" i="16"/>
  <c r="I161" i="16"/>
  <c r="Q161" i="16"/>
  <c r="H162" i="16"/>
  <c r="P162" i="16"/>
  <c r="G163" i="16"/>
  <c r="O163" i="16"/>
  <c r="N164" i="16"/>
  <c r="M165" i="16"/>
  <c r="L170" i="16"/>
  <c r="U170" i="16"/>
  <c r="J161" i="16"/>
  <c r="R161" i="16"/>
  <c r="I162" i="16"/>
  <c r="Q162" i="16"/>
  <c r="H163" i="16"/>
  <c r="P163" i="16"/>
  <c r="G164" i="16"/>
  <c r="O164" i="16"/>
  <c r="N165" i="16"/>
  <c r="K161" i="16"/>
  <c r="R162" i="16"/>
  <c r="I163" i="16"/>
  <c r="Q163" i="16"/>
  <c r="H164" i="16"/>
  <c r="P164" i="16"/>
  <c r="G165" i="16"/>
  <c r="O165" i="16"/>
  <c r="N170" i="16"/>
  <c r="L161" i="16"/>
  <c r="U161" i="16"/>
  <c r="K162" i="16"/>
  <c r="S162" i="16"/>
  <c r="J163" i="16"/>
  <c r="R163" i="16"/>
  <c r="I164" i="16"/>
  <c r="Q164" i="16"/>
  <c r="H165" i="16"/>
  <c r="P165" i="16"/>
  <c r="G170" i="16"/>
  <c r="O170" i="16"/>
  <c r="N161" i="16"/>
  <c r="L162" i="16"/>
  <c r="S165" i="16"/>
  <c r="M170" i="16"/>
  <c r="O161" i="16"/>
  <c r="M162" i="16"/>
  <c r="K163" i="16"/>
  <c r="P170" i="16"/>
  <c r="N162" i="16"/>
  <c r="L163" i="16"/>
  <c r="J164" i="16"/>
  <c r="Q170" i="16"/>
  <c r="U162" i="16"/>
  <c r="M163" i="16"/>
  <c r="K164" i="16"/>
  <c r="I165" i="16"/>
  <c r="R170" i="16"/>
  <c r="S163" i="16"/>
  <c r="L164" i="16"/>
  <c r="J165" i="16"/>
  <c r="U163" i="16"/>
  <c r="R164" i="16"/>
  <c r="K165" i="16"/>
  <c r="H170" i="16"/>
  <c r="M161" i="16"/>
  <c r="U164" i="16"/>
  <c r="R165" i="16"/>
  <c r="J170" i="16"/>
  <c r="S164" i="16"/>
  <c r="Q165" i="16"/>
  <c r="G161" i="16"/>
  <c r="I170" i="16"/>
  <c r="K196" i="16"/>
  <c r="K200" i="16" s="1"/>
  <c r="S196" i="16"/>
  <c r="S200" i="16" s="1"/>
  <c r="S65" i="41" s="1"/>
  <c r="J197" i="16"/>
  <c r="J201" i="16" s="1"/>
  <c r="R197" i="16"/>
  <c r="R201" i="16" s="1"/>
  <c r="I198" i="16"/>
  <c r="I202" i="16" s="1"/>
  <c r="Q198" i="16"/>
  <c r="Q202" i="16" s="1"/>
  <c r="H199" i="16"/>
  <c r="H203" i="16" s="1"/>
  <c r="P199" i="16"/>
  <c r="P203" i="16" s="1"/>
  <c r="I204" i="16"/>
  <c r="Q204" i="16"/>
  <c r="L196" i="16"/>
  <c r="L200" i="16" s="1"/>
  <c r="U196" i="16"/>
  <c r="U200" i="16" s="1"/>
  <c r="U65" i="41" s="1"/>
  <c r="K197" i="16"/>
  <c r="K201" i="16" s="1"/>
  <c r="S197" i="16"/>
  <c r="S201" i="16" s="1"/>
  <c r="S67" i="41" s="1"/>
  <c r="J198" i="16"/>
  <c r="J202" i="16" s="1"/>
  <c r="R198" i="16"/>
  <c r="R202" i="16" s="1"/>
  <c r="I199" i="16"/>
  <c r="I203" i="16" s="1"/>
  <c r="Q199" i="16"/>
  <c r="Q203" i="16" s="1"/>
  <c r="J204" i="16"/>
  <c r="R204" i="16"/>
  <c r="M196" i="16"/>
  <c r="M200" i="16" s="1"/>
  <c r="L197" i="16"/>
  <c r="L201" i="16" s="1"/>
  <c r="U197" i="16"/>
  <c r="U201" i="16" s="1"/>
  <c r="U67" i="41" s="1"/>
  <c r="K198" i="16"/>
  <c r="K202" i="16" s="1"/>
  <c r="S198" i="16"/>
  <c r="S202" i="16" s="1"/>
  <c r="S69" i="41" s="1"/>
  <c r="J199" i="16"/>
  <c r="J203" i="16" s="1"/>
  <c r="R199" i="16"/>
  <c r="R203" i="16" s="1"/>
  <c r="K204" i="16"/>
  <c r="S204" i="16"/>
  <c r="N196" i="16"/>
  <c r="N200" i="16" s="1"/>
  <c r="M197" i="16"/>
  <c r="M201" i="16" s="1"/>
  <c r="L198" i="16"/>
  <c r="L202" i="16" s="1"/>
  <c r="U198" i="16"/>
  <c r="U202" i="16" s="1"/>
  <c r="U69" i="41" s="1"/>
  <c r="K199" i="16"/>
  <c r="K203" i="16" s="1"/>
  <c r="S199" i="16"/>
  <c r="S203" i="16" s="1"/>
  <c r="S71" i="41" s="1"/>
  <c r="L204" i="16"/>
  <c r="U204" i="16"/>
  <c r="G196" i="16"/>
  <c r="G200" i="16" s="1"/>
  <c r="O196" i="16"/>
  <c r="O200" i="16" s="1"/>
  <c r="N197" i="16"/>
  <c r="N201" i="16" s="1"/>
  <c r="M198" i="16"/>
  <c r="M202" i="16" s="1"/>
  <c r="L199" i="16"/>
  <c r="L203" i="16" s="1"/>
  <c r="U199" i="16"/>
  <c r="U203" i="16" s="1"/>
  <c r="U71" i="41" s="1"/>
  <c r="M204" i="16"/>
  <c r="H196" i="16"/>
  <c r="H200" i="16" s="1"/>
  <c r="P196" i="16"/>
  <c r="P200" i="16" s="1"/>
  <c r="G197" i="16"/>
  <c r="G201" i="16" s="1"/>
  <c r="O197" i="16"/>
  <c r="O201" i="16" s="1"/>
  <c r="N198" i="16"/>
  <c r="N202" i="16" s="1"/>
  <c r="M199" i="16"/>
  <c r="M203" i="16" s="1"/>
  <c r="N204" i="16"/>
  <c r="J196" i="16"/>
  <c r="J200" i="16" s="1"/>
  <c r="R196" i="16"/>
  <c r="R200" i="16" s="1"/>
  <c r="I197" i="16"/>
  <c r="I201" i="16" s="1"/>
  <c r="Q197" i="16"/>
  <c r="Q201" i="16" s="1"/>
  <c r="H198" i="16"/>
  <c r="H202" i="16" s="1"/>
  <c r="P198" i="16"/>
  <c r="P202" i="16" s="1"/>
  <c r="G199" i="16"/>
  <c r="G203" i="16" s="1"/>
  <c r="O199" i="16"/>
  <c r="O203" i="16" s="1"/>
  <c r="H204" i="16"/>
  <c r="P204" i="16"/>
  <c r="H197" i="16"/>
  <c r="H201" i="16" s="1"/>
  <c r="P197" i="16"/>
  <c r="P201" i="16" s="1"/>
  <c r="G204" i="16"/>
  <c r="G198" i="16"/>
  <c r="G202" i="16" s="1"/>
  <c r="O204" i="16"/>
  <c r="O198" i="16"/>
  <c r="O202" i="16" s="1"/>
  <c r="I196" i="16"/>
  <c r="I200" i="16" s="1"/>
  <c r="Q196" i="16"/>
  <c r="Q200" i="16" s="1"/>
  <c r="N199" i="16"/>
  <c r="N203" i="16" s="1"/>
  <c r="L178" i="16"/>
  <c r="U178" i="16"/>
  <c r="K179" i="16"/>
  <c r="S179" i="16"/>
  <c r="J180" i="16"/>
  <c r="R180" i="16"/>
  <c r="I181" i="16"/>
  <c r="Q181" i="16"/>
  <c r="H182" i="16"/>
  <c r="P182" i="16"/>
  <c r="J187" i="16"/>
  <c r="R187" i="16"/>
  <c r="M178" i="16"/>
  <c r="L179" i="16"/>
  <c r="U179" i="16"/>
  <c r="K180" i="16"/>
  <c r="S180" i="16"/>
  <c r="J181" i="16"/>
  <c r="R181" i="16"/>
  <c r="I182" i="16"/>
  <c r="Q182" i="16"/>
  <c r="K187" i="16"/>
  <c r="S187" i="16"/>
  <c r="G178" i="16"/>
  <c r="O178" i="16"/>
  <c r="N179" i="16"/>
  <c r="M180" i="16"/>
  <c r="L181" i="16"/>
  <c r="U181" i="16"/>
  <c r="K182" i="16"/>
  <c r="S182" i="16"/>
  <c r="M187" i="16"/>
  <c r="H178" i="16"/>
  <c r="P178" i="16"/>
  <c r="G179" i="16"/>
  <c r="O179" i="16"/>
  <c r="N180" i="16"/>
  <c r="M181" i="16"/>
  <c r="L182" i="16"/>
  <c r="U182" i="16"/>
  <c r="N187" i="16"/>
  <c r="K178" i="16"/>
  <c r="R179" i="16"/>
  <c r="I180" i="16"/>
  <c r="P181" i="16"/>
  <c r="G182" i="16"/>
  <c r="Q187" i="16"/>
  <c r="N178" i="16"/>
  <c r="L180" i="16"/>
  <c r="S181" i="16"/>
  <c r="J182" i="16"/>
  <c r="U187" i="16"/>
  <c r="Q178" i="16"/>
  <c r="H179" i="16"/>
  <c r="O180" i="16"/>
  <c r="M182" i="16"/>
  <c r="G187" i="16"/>
  <c r="R178" i="16"/>
  <c r="I179" i="16"/>
  <c r="P180" i="16"/>
  <c r="G181" i="16"/>
  <c r="N182" i="16"/>
  <c r="H187" i="16"/>
  <c r="S178" i="16"/>
  <c r="J179" i="16"/>
  <c r="Q180" i="16"/>
  <c r="H181" i="16"/>
  <c r="O182" i="16"/>
  <c r="I187" i="16"/>
  <c r="M179" i="16"/>
  <c r="U180" i="16"/>
  <c r="K181" i="16"/>
  <c r="R182" i="16"/>
  <c r="L187" i="16"/>
  <c r="J178" i="16"/>
  <c r="Q179" i="16"/>
  <c r="H180" i="16"/>
  <c r="O181" i="16"/>
  <c r="P187" i="16"/>
  <c r="N181" i="16"/>
  <c r="I178" i="16"/>
  <c r="P179" i="16"/>
  <c r="O187" i="16"/>
  <c r="G180" i="16"/>
  <c r="F170" i="16"/>
  <c r="E165" i="16"/>
  <c r="F164" i="16"/>
  <c r="E164" i="16"/>
  <c r="F163" i="16"/>
  <c r="E163" i="16"/>
  <c r="F162" i="16"/>
  <c r="E162" i="16"/>
  <c r="F161" i="16"/>
  <c r="E161" i="16"/>
  <c r="F165" i="16"/>
  <c r="F187" i="16"/>
  <c r="E180" i="16"/>
  <c r="F179" i="16"/>
  <c r="E187" i="16"/>
  <c r="E179" i="16"/>
  <c r="F178" i="16"/>
  <c r="E178" i="16"/>
  <c r="F182" i="16"/>
  <c r="E181" i="16"/>
  <c r="F180" i="16"/>
  <c r="E182" i="16"/>
  <c r="F181" i="16"/>
  <c r="F199" i="16"/>
  <c r="F203" i="16" s="1"/>
  <c r="E199" i="16"/>
  <c r="E203" i="16" s="1"/>
  <c r="F198" i="16"/>
  <c r="F202" i="16" s="1"/>
  <c r="E198" i="16"/>
  <c r="E202" i="16" s="1"/>
  <c r="F197" i="16"/>
  <c r="F201" i="16" s="1"/>
  <c r="F204" i="16"/>
  <c r="E197" i="16"/>
  <c r="E201" i="16" s="1"/>
  <c r="F196" i="16"/>
  <c r="F200" i="16" s="1"/>
  <c r="E204" i="16"/>
  <c r="E196" i="16"/>
  <c r="E200" i="16" s="1"/>
  <c r="T65" i="44" l="1"/>
  <c r="T67" i="44"/>
  <c r="T67" i="41"/>
  <c r="T71" i="44"/>
  <c r="T71" i="41"/>
  <c r="T69" i="44"/>
  <c r="T69" i="41"/>
  <c r="H38" i="40"/>
  <c r="H39" i="40"/>
  <c r="H40" i="40"/>
  <c r="H36" i="40"/>
  <c r="H41" i="40"/>
  <c r="H35" i="40"/>
  <c r="H37" i="40"/>
  <c r="E183" i="16"/>
  <c r="K167" i="16"/>
  <c r="K35" i="41" s="1"/>
  <c r="K169" i="16"/>
  <c r="K39" i="41" s="1"/>
  <c r="K168" i="16"/>
  <c r="K37" i="41" s="1"/>
  <c r="K166" i="16"/>
  <c r="K33" i="41" s="1"/>
  <c r="P166" i="16"/>
  <c r="P33" i="41" s="1"/>
  <c r="P167" i="16"/>
  <c r="P35" i="41" s="1"/>
  <c r="P168" i="16"/>
  <c r="P37" i="41" s="1"/>
  <c r="P169" i="16"/>
  <c r="P39" i="41" s="1"/>
  <c r="H169" i="16"/>
  <c r="H39" i="41" s="1"/>
  <c r="H166" i="16"/>
  <c r="H167" i="16"/>
  <c r="H35" i="41" s="1"/>
  <c r="H168" i="16"/>
  <c r="H37" i="41" s="1"/>
  <c r="O166" i="16"/>
  <c r="O33" i="41" s="1"/>
  <c r="O168" i="16"/>
  <c r="O37" i="41" s="1"/>
  <c r="O169" i="16"/>
  <c r="O39" i="41" s="1"/>
  <c r="O167" i="16"/>
  <c r="O35" i="41" s="1"/>
  <c r="T166" i="16"/>
  <c r="T167" i="16"/>
  <c r="T168" i="16"/>
  <c r="T169" i="16"/>
  <c r="T39" i="41" s="1"/>
  <c r="Q167" i="16"/>
  <c r="Q168" i="16"/>
  <c r="Q169" i="16"/>
  <c r="Q166" i="16"/>
  <c r="G169" i="16"/>
  <c r="G39" i="41" s="1"/>
  <c r="G166" i="16"/>
  <c r="G33" i="41" s="1"/>
  <c r="G167" i="16"/>
  <c r="G35" i="41" s="1"/>
  <c r="G168" i="16"/>
  <c r="G37" i="41" s="1"/>
  <c r="L167" i="16"/>
  <c r="L35" i="41" s="1"/>
  <c r="L168" i="16"/>
  <c r="L37" i="41" s="1"/>
  <c r="L169" i="16"/>
  <c r="L39" i="41" s="1"/>
  <c r="L166" i="16"/>
  <c r="I168" i="16"/>
  <c r="I37" i="41" s="1"/>
  <c r="I169" i="16"/>
  <c r="I39" i="41" s="1"/>
  <c r="I166" i="16"/>
  <c r="I33" i="41" s="1"/>
  <c r="I167" i="16"/>
  <c r="I35" i="41" s="1"/>
  <c r="N166" i="16"/>
  <c r="N33" i="41" s="1"/>
  <c r="N167" i="16"/>
  <c r="N168" i="16"/>
  <c r="N37" i="41" s="1"/>
  <c r="N169" i="16"/>
  <c r="N39" i="41" s="1"/>
  <c r="E166" i="16"/>
  <c r="E33" i="41" s="1"/>
  <c r="E167" i="16"/>
  <c r="E35" i="41" s="1"/>
  <c r="E168" i="16"/>
  <c r="E37" i="41" s="1"/>
  <c r="E169" i="16"/>
  <c r="E39" i="41" s="1"/>
  <c r="R166" i="16"/>
  <c r="R33" i="41" s="1"/>
  <c r="R167" i="16"/>
  <c r="R35" i="41" s="1"/>
  <c r="R168" i="16"/>
  <c r="R37" i="41" s="1"/>
  <c r="R169" i="16"/>
  <c r="R39" i="41" s="1"/>
  <c r="J168" i="16"/>
  <c r="J37" i="41" s="1"/>
  <c r="J169" i="16"/>
  <c r="J39" i="41" s="1"/>
  <c r="J167" i="16"/>
  <c r="J35" i="41" s="1"/>
  <c r="J166" i="16"/>
  <c r="J33" i="41" s="1"/>
  <c r="S166" i="16"/>
  <c r="S33" i="41" s="1"/>
  <c r="S167" i="16"/>
  <c r="S35" i="41" s="1"/>
  <c r="S168" i="16"/>
  <c r="S37" i="41" s="1"/>
  <c r="S169" i="16"/>
  <c r="S39" i="41" s="1"/>
  <c r="F166" i="16"/>
  <c r="F33" i="41" s="1"/>
  <c r="F167" i="16"/>
  <c r="F35" i="41" s="1"/>
  <c r="F168" i="16"/>
  <c r="F37" i="41" s="1"/>
  <c r="F169" i="16"/>
  <c r="F39" i="41" s="1"/>
  <c r="M166" i="16"/>
  <c r="M33" i="41" s="1"/>
  <c r="M168" i="16"/>
  <c r="M37" i="41" s="1"/>
  <c r="M167" i="16"/>
  <c r="M35" i="41" s="1"/>
  <c r="M169" i="16"/>
  <c r="M39" i="41" s="1"/>
  <c r="U166" i="16"/>
  <c r="U167" i="16"/>
  <c r="U168" i="16"/>
  <c r="U169" i="16"/>
  <c r="T60" i="9"/>
  <c r="T70" i="9" s="1"/>
  <c r="T59" i="9"/>
  <c r="T69" i="9" s="1"/>
  <c r="T68" i="9"/>
  <c r="T58" i="9"/>
  <c r="T74" i="9"/>
  <c r="R68" i="9"/>
  <c r="R74" i="9"/>
  <c r="I68" i="9"/>
  <c r="I74" i="9"/>
  <c r="Q68" i="9"/>
  <c r="Q74" i="9"/>
  <c r="J68" i="9"/>
  <c r="J74" i="9"/>
  <c r="F68" i="9"/>
  <c r="F74" i="9"/>
  <c r="K68" i="9"/>
  <c r="K74" i="9"/>
  <c r="H68" i="9"/>
  <c r="H74" i="9"/>
  <c r="P68" i="9"/>
  <c r="P74" i="9"/>
  <c r="S68" i="9"/>
  <c r="S74" i="9"/>
  <c r="O68" i="9"/>
  <c r="O74" i="9"/>
  <c r="M68" i="9"/>
  <c r="M74" i="9"/>
  <c r="L68" i="9"/>
  <c r="L74" i="9"/>
  <c r="G68" i="9"/>
  <c r="G74" i="9"/>
  <c r="N68" i="9"/>
  <c r="N74" i="9"/>
  <c r="T99" i="45"/>
  <c r="T100" i="45"/>
  <c r="T101" i="45"/>
  <c r="T102" i="45"/>
  <c r="T118" i="45"/>
  <c r="T116" i="45"/>
  <c r="T117" i="45"/>
  <c r="T119" i="45"/>
  <c r="E23" i="52"/>
  <c r="I34" i="40"/>
  <c r="T209" i="16"/>
  <c r="T136" i="16" s="1"/>
  <c r="J119" i="45"/>
  <c r="T183" i="16"/>
  <c r="T186" i="16"/>
  <c r="T185" i="16"/>
  <c r="T184" i="16"/>
  <c r="F332" i="35"/>
  <c r="F246" i="35"/>
  <c r="F206" i="35"/>
  <c r="F384" i="35"/>
  <c r="F249" i="35"/>
  <c r="F222" i="35"/>
  <c r="F440" i="35"/>
  <c r="F235" i="35"/>
  <c r="F214" i="35"/>
  <c r="F195" i="35"/>
  <c r="F242" i="35"/>
  <c r="F199" i="35"/>
  <c r="F230" i="35"/>
  <c r="F254" i="35"/>
  <c r="F280" i="35"/>
  <c r="F261" i="35"/>
  <c r="F191" i="35"/>
  <c r="F156" i="35"/>
  <c r="F172" i="35"/>
  <c r="F267" i="35"/>
  <c r="F164" i="35"/>
  <c r="F12" i="35"/>
  <c r="F135" i="35"/>
  <c r="F94" i="35"/>
  <c r="F82" i="35"/>
  <c r="F70" i="35"/>
  <c r="F44" i="35"/>
  <c r="F114" i="35"/>
  <c r="F98" i="35"/>
  <c r="F64" i="35"/>
  <c r="F148" i="35"/>
  <c r="F74" i="35"/>
  <c r="F143" i="35"/>
  <c r="F132" i="35"/>
  <c r="F106" i="35"/>
  <c r="F90" i="35"/>
  <c r="F79" i="35"/>
  <c r="F27" i="35"/>
  <c r="F139" i="35"/>
  <c r="F54" i="35"/>
  <c r="F122" i="35"/>
  <c r="F86" i="35"/>
  <c r="S8" i="16"/>
  <c r="U8" i="16"/>
  <c r="T8" i="16"/>
  <c r="S74" i="16"/>
  <c r="T74" i="16"/>
  <c r="U74" i="16"/>
  <c r="L102" i="45"/>
  <c r="E101" i="45"/>
  <c r="O118" i="45"/>
  <c r="O119" i="45"/>
  <c r="O117" i="45"/>
  <c r="K119" i="45"/>
  <c r="K117" i="45"/>
  <c r="E135" i="45"/>
  <c r="R119" i="45"/>
  <c r="R117" i="45"/>
  <c r="R118" i="45"/>
  <c r="U100" i="45"/>
  <c r="U101" i="45"/>
  <c r="U102" i="45"/>
  <c r="U99" i="45"/>
  <c r="F116" i="45"/>
  <c r="F119" i="45"/>
  <c r="F118" i="45"/>
  <c r="F117" i="45"/>
  <c r="N118" i="45"/>
  <c r="N119" i="45"/>
  <c r="N117" i="45"/>
  <c r="N116" i="45"/>
  <c r="I116" i="45"/>
  <c r="I119" i="45"/>
  <c r="L136" i="45"/>
  <c r="L135" i="45"/>
  <c r="L134" i="45"/>
  <c r="L133" i="45"/>
  <c r="P101" i="45"/>
  <c r="P99" i="45"/>
  <c r="P102" i="45"/>
  <c r="P100" i="45"/>
  <c r="I101" i="45"/>
  <c r="I100" i="45"/>
  <c r="I99" i="45"/>
  <c r="I102" i="45"/>
  <c r="H102" i="45"/>
  <c r="H100" i="45"/>
  <c r="H99" i="45"/>
  <c r="H101" i="45"/>
  <c r="M116" i="45"/>
  <c r="M119" i="45"/>
  <c r="M117" i="45"/>
  <c r="M118" i="45"/>
  <c r="Q117" i="45"/>
  <c r="Q118" i="45"/>
  <c r="Q116" i="45"/>
  <c r="Q119" i="45"/>
  <c r="E116" i="45"/>
  <c r="E117" i="45"/>
  <c r="E119" i="45"/>
  <c r="E118" i="45"/>
  <c r="R116" i="45"/>
  <c r="Q135" i="45"/>
  <c r="Q136" i="45"/>
  <c r="Q134" i="45"/>
  <c r="Q133" i="45"/>
  <c r="J133" i="45"/>
  <c r="J136" i="45"/>
  <c r="J135" i="45"/>
  <c r="J134" i="45"/>
  <c r="F136" i="45"/>
  <c r="F135" i="45"/>
  <c r="F133" i="45"/>
  <c r="F134" i="45"/>
  <c r="K102" i="45"/>
  <c r="K101" i="45"/>
  <c r="K100" i="45"/>
  <c r="K99" i="45"/>
  <c r="N101" i="45"/>
  <c r="N99" i="45"/>
  <c r="N102" i="45"/>
  <c r="N100" i="45"/>
  <c r="J101" i="45"/>
  <c r="J100" i="45"/>
  <c r="J102" i="45"/>
  <c r="J99" i="45"/>
  <c r="M102" i="45"/>
  <c r="H117" i="45"/>
  <c r="H116" i="45"/>
  <c r="H119" i="45"/>
  <c r="H118" i="45"/>
  <c r="K116" i="45"/>
  <c r="K118" i="45"/>
  <c r="N134" i="45"/>
  <c r="N133" i="45"/>
  <c r="N136" i="45"/>
  <c r="N135" i="45"/>
  <c r="G101" i="45"/>
  <c r="G99" i="45"/>
  <c r="G100" i="45"/>
  <c r="G102" i="45"/>
  <c r="P133" i="45"/>
  <c r="P135" i="45"/>
  <c r="P136" i="45"/>
  <c r="P134" i="45"/>
  <c r="I133" i="45"/>
  <c r="I136" i="45"/>
  <c r="I135" i="45"/>
  <c r="I134" i="45"/>
  <c r="E134" i="45"/>
  <c r="E133" i="45"/>
  <c r="E136" i="45"/>
  <c r="E102" i="45"/>
  <c r="E99" i="45"/>
  <c r="E100" i="45"/>
  <c r="O102" i="45"/>
  <c r="O101" i="45"/>
  <c r="O100" i="45"/>
  <c r="O99" i="45"/>
  <c r="S117" i="45"/>
  <c r="S116" i="45"/>
  <c r="S118" i="45"/>
  <c r="S119" i="45"/>
  <c r="J117" i="45"/>
  <c r="J118" i="45"/>
  <c r="J116" i="45"/>
  <c r="S102" i="45"/>
  <c r="S101" i="45"/>
  <c r="S100" i="45"/>
  <c r="S99" i="45"/>
  <c r="R102" i="45"/>
  <c r="R99" i="45"/>
  <c r="R101" i="45"/>
  <c r="R100" i="45"/>
  <c r="P119" i="45"/>
  <c r="P118" i="45"/>
  <c r="P116" i="45"/>
  <c r="P117" i="45"/>
  <c r="L116" i="45"/>
  <c r="L119" i="45"/>
  <c r="L118" i="45"/>
  <c r="L117" i="45"/>
  <c r="U117" i="45"/>
  <c r="U116" i="45"/>
  <c r="U118" i="45"/>
  <c r="U119" i="45"/>
  <c r="M100" i="45"/>
  <c r="M99" i="45"/>
  <c r="M101" i="45"/>
  <c r="R133" i="45"/>
  <c r="R135" i="45"/>
  <c r="R134" i="45"/>
  <c r="R136" i="45"/>
  <c r="K133" i="45"/>
  <c r="K135" i="45"/>
  <c r="K136" i="45"/>
  <c r="K134" i="45"/>
  <c r="G133" i="45"/>
  <c r="G136" i="45"/>
  <c r="G134" i="45"/>
  <c r="G135" i="45"/>
  <c r="S135" i="45"/>
  <c r="S134" i="45"/>
  <c r="S136" i="45"/>
  <c r="S133" i="45"/>
  <c r="O135" i="45"/>
  <c r="O134" i="45"/>
  <c r="O133" i="45"/>
  <c r="O136" i="45"/>
  <c r="U136" i="45"/>
  <c r="U133" i="45"/>
  <c r="U135" i="45"/>
  <c r="U134" i="45"/>
  <c r="H136" i="45"/>
  <c r="H135" i="45"/>
  <c r="H134" i="45"/>
  <c r="H133" i="45"/>
  <c r="Q101" i="45"/>
  <c r="Q100" i="45"/>
  <c r="Q99" i="45"/>
  <c r="Q102" i="45"/>
  <c r="F99" i="45"/>
  <c r="F101" i="45"/>
  <c r="F100" i="45"/>
  <c r="F102" i="45"/>
  <c r="I118" i="45"/>
  <c r="M135" i="45"/>
  <c r="M136" i="45"/>
  <c r="M134" i="45"/>
  <c r="M133" i="45"/>
  <c r="L101" i="45"/>
  <c r="L100" i="45"/>
  <c r="L99" i="45"/>
  <c r="I117" i="45"/>
  <c r="G116" i="45"/>
  <c r="G117" i="45"/>
  <c r="G119" i="45"/>
  <c r="G118" i="45"/>
  <c r="O116" i="45"/>
  <c r="G6" i="35"/>
  <c r="E7" i="35"/>
  <c r="F7" i="35"/>
  <c r="R184" i="16"/>
  <c r="Q185" i="16"/>
  <c r="Q53" i="44" s="1"/>
  <c r="I185" i="16"/>
  <c r="S65" i="44"/>
  <c r="G69" i="44"/>
  <c r="K185" i="16"/>
  <c r="K186" i="16"/>
  <c r="K184" i="16"/>
  <c r="M185" i="16"/>
  <c r="M186" i="16"/>
  <c r="M184" i="16"/>
  <c r="M183" i="16"/>
  <c r="R67" i="44"/>
  <c r="I184" i="16"/>
  <c r="I186" i="16"/>
  <c r="I183" i="16"/>
  <c r="P185" i="16"/>
  <c r="P183" i="16"/>
  <c r="P184" i="16"/>
  <c r="L186" i="16"/>
  <c r="L183" i="16"/>
  <c r="L185" i="16"/>
  <c r="L184" i="16"/>
  <c r="Q65" i="44"/>
  <c r="Q67" i="44"/>
  <c r="Q71" i="44"/>
  <c r="H184" i="16"/>
  <c r="H51" i="44" s="1"/>
  <c r="H183" i="16"/>
  <c r="H185" i="16"/>
  <c r="I67" i="44"/>
  <c r="S184" i="16"/>
  <c r="S186" i="16"/>
  <c r="S185" i="16"/>
  <c r="R183" i="16"/>
  <c r="R185" i="16"/>
  <c r="R186" i="16"/>
  <c r="J184" i="16"/>
  <c r="J51" i="44" s="1"/>
  <c r="P186" i="16"/>
  <c r="Q69" i="44"/>
  <c r="Q183" i="16"/>
  <c r="Q49" i="44" s="1"/>
  <c r="Q186" i="16"/>
  <c r="Q55" i="44" s="1"/>
  <c r="Q184" i="16"/>
  <c r="Q51" i="44" s="1"/>
  <c r="G183" i="16"/>
  <c r="G185" i="16"/>
  <c r="G186" i="16"/>
  <c r="G184" i="16"/>
  <c r="H186" i="16"/>
  <c r="S183" i="16"/>
  <c r="R65" i="44"/>
  <c r="R69" i="44"/>
  <c r="R71" i="44"/>
  <c r="U71" i="44"/>
  <c r="U65" i="44"/>
  <c r="U67" i="44"/>
  <c r="U69" i="44"/>
  <c r="U186" i="16"/>
  <c r="U184" i="16"/>
  <c r="U185" i="16"/>
  <c r="U183" i="16"/>
  <c r="O186" i="16"/>
  <c r="O185" i="16"/>
  <c r="O183" i="16"/>
  <c r="O184" i="16"/>
  <c r="J183" i="16"/>
  <c r="J185" i="16"/>
  <c r="J186" i="16"/>
  <c r="N185" i="16"/>
  <c r="N184" i="16"/>
  <c r="N186" i="16"/>
  <c r="N183" i="16"/>
  <c r="K183" i="16"/>
  <c r="S67" i="44"/>
  <c r="S69" i="44"/>
  <c r="S71" i="44"/>
  <c r="F186" i="16"/>
  <c r="F185" i="16"/>
  <c r="F184" i="16"/>
  <c r="F183" i="16"/>
  <c r="E65" i="41"/>
  <c r="E186" i="16"/>
  <c r="E185" i="16"/>
  <c r="E184" i="16"/>
  <c r="F381" i="35" l="1"/>
  <c r="F360" i="35"/>
  <c r="E381" i="35"/>
  <c r="E360" i="35"/>
  <c r="F375" i="35"/>
  <c r="F376" i="35"/>
  <c r="F377" i="35"/>
  <c r="F378" i="35"/>
  <c r="F379" i="35"/>
  <c r="F380" i="35"/>
  <c r="E376" i="35"/>
  <c r="E378" i="35"/>
  <c r="E379" i="35"/>
  <c r="E377" i="35"/>
  <c r="E380" i="35"/>
  <c r="E375" i="35"/>
  <c r="F394" i="35"/>
  <c r="F398" i="35"/>
  <c r="F403" i="35"/>
  <c r="F410" i="35"/>
  <c r="F404" i="35"/>
  <c r="F411" i="35"/>
  <c r="F418" i="35"/>
  <c r="F392" i="35"/>
  <c r="F425" i="35"/>
  <c r="F432" i="35"/>
  <c r="F393" i="35"/>
  <c r="F395" i="35"/>
  <c r="F405" i="35"/>
  <c r="F412" i="35"/>
  <c r="F419" i="35"/>
  <c r="F426" i="35"/>
  <c r="F401" i="35"/>
  <c r="F422" i="35"/>
  <c r="F409" i="35"/>
  <c r="F417" i="35"/>
  <c r="F421" i="35"/>
  <c r="F396" i="35"/>
  <c r="F408" i="35"/>
  <c r="F433" i="35"/>
  <c r="F399" i="35"/>
  <c r="F420" i="35"/>
  <c r="F429" i="35"/>
  <c r="F407" i="35"/>
  <c r="F416" i="35"/>
  <c r="F424" i="35"/>
  <c r="F428" i="35"/>
  <c r="F406" i="35"/>
  <c r="F402" i="35"/>
  <c r="F427" i="35"/>
  <c r="F414" i="35"/>
  <c r="F423" i="35"/>
  <c r="F397" i="35"/>
  <c r="F413" i="35"/>
  <c r="F400" i="35"/>
  <c r="F430" i="35"/>
  <c r="F431" i="35"/>
  <c r="E397" i="35"/>
  <c r="E409" i="35"/>
  <c r="E421" i="35"/>
  <c r="E433" i="35"/>
  <c r="E392" i="35"/>
  <c r="E405" i="35"/>
  <c r="E418" i="35"/>
  <c r="E431" i="35"/>
  <c r="E394" i="35"/>
  <c r="E407" i="35"/>
  <c r="E420" i="35"/>
  <c r="E395" i="35"/>
  <c r="E408" i="35"/>
  <c r="E422" i="35"/>
  <c r="E400" i="35"/>
  <c r="E416" i="35"/>
  <c r="E401" i="35"/>
  <c r="E402" i="35"/>
  <c r="E403" i="35"/>
  <c r="E423" i="35"/>
  <c r="E404" i="35"/>
  <c r="E424" i="35"/>
  <c r="E406" i="35"/>
  <c r="E425" i="35"/>
  <c r="E410" i="35"/>
  <c r="E426" i="35"/>
  <c r="E411" i="35"/>
  <c r="E427" i="35"/>
  <c r="E393" i="35"/>
  <c r="E412" i="35"/>
  <c r="E428" i="35"/>
  <c r="E396" i="35"/>
  <c r="E413" i="35"/>
  <c r="E429" i="35"/>
  <c r="E417" i="35"/>
  <c r="E419" i="35"/>
  <c r="E399" i="35"/>
  <c r="E414" i="35"/>
  <c r="E430" i="35"/>
  <c r="E432" i="35"/>
  <c r="E398" i="35"/>
  <c r="F370" i="35"/>
  <c r="F362" i="35"/>
  <c r="F359" i="35"/>
  <c r="F353" i="35"/>
  <c r="F343" i="35"/>
  <c r="F372" i="35"/>
  <c r="F364" i="35"/>
  <c r="F371" i="35"/>
  <c r="F363" i="35"/>
  <c r="F415" i="35" s="1"/>
  <c r="F342" i="35"/>
  <c r="F340" i="35"/>
  <c r="F341" i="35"/>
  <c r="F361" i="35"/>
  <c r="F355" i="35"/>
  <c r="F349" i="35"/>
  <c r="F374" i="35"/>
  <c r="F354" i="35"/>
  <c r="F348" i="35"/>
  <c r="F369" i="35"/>
  <c r="F365" i="35"/>
  <c r="F367" i="35"/>
  <c r="F351" i="35"/>
  <c r="F358" i="35"/>
  <c r="F347" i="35"/>
  <c r="F356" i="35"/>
  <c r="F345" i="35"/>
  <c r="F366" i="35"/>
  <c r="F368" i="35"/>
  <c r="F352" i="35"/>
  <c r="F346" i="35"/>
  <c r="F357" i="35"/>
  <c r="F344" i="35"/>
  <c r="F350" i="35"/>
  <c r="F373" i="35"/>
  <c r="E367" i="35"/>
  <c r="E342" i="35"/>
  <c r="E365" i="35"/>
  <c r="E350" i="35"/>
  <c r="E368" i="35"/>
  <c r="E355" i="35"/>
  <c r="E349" i="35"/>
  <c r="E343" i="35"/>
  <c r="E356" i="35"/>
  <c r="E370" i="35"/>
  <c r="E371" i="35"/>
  <c r="E362" i="35"/>
  <c r="E357" i="35"/>
  <c r="E351" i="35"/>
  <c r="E372" i="35"/>
  <c r="E363" i="35"/>
  <c r="E415" i="35" s="1"/>
  <c r="E358" i="35"/>
  <c r="E352" i="35"/>
  <c r="E345" i="35"/>
  <c r="E364" i="35"/>
  <c r="E346" i="35"/>
  <c r="E374" i="35"/>
  <c r="E347" i="35"/>
  <c r="E369" i="35"/>
  <c r="E340" i="35"/>
  <c r="E373" i="35"/>
  <c r="E366" i="35"/>
  <c r="E353" i="35"/>
  <c r="E361" i="35"/>
  <c r="E348" i="35"/>
  <c r="E341" i="35"/>
  <c r="E344" i="35"/>
  <c r="E354" i="35"/>
  <c r="E359" i="35"/>
  <c r="F286" i="35"/>
  <c r="F338" i="35"/>
  <c r="E338" i="35"/>
  <c r="E286" i="35"/>
  <c r="F308" i="35"/>
  <c r="F329" i="35"/>
  <c r="E308" i="35"/>
  <c r="E329" i="35"/>
  <c r="T39" i="44"/>
  <c r="R49" i="44"/>
  <c r="R49" i="41"/>
  <c r="U39" i="44"/>
  <c r="U39" i="41"/>
  <c r="U49" i="44"/>
  <c r="U49" i="41"/>
  <c r="S49" i="44"/>
  <c r="S49" i="41"/>
  <c r="S55" i="44"/>
  <c r="S55" i="41"/>
  <c r="T49" i="44"/>
  <c r="T49" i="41"/>
  <c r="U35" i="44"/>
  <c r="U35" i="41"/>
  <c r="T35" i="44"/>
  <c r="T35" i="41"/>
  <c r="U53" i="44"/>
  <c r="U53" i="41"/>
  <c r="T33" i="44"/>
  <c r="T33" i="41"/>
  <c r="S51" i="44"/>
  <c r="S51" i="41"/>
  <c r="R51" i="44"/>
  <c r="R51" i="41"/>
  <c r="U51" i="44"/>
  <c r="U51" i="41"/>
  <c r="U55" i="44"/>
  <c r="U55" i="41"/>
  <c r="R55" i="44"/>
  <c r="R55" i="41"/>
  <c r="U33" i="44"/>
  <c r="U33" i="41"/>
  <c r="R53" i="44"/>
  <c r="R53" i="41"/>
  <c r="T51" i="44"/>
  <c r="T51" i="41"/>
  <c r="T53" i="44"/>
  <c r="T53" i="41"/>
  <c r="S53" i="44"/>
  <c r="S53" i="41"/>
  <c r="T55" i="44"/>
  <c r="T55" i="41"/>
  <c r="U37" i="44"/>
  <c r="U37" i="41"/>
  <c r="T37" i="44"/>
  <c r="T37" i="41"/>
  <c r="I35" i="40"/>
  <c r="I38" i="40"/>
  <c r="I39" i="40"/>
  <c r="I40" i="40"/>
  <c r="I41" i="40"/>
  <c r="I36" i="40"/>
  <c r="I37" i="40"/>
  <c r="E316" i="35"/>
  <c r="E317" i="35"/>
  <c r="E318" i="35"/>
  <c r="E319" i="35"/>
  <c r="E314" i="35"/>
  <c r="E320" i="35"/>
  <c r="E315" i="35"/>
  <c r="E321" i="35"/>
  <c r="E312" i="35"/>
  <c r="E322" i="35"/>
  <c r="E313" i="35"/>
  <c r="F315" i="35"/>
  <c r="F312" i="35"/>
  <c r="F316" i="35"/>
  <c r="F314" i="35"/>
  <c r="F317" i="35"/>
  <c r="F318" i="35"/>
  <c r="F319" i="35"/>
  <c r="F320" i="35"/>
  <c r="F321" i="35"/>
  <c r="F322" i="35"/>
  <c r="F313" i="35"/>
  <c r="F294" i="35"/>
  <c r="F292" i="35"/>
  <c r="F297" i="35"/>
  <c r="F301" i="35"/>
  <c r="F293" i="35"/>
  <c r="F295" i="35"/>
  <c r="F296" i="35"/>
  <c r="F298" i="35"/>
  <c r="F300" i="35"/>
  <c r="F291" i="35"/>
  <c r="F299" i="35"/>
  <c r="E296" i="35"/>
  <c r="E300" i="35"/>
  <c r="E291" i="35"/>
  <c r="E294" i="35"/>
  <c r="E298" i="35"/>
  <c r="E301" i="35"/>
  <c r="E293" i="35"/>
  <c r="E297" i="35"/>
  <c r="E292" i="35"/>
  <c r="E295" i="35"/>
  <c r="E299" i="35"/>
  <c r="J70" i="9"/>
  <c r="N70" i="9"/>
  <c r="E70" i="9"/>
  <c r="E69" i="9"/>
  <c r="M72" i="9"/>
  <c r="Q69" i="9"/>
  <c r="P71" i="9"/>
  <c r="S72" i="9"/>
  <c r="Q70" i="9"/>
  <c r="K73" i="9"/>
  <c r="S73" i="9"/>
  <c r="J71" i="9"/>
  <c r="R69" i="9"/>
  <c r="M69" i="9"/>
  <c r="L71" i="9"/>
  <c r="G73" i="9"/>
  <c r="E73" i="9"/>
  <c r="N73" i="9"/>
  <c r="H72" i="9"/>
  <c r="L72" i="9"/>
  <c r="P73" i="9"/>
  <c r="O72" i="9"/>
  <c r="H71" i="9"/>
  <c r="F71" i="9"/>
  <c r="P70" i="9"/>
  <c r="K70" i="9"/>
  <c r="I70" i="9"/>
  <c r="F73" i="9"/>
  <c r="L73" i="9"/>
  <c r="K72" i="9"/>
  <c r="R73" i="9"/>
  <c r="N71" i="9"/>
  <c r="P69" i="9"/>
  <c r="Q72" i="9"/>
  <c r="K69" i="9"/>
  <c r="M70" i="9"/>
  <c r="H70" i="9"/>
  <c r="G70" i="9"/>
  <c r="L70" i="9"/>
  <c r="R70" i="9"/>
  <c r="Q73" i="9"/>
  <c r="H69" i="9"/>
  <c r="R71" i="9"/>
  <c r="M73" i="9"/>
  <c r="I72" i="9"/>
  <c r="G69" i="9"/>
  <c r="J72" i="9"/>
  <c r="N72" i="9"/>
  <c r="L69" i="9"/>
  <c r="R72" i="9"/>
  <c r="I69" i="9"/>
  <c r="S69" i="9"/>
  <c r="F69" i="9"/>
  <c r="J69" i="9"/>
  <c r="F72" i="9"/>
  <c r="K71" i="9"/>
  <c r="P72" i="9"/>
  <c r="I71" i="9"/>
  <c r="S70" i="9"/>
  <c r="F70" i="9"/>
  <c r="M71" i="9"/>
  <c r="H73" i="9"/>
  <c r="O73" i="9"/>
  <c r="G72" i="9"/>
  <c r="O70" i="9"/>
  <c r="N69" i="9"/>
  <c r="S71" i="9"/>
  <c r="J73" i="9"/>
  <c r="O69" i="9"/>
  <c r="G71" i="9"/>
  <c r="O71" i="9"/>
  <c r="I73" i="9"/>
  <c r="Q71" i="9"/>
  <c r="F272" i="35"/>
  <c r="F274" i="35" s="1"/>
  <c r="E272" i="35"/>
  <c r="E274" i="35" s="1"/>
  <c r="E269" i="35"/>
  <c r="E35" i="24" s="1"/>
  <c r="T125" i="45"/>
  <c r="F255" i="35"/>
  <c r="F269" i="35"/>
  <c r="F35" i="24" s="1"/>
  <c r="S33" i="44"/>
  <c r="Q33" i="41"/>
  <c r="Q33" i="44"/>
  <c r="Q35" i="41"/>
  <c r="Q35" i="44"/>
  <c r="Q37" i="41"/>
  <c r="Q37" i="44"/>
  <c r="Q39" i="41"/>
  <c r="Q39" i="44"/>
  <c r="R39" i="44"/>
  <c r="R37" i="44"/>
  <c r="S39" i="44"/>
  <c r="S35" i="44"/>
  <c r="R35" i="44"/>
  <c r="S37" i="44"/>
  <c r="T108" i="45"/>
  <c r="R33" i="44"/>
  <c r="E255" i="35"/>
  <c r="E303" i="35"/>
  <c r="F23" i="52"/>
  <c r="J34" i="40"/>
  <c r="E333" i="35"/>
  <c r="E335" i="35"/>
  <c r="F262" i="35"/>
  <c r="T175" i="16"/>
  <c r="T192" i="16"/>
  <c r="G332" i="35"/>
  <c r="G249" i="35"/>
  <c r="G235" i="35"/>
  <c r="G214" i="35"/>
  <c r="G384" i="35"/>
  <c r="G440" i="35"/>
  <c r="G195" i="35"/>
  <c r="G254" i="35"/>
  <c r="G242" i="35"/>
  <c r="G222" i="35"/>
  <c r="G199" i="35"/>
  <c r="G246" i="35"/>
  <c r="G230" i="35"/>
  <c r="G206" i="35"/>
  <c r="G280" i="35"/>
  <c r="G261" i="35"/>
  <c r="G191" i="35"/>
  <c r="G172" i="35"/>
  <c r="G164" i="35"/>
  <c r="G156" i="35"/>
  <c r="G267" i="35"/>
  <c r="E262" i="35"/>
  <c r="G12" i="35"/>
  <c r="G148" i="35"/>
  <c r="G143" i="35"/>
  <c r="G139" i="35"/>
  <c r="G135" i="35"/>
  <c r="G132" i="35"/>
  <c r="G122" i="35"/>
  <c r="G114" i="35"/>
  <c r="G106" i="35"/>
  <c r="G98" i="35"/>
  <c r="G94" i="35"/>
  <c r="G90" i="35"/>
  <c r="G86" i="35"/>
  <c r="G82" i="35"/>
  <c r="G79" i="35"/>
  <c r="G74" i="35"/>
  <c r="G70" i="35"/>
  <c r="G64" i="35"/>
  <c r="G54" i="35"/>
  <c r="G44" i="35"/>
  <c r="G27" i="35"/>
  <c r="E175" i="16"/>
  <c r="E282" i="35"/>
  <c r="F334" i="35"/>
  <c r="F282" i="35"/>
  <c r="E334" i="35"/>
  <c r="F337" i="35"/>
  <c r="F284" i="35"/>
  <c r="F283" i="35"/>
  <c r="F336" i="35"/>
  <c r="F335" i="35"/>
  <c r="F281" i="35"/>
  <c r="F333" i="35"/>
  <c r="F287" i="35"/>
  <c r="F339" i="35"/>
  <c r="F285" i="35"/>
  <c r="E302" i="35"/>
  <c r="E284" i="35"/>
  <c r="E281" i="35"/>
  <c r="E287" i="35"/>
  <c r="E336" i="35"/>
  <c r="E285" i="35"/>
  <c r="E339" i="35"/>
  <c r="E337" i="35"/>
  <c r="E283" i="35"/>
  <c r="E84" i="35"/>
  <c r="F323" i="35"/>
  <c r="F324" i="35"/>
  <c r="F325" i="35"/>
  <c r="F326" i="35"/>
  <c r="F327" i="35"/>
  <c r="F328" i="35"/>
  <c r="F309" i="35"/>
  <c r="F310" i="35"/>
  <c r="F311" i="35"/>
  <c r="F290" i="35"/>
  <c r="F288" i="35"/>
  <c r="F302" i="35"/>
  <c r="F289" i="35"/>
  <c r="F303" i="35"/>
  <c r="F304" i="35"/>
  <c r="F305" i="35"/>
  <c r="F306" i="35"/>
  <c r="F307" i="35"/>
  <c r="E324" i="35"/>
  <c r="E325" i="35"/>
  <c r="E326" i="35"/>
  <c r="E327" i="35"/>
  <c r="E328" i="35"/>
  <c r="E309" i="35"/>
  <c r="E310" i="35"/>
  <c r="E311" i="35"/>
  <c r="E306" i="35"/>
  <c r="E289" i="35"/>
  <c r="E288" i="35"/>
  <c r="E304" i="35"/>
  <c r="E305" i="35"/>
  <c r="E307" i="35"/>
  <c r="E290" i="35"/>
  <c r="E323" i="35"/>
  <c r="E107" i="35"/>
  <c r="E150" i="35"/>
  <c r="O125" i="45"/>
  <c r="R125" i="45"/>
  <c r="H33" i="44"/>
  <c r="H33" i="41"/>
  <c r="N35" i="44"/>
  <c r="N35" i="41"/>
  <c r="L33" i="44"/>
  <c r="L33" i="41"/>
  <c r="Q142" i="45"/>
  <c r="N125" i="45"/>
  <c r="R142" i="45"/>
  <c r="E125" i="45"/>
  <c r="O108" i="45"/>
  <c r="O83" i="45" s="1"/>
  <c r="K125" i="45"/>
  <c r="Q108" i="45"/>
  <c r="Q83" i="45" s="1"/>
  <c r="M108" i="45"/>
  <c r="M83" i="45" s="1"/>
  <c r="G108" i="45"/>
  <c r="G83" i="45" s="1"/>
  <c r="K142" i="45"/>
  <c r="E142" i="45"/>
  <c r="H125" i="45"/>
  <c r="F142" i="45"/>
  <c r="L108" i="45"/>
  <c r="L83" i="45" s="1"/>
  <c r="J125" i="45"/>
  <c r="L125" i="45"/>
  <c r="J108" i="45"/>
  <c r="J83" i="45" s="1"/>
  <c r="Q125" i="45"/>
  <c r="E108" i="45"/>
  <c r="E83" i="45" s="1"/>
  <c r="M142" i="45"/>
  <c r="S142" i="45"/>
  <c r="S71" i="45" s="1"/>
  <c r="I108" i="45"/>
  <c r="I83" i="45" s="1"/>
  <c r="I125" i="45"/>
  <c r="F125" i="45"/>
  <c r="U142" i="45"/>
  <c r="R108" i="45"/>
  <c r="R83" i="45" s="1"/>
  <c r="K108" i="45"/>
  <c r="K83" i="45" s="1"/>
  <c r="P108" i="45"/>
  <c r="P83" i="45" s="1"/>
  <c r="I142" i="45"/>
  <c r="N142" i="45"/>
  <c r="M125" i="45"/>
  <c r="H108" i="45"/>
  <c r="H83" i="45" s="1"/>
  <c r="U108" i="45"/>
  <c r="U83" i="45" s="1"/>
  <c r="G125" i="45"/>
  <c r="H142" i="45"/>
  <c r="P125" i="45"/>
  <c r="G142" i="45"/>
  <c r="S125" i="45"/>
  <c r="N108" i="45"/>
  <c r="N83" i="45" s="1"/>
  <c r="O142" i="45"/>
  <c r="S108" i="45"/>
  <c r="S83" i="45" s="1"/>
  <c r="F108" i="45"/>
  <c r="F83" i="45" s="1"/>
  <c r="U125" i="45"/>
  <c r="P142" i="45"/>
  <c r="J142" i="45"/>
  <c r="L142" i="45"/>
  <c r="E55" i="41"/>
  <c r="E55" i="44"/>
  <c r="E33" i="44"/>
  <c r="J55" i="41"/>
  <c r="J55" i="44"/>
  <c r="I35" i="44"/>
  <c r="K35" i="44"/>
  <c r="R69" i="41"/>
  <c r="G49" i="41"/>
  <c r="G49" i="44"/>
  <c r="M67" i="41"/>
  <c r="M67" i="44"/>
  <c r="H35" i="44"/>
  <c r="L35" i="44"/>
  <c r="H53" i="41"/>
  <c r="H53" i="44"/>
  <c r="P71" i="41"/>
  <c r="P71" i="44"/>
  <c r="L51" i="41"/>
  <c r="L51" i="44"/>
  <c r="I55" i="41"/>
  <c r="I55" i="44"/>
  <c r="O67" i="41"/>
  <c r="O67" i="44"/>
  <c r="K55" i="41"/>
  <c r="K55" i="44"/>
  <c r="L53" i="41"/>
  <c r="L53" i="44"/>
  <c r="I53" i="41"/>
  <c r="I53" i="44"/>
  <c r="F67" i="41"/>
  <c r="F67" i="44"/>
  <c r="P39" i="44"/>
  <c r="Q55" i="41"/>
  <c r="M71" i="41"/>
  <c r="M71" i="44"/>
  <c r="Q67" i="41"/>
  <c r="L49" i="41"/>
  <c r="L49" i="44"/>
  <c r="O39" i="44"/>
  <c r="K71" i="41"/>
  <c r="K71" i="44"/>
  <c r="G71" i="41"/>
  <c r="G71" i="44"/>
  <c r="Q53" i="41"/>
  <c r="I39" i="44"/>
  <c r="R65" i="41"/>
  <c r="H37" i="44"/>
  <c r="H49" i="41"/>
  <c r="H49" i="44"/>
  <c r="F49" i="41"/>
  <c r="F49" i="44"/>
  <c r="K49" i="41"/>
  <c r="K49" i="44"/>
  <c r="M35" i="44"/>
  <c r="P65" i="41"/>
  <c r="P65" i="44"/>
  <c r="G33" i="44"/>
  <c r="N69" i="41"/>
  <c r="N69" i="44"/>
  <c r="Q65" i="41"/>
  <c r="L55" i="41"/>
  <c r="L55" i="44"/>
  <c r="O35" i="44"/>
  <c r="K69" i="41"/>
  <c r="K69" i="44"/>
  <c r="M49" i="41"/>
  <c r="M49" i="44"/>
  <c r="K33" i="44"/>
  <c r="K37" i="44"/>
  <c r="L39" i="44"/>
  <c r="O71" i="41"/>
  <c r="O71" i="44"/>
  <c r="F51" i="41"/>
  <c r="F51" i="44"/>
  <c r="J69" i="41"/>
  <c r="J69" i="44"/>
  <c r="E65" i="44"/>
  <c r="L67" i="41"/>
  <c r="L67" i="44"/>
  <c r="N49" i="41"/>
  <c r="N49" i="44"/>
  <c r="O49" i="41"/>
  <c r="O49" i="44"/>
  <c r="J65" i="41"/>
  <c r="J65" i="44"/>
  <c r="J39" i="44"/>
  <c r="M37" i="44"/>
  <c r="H69" i="41"/>
  <c r="H69" i="44"/>
  <c r="H55" i="41"/>
  <c r="H55" i="44"/>
  <c r="J67" i="41"/>
  <c r="J67" i="44"/>
  <c r="P69" i="41"/>
  <c r="P69" i="44"/>
  <c r="G39" i="44"/>
  <c r="P33" i="44"/>
  <c r="N67" i="41"/>
  <c r="N67" i="44"/>
  <c r="P51" i="41"/>
  <c r="P51" i="44"/>
  <c r="O37" i="44"/>
  <c r="K67" i="41"/>
  <c r="K67" i="44"/>
  <c r="M51" i="41"/>
  <c r="M51" i="44"/>
  <c r="G67" i="41"/>
  <c r="G67" i="44"/>
  <c r="H39" i="44"/>
  <c r="F69" i="41"/>
  <c r="F69" i="44"/>
  <c r="J53" i="41"/>
  <c r="J53" i="44"/>
  <c r="M65" i="41"/>
  <c r="M65" i="44"/>
  <c r="I65" i="41"/>
  <c r="I65" i="44"/>
  <c r="I51" i="41"/>
  <c r="I51" i="44"/>
  <c r="K53" i="41"/>
  <c r="K53" i="44"/>
  <c r="E71" i="41"/>
  <c r="E71" i="44"/>
  <c r="J49" i="41"/>
  <c r="J49" i="44"/>
  <c r="I69" i="41"/>
  <c r="I69" i="44"/>
  <c r="F53" i="41"/>
  <c r="F53" i="44"/>
  <c r="E49" i="41"/>
  <c r="E49" i="44"/>
  <c r="E67" i="41"/>
  <c r="E67" i="44"/>
  <c r="F55" i="41"/>
  <c r="F55" i="44"/>
  <c r="L65" i="41"/>
  <c r="L65" i="44"/>
  <c r="N55" i="41"/>
  <c r="N55" i="44"/>
  <c r="O53" i="41"/>
  <c r="O53" i="44"/>
  <c r="P35" i="44"/>
  <c r="N65" i="41"/>
  <c r="N65" i="44"/>
  <c r="P49" i="41"/>
  <c r="P49" i="44"/>
  <c r="N37" i="44"/>
  <c r="R67" i="41"/>
  <c r="M55" i="41"/>
  <c r="M55" i="44"/>
  <c r="G65" i="41"/>
  <c r="G65" i="44"/>
  <c r="F33" i="44"/>
  <c r="O33" i="44"/>
  <c r="F35" i="44"/>
  <c r="J71" i="41"/>
  <c r="J71" i="44"/>
  <c r="F37" i="44"/>
  <c r="E69" i="41"/>
  <c r="E69" i="44"/>
  <c r="F65" i="41"/>
  <c r="F65" i="44"/>
  <c r="J33" i="44"/>
  <c r="M39" i="44"/>
  <c r="H67" i="41"/>
  <c r="H67" i="44"/>
  <c r="G51" i="41"/>
  <c r="G51" i="44"/>
  <c r="P67" i="41"/>
  <c r="P67" i="44"/>
  <c r="G35" i="44"/>
  <c r="E51" i="41"/>
  <c r="E51" i="44"/>
  <c r="E37" i="44"/>
  <c r="L69" i="41"/>
  <c r="L69" i="44"/>
  <c r="N51" i="41"/>
  <c r="N51" i="44"/>
  <c r="O55" i="41"/>
  <c r="O55" i="44"/>
  <c r="J37" i="44"/>
  <c r="M33" i="44"/>
  <c r="H65" i="41"/>
  <c r="H65" i="44"/>
  <c r="G55" i="41"/>
  <c r="G55" i="44"/>
  <c r="Q69" i="41"/>
  <c r="P55" i="41"/>
  <c r="P55" i="44"/>
  <c r="G37" i="44"/>
  <c r="P37" i="44"/>
  <c r="N71" i="41"/>
  <c r="N71" i="44"/>
  <c r="P53" i="41"/>
  <c r="P53" i="44"/>
  <c r="N33" i="44"/>
  <c r="O65" i="41"/>
  <c r="O65" i="44"/>
  <c r="M53" i="41"/>
  <c r="M53" i="44"/>
  <c r="E39" i="44"/>
  <c r="Q51" i="41"/>
  <c r="Q71" i="41"/>
  <c r="F71" i="41"/>
  <c r="F71" i="44"/>
  <c r="O51" i="41"/>
  <c r="O51" i="44"/>
  <c r="F39" i="44"/>
  <c r="E53" i="41"/>
  <c r="E53" i="44"/>
  <c r="E35" i="44"/>
  <c r="L71" i="41"/>
  <c r="L71" i="44"/>
  <c r="N53" i="41"/>
  <c r="N53" i="44"/>
  <c r="I33" i="44"/>
  <c r="K39" i="44"/>
  <c r="R71" i="41"/>
  <c r="G53" i="41"/>
  <c r="G53" i="44"/>
  <c r="M69" i="41"/>
  <c r="M69" i="44"/>
  <c r="K65" i="41"/>
  <c r="K65" i="44"/>
  <c r="L37" i="44"/>
  <c r="I71" i="41"/>
  <c r="I71" i="44"/>
  <c r="I37" i="44"/>
  <c r="I49" i="41"/>
  <c r="I49" i="44"/>
  <c r="N39" i="44"/>
  <c r="O69" i="41"/>
  <c r="O69" i="44"/>
  <c r="K51" i="41"/>
  <c r="K51" i="44"/>
  <c r="H71" i="41"/>
  <c r="H71" i="44"/>
  <c r="J35" i="44"/>
  <c r="H6" i="35"/>
  <c r="E124" i="35"/>
  <c r="E108" i="35"/>
  <c r="E127" i="35"/>
  <c r="E112" i="35"/>
  <c r="E178" i="35" s="1"/>
  <c r="E123" i="35"/>
  <c r="E110" i="35"/>
  <c r="E176" i="35" s="1"/>
  <c r="E128" i="35"/>
  <c r="E126" i="35"/>
  <c r="E125" i="35"/>
  <c r="E111" i="35"/>
  <c r="E177" i="35" s="1"/>
  <c r="E109" i="35"/>
  <c r="E80" i="35"/>
  <c r="F441" i="35"/>
  <c r="F80" i="35"/>
  <c r="F133" i="35" s="1"/>
  <c r="F84" i="35"/>
  <c r="F150" i="35"/>
  <c r="K192" i="16"/>
  <c r="K156" i="16" s="1"/>
  <c r="N175" i="16"/>
  <c r="H192" i="16"/>
  <c r="H156" i="16" s="1"/>
  <c r="Q192" i="16"/>
  <c r="Q156" i="16" s="1"/>
  <c r="P175" i="16"/>
  <c r="S209" i="16"/>
  <c r="H175" i="16"/>
  <c r="G7" i="35"/>
  <c r="F110" i="35"/>
  <c r="F107" i="35"/>
  <c r="F111" i="35"/>
  <c r="F109" i="35"/>
  <c r="F126" i="35"/>
  <c r="F112" i="35"/>
  <c r="F123" i="35"/>
  <c r="F127" i="35"/>
  <c r="F124" i="35"/>
  <c r="F128" i="35"/>
  <c r="F108" i="35"/>
  <c r="F125" i="35"/>
  <c r="G192" i="16"/>
  <c r="G156" i="16" s="1"/>
  <c r="J192" i="16"/>
  <c r="J156" i="16" s="1"/>
  <c r="S192" i="16"/>
  <c r="S156" i="16" s="1"/>
  <c r="R192" i="16"/>
  <c r="R156" i="16" s="1"/>
  <c r="I209" i="16"/>
  <c r="O209" i="16"/>
  <c r="I67" i="41"/>
  <c r="P192" i="16"/>
  <c r="P156" i="16" s="1"/>
  <c r="I175" i="16"/>
  <c r="H209" i="16"/>
  <c r="J209" i="16"/>
  <c r="R175" i="16"/>
  <c r="G209" i="16"/>
  <c r="L175" i="16"/>
  <c r="I192" i="16"/>
  <c r="I156" i="16" s="1"/>
  <c r="K209" i="16"/>
  <c r="O175" i="16"/>
  <c r="L192" i="16"/>
  <c r="L156" i="16" s="1"/>
  <c r="Q49" i="41"/>
  <c r="H51" i="41"/>
  <c r="L209" i="16"/>
  <c r="Q175" i="16"/>
  <c r="U192" i="16"/>
  <c r="U156" i="16" s="1"/>
  <c r="U209" i="16"/>
  <c r="K175" i="16"/>
  <c r="U175" i="16"/>
  <c r="O192" i="16"/>
  <c r="O156" i="16" s="1"/>
  <c r="R209" i="16"/>
  <c r="S175" i="16"/>
  <c r="P209" i="16"/>
  <c r="Q209" i="16"/>
  <c r="G175" i="16"/>
  <c r="G136" i="16" s="1"/>
  <c r="J51" i="41"/>
  <c r="G69" i="41"/>
  <c r="N192" i="16"/>
  <c r="N156" i="16" s="1"/>
  <c r="M175" i="16"/>
  <c r="J175" i="16"/>
  <c r="M192" i="16"/>
  <c r="M156" i="16" s="1"/>
  <c r="M209" i="16"/>
  <c r="N209" i="16"/>
  <c r="F192" i="16"/>
  <c r="F156" i="16" s="1"/>
  <c r="E209" i="16"/>
  <c r="F209" i="16"/>
  <c r="E192" i="16"/>
  <c r="E156" i="16" s="1"/>
  <c r="F175" i="16"/>
  <c r="E390" i="35" l="1"/>
  <c r="F390" i="35"/>
  <c r="F386" i="35"/>
  <c r="F385" i="35"/>
  <c r="F388" i="35"/>
  <c r="G381" i="35"/>
  <c r="G360" i="35"/>
  <c r="F391" i="35"/>
  <c r="F389" i="35"/>
  <c r="E386" i="35"/>
  <c r="G375" i="35"/>
  <c r="G380" i="35"/>
  <c r="G376" i="35"/>
  <c r="G377" i="35"/>
  <c r="G378" i="35"/>
  <c r="G379" i="35"/>
  <c r="E387" i="35"/>
  <c r="E389" i="35"/>
  <c r="E388" i="35"/>
  <c r="F387" i="35"/>
  <c r="E391" i="35"/>
  <c r="G409" i="35"/>
  <c r="G416" i="35"/>
  <c r="G423" i="35"/>
  <c r="G430" i="35"/>
  <c r="G417" i="35"/>
  <c r="G424" i="35"/>
  <c r="G431" i="35"/>
  <c r="G404" i="35"/>
  <c r="G411" i="35"/>
  <c r="G418" i="35"/>
  <c r="G392" i="35"/>
  <c r="G394" i="35"/>
  <c r="G425" i="35"/>
  <c r="G432" i="35"/>
  <c r="G405" i="35"/>
  <c r="G426" i="35"/>
  <c r="G412" i="35"/>
  <c r="G421" i="35"/>
  <c r="G396" i="35"/>
  <c r="G408" i="35"/>
  <c r="G433" i="35"/>
  <c r="G393" i="35"/>
  <c r="G399" i="35"/>
  <c r="G420" i="35"/>
  <c r="G429" i="35"/>
  <c r="G403" i="35"/>
  <c r="G407" i="35"/>
  <c r="G395" i="35"/>
  <c r="G419" i="35"/>
  <c r="G428" i="35"/>
  <c r="G398" i="35"/>
  <c r="G406" i="35"/>
  <c r="G402" i="35"/>
  <c r="G427" i="35"/>
  <c r="G401" i="35"/>
  <c r="G422" i="35"/>
  <c r="G397" i="35"/>
  <c r="G413" i="35"/>
  <c r="G400" i="35"/>
  <c r="G410" i="35"/>
  <c r="G414" i="35"/>
  <c r="G369" i="35"/>
  <c r="G361" i="35"/>
  <c r="G358" i="35"/>
  <c r="G352" i="35"/>
  <c r="G342" i="35"/>
  <c r="G370" i="35"/>
  <c r="G362" i="35"/>
  <c r="G359" i="35"/>
  <c r="G353" i="35"/>
  <c r="G343" i="35"/>
  <c r="G371" i="35"/>
  <c r="G363" i="35"/>
  <c r="G415" i="35" s="1"/>
  <c r="G365" i="35"/>
  <c r="G355" i="35"/>
  <c r="G349" i="35"/>
  <c r="G341" i="35"/>
  <c r="G373" i="35"/>
  <c r="G346" i="35"/>
  <c r="G340" i="35"/>
  <c r="G367" i="35"/>
  <c r="G372" i="35"/>
  <c r="G348" i="35"/>
  <c r="G351" i="35"/>
  <c r="G364" i="35"/>
  <c r="G356" i="35"/>
  <c r="G374" i="35"/>
  <c r="G345" i="35"/>
  <c r="G366" i="35"/>
  <c r="G347" i="35"/>
  <c r="G368" i="35"/>
  <c r="G357" i="35"/>
  <c r="G344" i="35"/>
  <c r="G354" i="35"/>
  <c r="G350" i="35"/>
  <c r="G286" i="35"/>
  <c r="G338" i="35"/>
  <c r="T74" i="45"/>
  <c r="T80" i="45"/>
  <c r="J136" i="16"/>
  <c r="G308" i="35"/>
  <c r="G329" i="35"/>
  <c r="T77" i="45"/>
  <c r="J37" i="40"/>
  <c r="J38" i="40"/>
  <c r="J39" i="40"/>
  <c r="J40" i="40"/>
  <c r="J35" i="40"/>
  <c r="J36" i="40"/>
  <c r="J41" i="40"/>
  <c r="T106" i="16"/>
  <c r="T96" i="16"/>
  <c r="T126" i="16"/>
  <c r="T156" i="16"/>
  <c r="G314" i="35"/>
  <c r="G315" i="35"/>
  <c r="G312" i="35"/>
  <c r="G316" i="35"/>
  <c r="G317" i="35"/>
  <c r="G318" i="35"/>
  <c r="G319" i="35"/>
  <c r="G313" i="35"/>
  <c r="G320" i="35"/>
  <c r="G321" i="35"/>
  <c r="G322" i="35"/>
  <c r="G291" i="35"/>
  <c r="G297" i="35"/>
  <c r="G301" i="35"/>
  <c r="G294" i="35"/>
  <c r="G299" i="35"/>
  <c r="G293" i="35"/>
  <c r="G295" i="35"/>
  <c r="G298" i="35"/>
  <c r="G292" i="35"/>
  <c r="G296" i="35"/>
  <c r="G300" i="35"/>
  <c r="L136" i="16"/>
  <c r="O136" i="16"/>
  <c r="H136" i="16"/>
  <c r="K136" i="16"/>
  <c r="R136" i="16"/>
  <c r="S136" i="16"/>
  <c r="U136" i="16"/>
  <c r="P136" i="16"/>
  <c r="M136" i="16"/>
  <c r="N136" i="16"/>
  <c r="I136" i="16"/>
  <c r="Q136" i="16"/>
  <c r="E136" i="16"/>
  <c r="G272" i="35"/>
  <c r="G274" i="35" s="1"/>
  <c r="E257" i="35"/>
  <c r="E446" i="35" s="1"/>
  <c r="F257" i="35"/>
  <c r="F446" i="35" s="1"/>
  <c r="T116" i="16"/>
  <c r="G255" i="35"/>
  <c r="G269" i="35"/>
  <c r="G23" i="52"/>
  <c r="K34" i="40"/>
  <c r="K126" i="16"/>
  <c r="K80" i="45"/>
  <c r="H440" i="35"/>
  <c r="H384" i="35"/>
  <c r="H332" i="35"/>
  <c r="H254" i="35"/>
  <c r="H249" i="35"/>
  <c r="H246" i="35"/>
  <c r="H242" i="35"/>
  <c r="H235" i="35"/>
  <c r="H230" i="35"/>
  <c r="H222" i="35"/>
  <c r="H214" i="35"/>
  <c r="H206" i="35"/>
  <c r="H199" i="35"/>
  <c r="H195" i="35"/>
  <c r="H280" i="35"/>
  <c r="G262" i="35"/>
  <c r="H261" i="35"/>
  <c r="H267" i="35"/>
  <c r="H191" i="35"/>
  <c r="H172" i="35"/>
  <c r="H164" i="35"/>
  <c r="H156" i="35"/>
  <c r="H12" i="35"/>
  <c r="H148" i="35"/>
  <c r="H143" i="35"/>
  <c r="H139" i="35"/>
  <c r="H135" i="35"/>
  <c r="H132" i="35"/>
  <c r="H122" i="35"/>
  <c r="H114" i="35"/>
  <c r="H106" i="35"/>
  <c r="H98" i="35"/>
  <c r="H94" i="35"/>
  <c r="H90" i="35"/>
  <c r="H86" i="35"/>
  <c r="H82" i="35"/>
  <c r="H79" i="35"/>
  <c r="H74" i="35"/>
  <c r="H70" i="35"/>
  <c r="H64" i="35"/>
  <c r="H54" i="35"/>
  <c r="H44" i="35"/>
  <c r="H27" i="35"/>
  <c r="E77" i="45"/>
  <c r="Q77" i="45"/>
  <c r="L77" i="45"/>
  <c r="U116" i="16"/>
  <c r="F106" i="16"/>
  <c r="F136" i="16"/>
  <c r="J106" i="16"/>
  <c r="R74" i="45"/>
  <c r="O74" i="45"/>
  <c r="G334" i="35"/>
  <c r="G282" i="35"/>
  <c r="E133" i="35"/>
  <c r="E149" i="35" s="1"/>
  <c r="E115" i="35"/>
  <c r="G285" i="35"/>
  <c r="G337" i="35"/>
  <c r="G284" i="35"/>
  <c r="G336" i="35"/>
  <c r="G283" i="35"/>
  <c r="G335" i="35"/>
  <c r="G281" i="35"/>
  <c r="G333" i="35"/>
  <c r="G287" i="35"/>
  <c r="G339" i="35"/>
  <c r="P80" i="45"/>
  <c r="J80" i="45"/>
  <c r="I80" i="45"/>
  <c r="S80" i="45"/>
  <c r="Q126" i="16"/>
  <c r="P116" i="16"/>
  <c r="F80" i="45"/>
  <c r="R126" i="16"/>
  <c r="L126" i="16"/>
  <c r="G77" i="45"/>
  <c r="O80" i="45"/>
  <c r="E116" i="16"/>
  <c r="P77" i="45"/>
  <c r="M80" i="45"/>
  <c r="I77" i="45"/>
  <c r="I116" i="16"/>
  <c r="Q116" i="16"/>
  <c r="H77" i="45"/>
  <c r="G80" i="45"/>
  <c r="U77" i="45"/>
  <c r="J126" i="16"/>
  <c r="H126" i="16"/>
  <c r="P126" i="16"/>
  <c r="F126" i="16"/>
  <c r="S106" i="16"/>
  <c r="O126" i="16"/>
  <c r="H116" i="16"/>
  <c r="H80" i="45"/>
  <c r="E80" i="45"/>
  <c r="R80" i="45"/>
  <c r="U80" i="45"/>
  <c r="Q80" i="45"/>
  <c r="N116" i="16"/>
  <c r="G126" i="16"/>
  <c r="N126" i="16"/>
  <c r="N74" i="45"/>
  <c r="J77" i="45"/>
  <c r="E126" i="16"/>
  <c r="I126" i="16"/>
  <c r="M126" i="16"/>
  <c r="U126" i="16"/>
  <c r="S126" i="16"/>
  <c r="L80" i="45"/>
  <c r="N80" i="45"/>
  <c r="M116" i="16"/>
  <c r="G116" i="16"/>
  <c r="P106" i="16"/>
  <c r="N77" i="45"/>
  <c r="O116" i="16"/>
  <c r="U74" i="45"/>
  <c r="N106" i="16"/>
  <c r="S116" i="16"/>
  <c r="Q74" i="45"/>
  <c r="E74" i="45"/>
  <c r="M106" i="16"/>
  <c r="F116" i="16"/>
  <c r="R116" i="16"/>
  <c r="K116" i="16"/>
  <c r="F77" i="45"/>
  <c r="R77" i="45"/>
  <c r="L116" i="16"/>
  <c r="J116" i="16"/>
  <c r="M77" i="45"/>
  <c r="O77" i="45"/>
  <c r="S77" i="45"/>
  <c r="K77" i="45"/>
  <c r="Q106" i="16"/>
  <c r="P74" i="45"/>
  <c r="R106" i="16"/>
  <c r="S74" i="45"/>
  <c r="J74" i="45"/>
  <c r="G74" i="45"/>
  <c r="U106" i="16"/>
  <c r="H74" i="45"/>
  <c r="M74" i="45"/>
  <c r="E106" i="16"/>
  <c r="K106" i="16"/>
  <c r="H106" i="16"/>
  <c r="F74" i="45"/>
  <c r="G106" i="16"/>
  <c r="O106" i="16"/>
  <c r="I106" i="16"/>
  <c r="I74" i="45"/>
  <c r="L74" i="45"/>
  <c r="L96" i="16"/>
  <c r="L106" i="16"/>
  <c r="K71" i="45"/>
  <c r="K74" i="45"/>
  <c r="E173" i="35"/>
  <c r="E99" i="35"/>
  <c r="M96" i="16"/>
  <c r="Q96" i="16"/>
  <c r="F71" i="45"/>
  <c r="S96" i="16"/>
  <c r="U96" i="16"/>
  <c r="U71" i="45"/>
  <c r="J71" i="45"/>
  <c r="G71" i="45"/>
  <c r="N96" i="16"/>
  <c r="R96" i="16"/>
  <c r="R71" i="45"/>
  <c r="K96" i="16"/>
  <c r="H96" i="16"/>
  <c r="H71" i="45"/>
  <c r="M71" i="45"/>
  <c r="G96" i="16"/>
  <c r="O96" i="16"/>
  <c r="I96" i="16"/>
  <c r="N71" i="45"/>
  <c r="Q71" i="45"/>
  <c r="P71" i="45"/>
  <c r="E71" i="45"/>
  <c r="F96" i="16"/>
  <c r="P96" i="16"/>
  <c r="I71" i="45"/>
  <c r="L71" i="45"/>
  <c r="E96" i="16"/>
  <c r="J96" i="16"/>
  <c r="O71" i="45"/>
  <c r="E385" i="35"/>
  <c r="E83" i="35"/>
  <c r="G323" i="35"/>
  <c r="G324" i="35"/>
  <c r="G325" i="35"/>
  <c r="G326" i="35"/>
  <c r="G327" i="35"/>
  <c r="G328" i="35"/>
  <c r="G309" i="35"/>
  <c r="G310" i="35"/>
  <c r="G311" i="35"/>
  <c r="G303" i="35"/>
  <c r="G304" i="35"/>
  <c r="G305" i="35"/>
  <c r="G306" i="35"/>
  <c r="G307" i="35"/>
  <c r="G290" i="35"/>
  <c r="G289" i="35"/>
  <c r="G288" i="35"/>
  <c r="G302" i="35"/>
  <c r="E175" i="35"/>
  <c r="E174" i="35"/>
  <c r="I6" i="35"/>
  <c r="E118" i="35"/>
  <c r="E116" i="35"/>
  <c r="F102" i="35"/>
  <c r="F119" i="35"/>
  <c r="F115" i="35"/>
  <c r="F99" i="35"/>
  <c r="F120" i="35"/>
  <c r="F116" i="35"/>
  <c r="E104" i="35"/>
  <c r="F104" i="35"/>
  <c r="F117" i="35"/>
  <c r="E101" i="35"/>
  <c r="G441" i="35"/>
  <c r="G80" i="35"/>
  <c r="G133" i="35" s="1"/>
  <c r="E117" i="35"/>
  <c r="E102" i="35"/>
  <c r="E120" i="35"/>
  <c r="E119" i="35"/>
  <c r="E100" i="35"/>
  <c r="F244" i="35"/>
  <c r="F100" i="35"/>
  <c r="F118" i="35"/>
  <c r="F103" i="35"/>
  <c r="F101" i="35"/>
  <c r="E103" i="35"/>
  <c r="F176" i="35"/>
  <c r="F175" i="35"/>
  <c r="F174" i="35"/>
  <c r="F177" i="35"/>
  <c r="F178" i="35"/>
  <c r="F173" i="35"/>
  <c r="G84" i="35"/>
  <c r="F83" i="35"/>
  <c r="G150" i="35"/>
  <c r="G108" i="35"/>
  <c r="G112" i="35"/>
  <c r="G109" i="35"/>
  <c r="G107" i="35"/>
  <c r="G111" i="35"/>
  <c r="G125" i="35"/>
  <c r="G126" i="35"/>
  <c r="G110" i="35"/>
  <c r="G128" i="35"/>
  <c r="G123" i="35"/>
  <c r="G127" i="35"/>
  <c r="G124" i="35"/>
  <c r="H7" i="35"/>
  <c r="P9" i="16"/>
  <c r="H9" i="16"/>
  <c r="S9" i="16"/>
  <c r="M9" i="16"/>
  <c r="Q9" i="16"/>
  <c r="R9" i="16"/>
  <c r="G9" i="16"/>
  <c r="G87" i="35" s="1"/>
  <c r="G136" i="35" s="1"/>
  <c r="O9" i="16"/>
  <c r="F9" i="16"/>
  <c r="F87" i="35" s="1"/>
  <c r="F136" i="35" s="1"/>
  <c r="E9" i="16"/>
  <c r="E87" i="35" s="1"/>
  <c r="E136" i="35" s="1"/>
  <c r="G390" i="35" l="1"/>
  <c r="G391" i="35"/>
  <c r="G389" i="35"/>
  <c r="G385" i="35"/>
  <c r="H360" i="35"/>
  <c r="H381" i="35"/>
  <c r="H380" i="35"/>
  <c r="H375" i="35"/>
  <c r="H376" i="35"/>
  <c r="H377" i="35"/>
  <c r="H378" i="35"/>
  <c r="H379" i="35"/>
  <c r="G387" i="35"/>
  <c r="G388" i="35"/>
  <c r="G386" i="35"/>
  <c r="H393" i="35"/>
  <c r="H397" i="35"/>
  <c r="H401" i="35"/>
  <c r="H405" i="35"/>
  <c r="H409" i="35"/>
  <c r="H413" i="35"/>
  <c r="H417" i="35"/>
  <c r="H421" i="35"/>
  <c r="H425" i="35"/>
  <c r="H429" i="35"/>
  <c r="H433" i="35"/>
  <c r="H402" i="35"/>
  <c r="H403" i="35"/>
  <c r="H410" i="35"/>
  <c r="H424" i="35"/>
  <c r="H431" i="35"/>
  <c r="H404" i="35"/>
  <c r="H411" i="35"/>
  <c r="H418" i="35"/>
  <c r="H414" i="35"/>
  <c r="H422" i="35"/>
  <c r="H400" i="35"/>
  <c r="H412" i="35"/>
  <c r="H396" i="35"/>
  <c r="H408" i="35"/>
  <c r="H399" i="35"/>
  <c r="H416" i="35"/>
  <c r="H420" i="35"/>
  <c r="H407" i="35"/>
  <c r="H432" i="35"/>
  <c r="H395" i="35"/>
  <c r="H419" i="35"/>
  <c r="H428" i="35"/>
  <c r="H398" i="35"/>
  <c r="H406" i="35"/>
  <c r="H394" i="35"/>
  <c r="H426" i="35"/>
  <c r="H430" i="35"/>
  <c r="H423" i="35"/>
  <c r="H392" i="35"/>
  <c r="H427" i="35"/>
  <c r="H368" i="35"/>
  <c r="H357" i="35"/>
  <c r="H351" i="35"/>
  <c r="H370" i="35"/>
  <c r="H362" i="35"/>
  <c r="H359" i="35"/>
  <c r="H369" i="35"/>
  <c r="H361" i="35"/>
  <c r="H358" i="35"/>
  <c r="H352" i="35"/>
  <c r="H353" i="35"/>
  <c r="H356" i="35"/>
  <c r="H350" i="35"/>
  <c r="H344" i="35"/>
  <c r="H365" i="35"/>
  <c r="H355" i="35"/>
  <c r="H349" i="35"/>
  <c r="H341" i="35"/>
  <c r="H373" i="35"/>
  <c r="H363" i="35"/>
  <c r="H415" i="35" s="1"/>
  <c r="H354" i="35"/>
  <c r="H346" i="35"/>
  <c r="H340" i="35"/>
  <c r="H367" i="35"/>
  <c r="H342" i="35"/>
  <c r="H372" i="35"/>
  <c r="H348" i="35"/>
  <c r="H366" i="35"/>
  <c r="H364" i="35"/>
  <c r="H374" i="35"/>
  <c r="H345" i="35"/>
  <c r="H347" i="35"/>
  <c r="H343" i="35"/>
  <c r="H371" i="35"/>
  <c r="H286" i="35"/>
  <c r="H338" i="35"/>
  <c r="T65" i="45"/>
  <c r="T10" i="45" s="1"/>
  <c r="F434" i="35"/>
  <c r="F38" i="24" s="1"/>
  <c r="E434" i="35"/>
  <c r="E38" i="24" s="1"/>
  <c r="H308" i="35"/>
  <c r="H329" i="35"/>
  <c r="T11" i="45"/>
  <c r="T12" i="45" s="1"/>
  <c r="K41" i="40"/>
  <c r="K37" i="40"/>
  <c r="K38" i="40"/>
  <c r="K36" i="40"/>
  <c r="K39" i="40"/>
  <c r="K40" i="40"/>
  <c r="K35" i="40"/>
  <c r="T70" i="16"/>
  <c r="H313" i="35"/>
  <c r="H314" i="35"/>
  <c r="H315" i="35"/>
  <c r="H316" i="35"/>
  <c r="H317" i="35"/>
  <c r="H318" i="35"/>
  <c r="H319" i="35"/>
  <c r="H322" i="35"/>
  <c r="H320" i="35"/>
  <c r="H321" i="35"/>
  <c r="H312" i="35"/>
  <c r="H291" i="35"/>
  <c r="H295" i="35"/>
  <c r="H299" i="35"/>
  <c r="H296" i="35"/>
  <c r="H292" i="35"/>
  <c r="H294" i="35"/>
  <c r="H297" i="35"/>
  <c r="H298" i="35"/>
  <c r="H301" i="35"/>
  <c r="H300" i="35"/>
  <c r="H293" i="35"/>
  <c r="T83" i="16"/>
  <c r="T10" i="16" s="1"/>
  <c r="E70" i="16"/>
  <c r="H272" i="35"/>
  <c r="H274" i="35" s="1"/>
  <c r="G257" i="35"/>
  <c r="G446" i="35" s="1"/>
  <c r="E83" i="16"/>
  <c r="H255" i="35"/>
  <c r="H23" i="52"/>
  <c r="L34" i="40"/>
  <c r="T11" i="16"/>
  <c r="E65" i="45"/>
  <c r="I440" i="35"/>
  <c r="I384" i="35"/>
  <c r="I332" i="35"/>
  <c r="I254" i="35"/>
  <c r="I249" i="35"/>
  <c r="I246" i="35"/>
  <c r="I242" i="35"/>
  <c r="I235" i="35"/>
  <c r="I230" i="35"/>
  <c r="I222" i="35"/>
  <c r="I214" i="35"/>
  <c r="I206" i="35"/>
  <c r="I199" i="35"/>
  <c r="I195" i="35"/>
  <c r="I280" i="35"/>
  <c r="H262" i="35"/>
  <c r="I267" i="35"/>
  <c r="I261" i="35"/>
  <c r="I191" i="35"/>
  <c r="I172" i="35"/>
  <c r="I164" i="35"/>
  <c r="I156" i="35"/>
  <c r="I148" i="35"/>
  <c r="I143" i="35"/>
  <c r="I139" i="35"/>
  <c r="I135" i="35"/>
  <c r="I132" i="35"/>
  <c r="I122" i="35"/>
  <c r="I114" i="35"/>
  <c r="I106" i="35"/>
  <c r="I98" i="35"/>
  <c r="I94" i="35"/>
  <c r="I90" i="35"/>
  <c r="I86" i="35"/>
  <c r="I82" i="35"/>
  <c r="I79" i="35"/>
  <c r="I74" i="35"/>
  <c r="I70" i="35"/>
  <c r="I64" i="35"/>
  <c r="I54" i="35"/>
  <c r="I44" i="35"/>
  <c r="I27" i="35"/>
  <c r="I12" i="35"/>
  <c r="H282" i="35"/>
  <c r="H334" i="35"/>
  <c r="H285" i="35"/>
  <c r="H337" i="35"/>
  <c r="H284" i="35"/>
  <c r="H336" i="35"/>
  <c r="H283" i="35"/>
  <c r="H335" i="35"/>
  <c r="H281" i="35"/>
  <c r="H333" i="35"/>
  <c r="H385" i="35" s="1"/>
  <c r="H287" i="35"/>
  <c r="H339" i="35"/>
  <c r="H323" i="35"/>
  <c r="H290" i="35"/>
  <c r="H324" i="35"/>
  <c r="H325" i="35"/>
  <c r="H326" i="35"/>
  <c r="H327" i="35"/>
  <c r="H328" i="35"/>
  <c r="H309" i="35"/>
  <c r="H310" i="35"/>
  <c r="H311" i="35"/>
  <c r="H289" i="35"/>
  <c r="H288" i="35"/>
  <c r="H302" i="35"/>
  <c r="H303" i="35"/>
  <c r="H304" i="35"/>
  <c r="H305" i="35"/>
  <c r="H306" i="35"/>
  <c r="H307" i="35"/>
  <c r="N65" i="45"/>
  <c r="N10" i="45" s="1"/>
  <c r="L65" i="45"/>
  <c r="L11" i="45" s="1"/>
  <c r="L12" i="45" s="1"/>
  <c r="U65" i="45"/>
  <c r="J65" i="45"/>
  <c r="J10" i="45" s="1"/>
  <c r="S65" i="45"/>
  <c r="S10" i="45" s="1"/>
  <c r="P65" i="45"/>
  <c r="P11" i="45" s="1"/>
  <c r="P12" i="45" s="1"/>
  <c r="F65" i="45"/>
  <c r="F10" i="45" s="1"/>
  <c r="H65" i="45"/>
  <c r="H11" i="45" s="1"/>
  <c r="H12" i="45" s="1"/>
  <c r="O65" i="45"/>
  <c r="O11" i="45" s="1"/>
  <c r="O12" i="45" s="1"/>
  <c r="G65" i="45"/>
  <c r="G10" i="45" s="1"/>
  <c r="R65" i="45"/>
  <c r="R11" i="45" s="1"/>
  <c r="R12" i="45" s="1"/>
  <c r="K65" i="45"/>
  <c r="K11" i="45" s="1"/>
  <c r="K12" i="45" s="1"/>
  <c r="Q65" i="45"/>
  <c r="Q10" i="45" s="1"/>
  <c r="M65" i="45"/>
  <c r="M11" i="45" s="1"/>
  <c r="M12" i="45" s="1"/>
  <c r="I65" i="45"/>
  <c r="I11" i="45" s="1"/>
  <c r="I12" i="45" s="1"/>
  <c r="G83" i="16"/>
  <c r="S83" i="16"/>
  <c r="E88" i="35"/>
  <c r="E137" i="35" s="1"/>
  <c r="F88" i="35"/>
  <c r="F137" i="35" s="1"/>
  <c r="F70" i="16"/>
  <c r="O70" i="16"/>
  <c r="M70" i="16"/>
  <c r="Q83" i="16"/>
  <c r="N70" i="16"/>
  <c r="G70" i="16"/>
  <c r="H83" i="16"/>
  <c r="R70" i="16"/>
  <c r="G118" i="35"/>
  <c r="G116" i="35"/>
  <c r="J6" i="35"/>
  <c r="G117" i="35"/>
  <c r="G103" i="35"/>
  <c r="G88" i="35"/>
  <c r="G137" i="35" s="1"/>
  <c r="G100" i="35"/>
  <c r="G99" i="35"/>
  <c r="F243" i="35"/>
  <c r="G104" i="35"/>
  <c r="G149" i="35"/>
  <c r="G101" i="35"/>
  <c r="G120" i="35"/>
  <c r="G102" i="35"/>
  <c r="G119" i="35"/>
  <c r="G115" i="35"/>
  <c r="E243" i="35"/>
  <c r="E244" i="35"/>
  <c r="H441" i="35"/>
  <c r="H80" i="35"/>
  <c r="H133" i="35" s="1"/>
  <c r="F149" i="35"/>
  <c r="R83" i="16"/>
  <c r="L70" i="16"/>
  <c r="P70" i="16"/>
  <c r="U83" i="16"/>
  <c r="T40" i="9" s="1"/>
  <c r="T53" i="9" s="1"/>
  <c r="M83" i="16"/>
  <c r="P83" i="16"/>
  <c r="J70" i="16"/>
  <c r="U70" i="16"/>
  <c r="L83" i="16"/>
  <c r="J83" i="16"/>
  <c r="K83" i="16"/>
  <c r="I83" i="16"/>
  <c r="I70" i="16"/>
  <c r="K70" i="16"/>
  <c r="N83" i="16"/>
  <c r="F83" i="16"/>
  <c r="H70" i="16"/>
  <c r="Q70" i="16"/>
  <c r="O83" i="16"/>
  <c r="S70" i="16"/>
  <c r="G177" i="35"/>
  <c r="G173" i="35"/>
  <c r="G178" i="35"/>
  <c r="G176" i="35"/>
  <c r="G174" i="35"/>
  <c r="G175" i="35"/>
  <c r="G83" i="35"/>
  <c r="H84" i="35"/>
  <c r="H150" i="35"/>
  <c r="H87" i="35"/>
  <c r="H136" i="35" s="1"/>
  <c r="H109" i="35"/>
  <c r="H110" i="35"/>
  <c r="H108" i="35"/>
  <c r="H125" i="35"/>
  <c r="H126" i="35"/>
  <c r="H111" i="35"/>
  <c r="H123" i="35"/>
  <c r="H127" i="35"/>
  <c r="H107" i="35"/>
  <c r="H112" i="35"/>
  <c r="H124" i="35"/>
  <c r="H128" i="35"/>
  <c r="I7" i="35"/>
  <c r="K9" i="16"/>
  <c r="J9" i="16"/>
  <c r="I9" i="16"/>
  <c r="L9" i="16"/>
  <c r="N9" i="16"/>
  <c r="H388" i="35" l="1"/>
  <c r="H387" i="35"/>
  <c r="H390" i="35"/>
  <c r="I360" i="35"/>
  <c r="I381" i="35"/>
  <c r="H389" i="35"/>
  <c r="I379" i="35"/>
  <c r="I380" i="35"/>
  <c r="I375" i="35"/>
  <c r="I376" i="35"/>
  <c r="I377" i="35"/>
  <c r="I378" i="35"/>
  <c r="H391" i="35"/>
  <c r="H386" i="35"/>
  <c r="I393" i="35"/>
  <c r="I397" i="35"/>
  <c r="I408" i="35"/>
  <c r="I422" i="35"/>
  <c r="I429" i="35"/>
  <c r="I416" i="35"/>
  <c r="I423" i="35"/>
  <c r="I430" i="35"/>
  <c r="I403" i="35"/>
  <c r="I410" i="35"/>
  <c r="I417" i="35"/>
  <c r="I424" i="35"/>
  <c r="I431" i="35"/>
  <c r="I392" i="35"/>
  <c r="I418" i="35"/>
  <c r="I427" i="35"/>
  <c r="I401" i="35"/>
  <c r="I426" i="35"/>
  <c r="I409" i="35"/>
  <c r="I413" i="35"/>
  <c r="I404" i="35"/>
  <c r="I425" i="35"/>
  <c r="I400" i="35"/>
  <c r="I421" i="35"/>
  <c r="I412" i="35"/>
  <c r="I433" i="35"/>
  <c r="I396" i="35"/>
  <c r="I399" i="35"/>
  <c r="I411" i="35"/>
  <c r="I420" i="35"/>
  <c r="I407" i="35"/>
  <c r="I432" i="35"/>
  <c r="I395" i="35"/>
  <c r="I419" i="35"/>
  <c r="I428" i="35"/>
  <c r="I405" i="35"/>
  <c r="I414" i="35"/>
  <c r="I394" i="35"/>
  <c r="I406" i="35"/>
  <c r="I398" i="35"/>
  <c r="I402" i="35"/>
  <c r="I367" i="35"/>
  <c r="I356" i="35"/>
  <c r="I350" i="35"/>
  <c r="I369" i="35"/>
  <c r="I352" i="35"/>
  <c r="I368" i="35"/>
  <c r="I357" i="35"/>
  <c r="I351" i="35"/>
  <c r="I361" i="35"/>
  <c r="I358" i="35"/>
  <c r="I366" i="35"/>
  <c r="I365" i="35"/>
  <c r="I370" i="35"/>
  <c r="I344" i="35"/>
  <c r="I371" i="35"/>
  <c r="I373" i="35"/>
  <c r="I359" i="35"/>
  <c r="I363" i="35"/>
  <c r="I415" i="35" s="1"/>
  <c r="I354" i="35"/>
  <c r="I372" i="35"/>
  <c r="I374" i="35"/>
  <c r="I345" i="35"/>
  <c r="I349" i="35"/>
  <c r="I346" i="35"/>
  <c r="I340" i="35"/>
  <c r="I342" i="35"/>
  <c r="I362" i="35"/>
  <c r="I353" i="35"/>
  <c r="I348" i="35"/>
  <c r="I364" i="35"/>
  <c r="I347" i="35"/>
  <c r="I343" i="35"/>
  <c r="I355" i="35"/>
  <c r="I341" i="35"/>
  <c r="I286" i="35"/>
  <c r="I338" i="35"/>
  <c r="G434" i="35"/>
  <c r="G38" i="24" s="1"/>
  <c r="I308" i="35"/>
  <c r="I329" i="35"/>
  <c r="T84" i="9"/>
  <c r="T92" i="9" s="1"/>
  <c r="T93" i="9" s="1"/>
  <c r="T94" i="9" s="1"/>
  <c r="L36" i="40"/>
  <c r="L37" i="40"/>
  <c r="L38" i="40"/>
  <c r="L35" i="40"/>
  <c r="L39" i="40"/>
  <c r="L40" i="40"/>
  <c r="L41" i="40"/>
  <c r="I312" i="35"/>
  <c r="I313" i="35"/>
  <c r="I314" i="35"/>
  <c r="I315" i="35"/>
  <c r="I316" i="35"/>
  <c r="I322" i="35"/>
  <c r="I317" i="35"/>
  <c r="I318" i="35"/>
  <c r="I319" i="35"/>
  <c r="I321" i="35"/>
  <c r="I320" i="35"/>
  <c r="S40" i="9"/>
  <c r="S53" i="9" s="1"/>
  <c r="I291" i="35"/>
  <c r="I292" i="35"/>
  <c r="I293" i="35"/>
  <c r="I294" i="35"/>
  <c r="I295" i="35"/>
  <c r="I296" i="35"/>
  <c r="I297" i="35"/>
  <c r="I298" i="35"/>
  <c r="I299" i="35"/>
  <c r="I300" i="35"/>
  <c r="I301" i="35"/>
  <c r="K40" i="9"/>
  <c r="K53" i="9" s="1"/>
  <c r="G40" i="9"/>
  <c r="G53" i="9" s="1"/>
  <c r="J40" i="9"/>
  <c r="J53" i="9" s="1"/>
  <c r="L40" i="9"/>
  <c r="L53" i="9" s="1"/>
  <c r="I40" i="9"/>
  <c r="I53" i="9" s="1"/>
  <c r="E40" i="9"/>
  <c r="E53" i="9" s="1"/>
  <c r="P40" i="9"/>
  <c r="P53" i="9" s="1"/>
  <c r="H40" i="9"/>
  <c r="H53" i="9" s="1"/>
  <c r="O40" i="9"/>
  <c r="O53" i="9" s="1"/>
  <c r="M40" i="9"/>
  <c r="M53" i="9" s="1"/>
  <c r="Q40" i="9"/>
  <c r="Q53" i="9" s="1"/>
  <c r="F40" i="9"/>
  <c r="F53" i="9" s="1"/>
  <c r="N40" i="9"/>
  <c r="N53" i="9" s="1"/>
  <c r="R40" i="9"/>
  <c r="R53" i="9" s="1"/>
  <c r="I272" i="35"/>
  <c r="I274" i="35" s="1"/>
  <c r="H257" i="35"/>
  <c r="H446" i="35" s="1"/>
  <c r="I255" i="35"/>
  <c r="I257" i="35" s="1"/>
  <c r="I446" i="35" s="1"/>
  <c r="I23" i="52"/>
  <c r="M34" i="40"/>
  <c r="T12" i="16"/>
  <c r="U11" i="45"/>
  <c r="J440" i="35"/>
  <c r="J384" i="35"/>
  <c r="J332" i="35"/>
  <c r="J254" i="35"/>
  <c r="J249" i="35"/>
  <c r="J246" i="35"/>
  <c r="J242" i="35"/>
  <c r="J235" i="35"/>
  <c r="J230" i="35"/>
  <c r="J222" i="35"/>
  <c r="J214" i="35"/>
  <c r="J206" i="35"/>
  <c r="J199" i="35"/>
  <c r="J195" i="35"/>
  <c r="J280" i="35"/>
  <c r="J267" i="35"/>
  <c r="J191" i="35"/>
  <c r="J172" i="35"/>
  <c r="J164" i="35"/>
  <c r="J156" i="35"/>
  <c r="J261" i="35"/>
  <c r="I262" i="35"/>
  <c r="J148" i="35"/>
  <c r="J143" i="35"/>
  <c r="J139" i="35"/>
  <c r="J135" i="35"/>
  <c r="J132" i="35"/>
  <c r="J122" i="35"/>
  <c r="J114" i="35"/>
  <c r="J106" i="35"/>
  <c r="J98" i="35"/>
  <c r="J94" i="35"/>
  <c r="J90" i="35"/>
  <c r="J86" i="35"/>
  <c r="J82" i="35"/>
  <c r="J79" i="35"/>
  <c r="J74" i="35"/>
  <c r="J70" i="35"/>
  <c r="J64" i="35"/>
  <c r="J54" i="35"/>
  <c r="J44" i="35"/>
  <c r="J27" i="35"/>
  <c r="J12" i="35"/>
  <c r="E10" i="45"/>
  <c r="E11" i="45"/>
  <c r="E12" i="45" s="1"/>
  <c r="I334" i="35"/>
  <c r="I282" i="35"/>
  <c r="I339" i="35"/>
  <c r="I285" i="35"/>
  <c r="I337" i="35"/>
  <c r="I284" i="35"/>
  <c r="I336" i="35"/>
  <c r="I283" i="35"/>
  <c r="I335" i="35"/>
  <c r="I281" i="35"/>
  <c r="I287" i="35"/>
  <c r="I333" i="35"/>
  <c r="H434" i="35"/>
  <c r="F10" i="16"/>
  <c r="F91" i="35" s="1"/>
  <c r="E11" i="16"/>
  <c r="E12" i="16" s="1"/>
  <c r="P11" i="16"/>
  <c r="P12" i="16" s="1"/>
  <c r="Q11" i="16"/>
  <c r="Q12" i="16" s="1"/>
  <c r="M11" i="16"/>
  <c r="M12" i="16" s="1"/>
  <c r="N10" i="16"/>
  <c r="I10" i="16"/>
  <c r="I91" i="35" s="1"/>
  <c r="O11" i="16"/>
  <c r="O12" i="16" s="1"/>
  <c r="J10" i="16"/>
  <c r="S11" i="16"/>
  <c r="S12" i="16" s="1"/>
  <c r="R11" i="16"/>
  <c r="R12" i="16" s="1"/>
  <c r="H11" i="16"/>
  <c r="H12" i="16" s="1"/>
  <c r="H273" i="35" s="1"/>
  <c r="G11" i="16"/>
  <c r="G12" i="16" s="1"/>
  <c r="N11" i="45"/>
  <c r="N12" i="45" s="1"/>
  <c r="I323" i="35"/>
  <c r="I324" i="35"/>
  <c r="I325" i="35"/>
  <c r="I326" i="35"/>
  <c r="I327" i="35"/>
  <c r="I328" i="35"/>
  <c r="I309" i="35"/>
  <c r="I310" i="35"/>
  <c r="I311" i="35"/>
  <c r="I306" i="35"/>
  <c r="I289" i="35"/>
  <c r="I288" i="35"/>
  <c r="I302" i="35"/>
  <c r="I307" i="35"/>
  <c r="I290" i="35"/>
  <c r="I303" i="35"/>
  <c r="I304" i="35"/>
  <c r="I305" i="35"/>
  <c r="L10" i="45"/>
  <c r="J11" i="45"/>
  <c r="J12" i="45" s="1"/>
  <c r="U10" i="45"/>
  <c r="S11" i="45"/>
  <c r="U11" i="16"/>
  <c r="E10" i="16"/>
  <c r="E91" i="35" s="1"/>
  <c r="P10" i="45"/>
  <c r="F11" i="45"/>
  <c r="F12" i="45" s="1"/>
  <c r="H10" i="45"/>
  <c r="G11" i="45"/>
  <c r="G12" i="45" s="1"/>
  <c r="O10" i="45"/>
  <c r="K10" i="45"/>
  <c r="Q11" i="45"/>
  <c r="Q12" i="45" s="1"/>
  <c r="R10" i="45"/>
  <c r="M10" i="45"/>
  <c r="I10" i="45"/>
  <c r="G10" i="16"/>
  <c r="G91" i="35" s="1"/>
  <c r="S10" i="16"/>
  <c r="Q10" i="16"/>
  <c r="H10" i="16"/>
  <c r="H91" i="35" s="1"/>
  <c r="H92" i="35" s="1"/>
  <c r="R10" i="16"/>
  <c r="K6" i="35"/>
  <c r="G243" i="35"/>
  <c r="G244" i="35"/>
  <c r="I441" i="35"/>
  <c r="I80" i="35"/>
  <c r="I133" i="35" s="1"/>
  <c r="U10" i="16"/>
  <c r="M10" i="16"/>
  <c r="P10" i="16"/>
  <c r="L11" i="16"/>
  <c r="L12" i="16" s="1"/>
  <c r="J11" i="16"/>
  <c r="J12" i="16" s="1"/>
  <c r="L10" i="16"/>
  <c r="K11" i="16"/>
  <c r="K12" i="16" s="1"/>
  <c r="I11" i="16"/>
  <c r="I12" i="16" s="1"/>
  <c r="K10" i="16"/>
  <c r="F11" i="16"/>
  <c r="F12" i="16" s="1"/>
  <c r="N11" i="16"/>
  <c r="N12" i="16" s="1"/>
  <c r="O10" i="16"/>
  <c r="H175" i="35"/>
  <c r="H177" i="35"/>
  <c r="H174" i="35"/>
  <c r="H173" i="35"/>
  <c r="H178" i="35"/>
  <c r="H176" i="35"/>
  <c r="H83" i="35"/>
  <c r="I84" i="35"/>
  <c r="I150" i="35"/>
  <c r="H243" i="35"/>
  <c r="H119" i="35"/>
  <c r="H115" i="35"/>
  <c r="H88" i="35"/>
  <c r="H137" i="35" s="1"/>
  <c r="H120" i="35"/>
  <c r="H102" i="35"/>
  <c r="H101" i="35"/>
  <c r="H116" i="35"/>
  <c r="H118" i="35"/>
  <c r="H103" i="35"/>
  <c r="H104" i="35"/>
  <c r="H117" i="35"/>
  <c r="H99" i="35"/>
  <c r="H100" i="35"/>
  <c r="J7" i="35"/>
  <c r="I107" i="35"/>
  <c r="I111" i="35"/>
  <c r="I108" i="35"/>
  <c r="I112" i="35"/>
  <c r="I110" i="35"/>
  <c r="I87" i="35"/>
  <c r="I136" i="35" s="1"/>
  <c r="I124" i="35"/>
  <c r="I128" i="35"/>
  <c r="I123" i="35"/>
  <c r="I109" i="35"/>
  <c r="I125" i="35"/>
  <c r="I126" i="35"/>
  <c r="I127" i="35"/>
  <c r="I386" i="35" l="1"/>
  <c r="I390" i="35"/>
  <c r="I388" i="35"/>
  <c r="I385" i="35"/>
  <c r="I391" i="35"/>
  <c r="J360" i="35"/>
  <c r="J381" i="35"/>
  <c r="J379" i="35"/>
  <c r="J380" i="35"/>
  <c r="J375" i="35"/>
  <c r="J376" i="35"/>
  <c r="J377" i="35"/>
  <c r="J378" i="35"/>
  <c r="I387" i="35"/>
  <c r="I389" i="35"/>
  <c r="J401" i="35"/>
  <c r="J428" i="35"/>
  <c r="J402" i="35"/>
  <c r="J409" i="35"/>
  <c r="J416" i="35"/>
  <c r="J423" i="35"/>
  <c r="J430" i="35"/>
  <c r="J403" i="35"/>
  <c r="J410" i="35"/>
  <c r="J417" i="35"/>
  <c r="J398" i="35"/>
  <c r="J406" i="35"/>
  <c r="J431" i="35"/>
  <c r="J414" i="35"/>
  <c r="J394" i="35"/>
  <c r="J422" i="35"/>
  <c r="J426" i="35"/>
  <c r="J413" i="35"/>
  <c r="J404" i="35"/>
  <c r="J425" i="35"/>
  <c r="J400" i="35"/>
  <c r="J421" i="35"/>
  <c r="J393" i="35"/>
  <c r="J408" i="35"/>
  <c r="J412" i="35"/>
  <c r="J429" i="35"/>
  <c r="J433" i="35"/>
  <c r="J396" i="35"/>
  <c r="J424" i="35"/>
  <c r="J399" i="35"/>
  <c r="J411" i="35"/>
  <c r="J420" i="35"/>
  <c r="J407" i="35"/>
  <c r="J432" i="35"/>
  <c r="J392" i="35"/>
  <c r="J418" i="35"/>
  <c r="J427" i="35"/>
  <c r="J405" i="35"/>
  <c r="J397" i="35"/>
  <c r="J395" i="35"/>
  <c r="J419" i="35"/>
  <c r="J366" i="35"/>
  <c r="J355" i="35"/>
  <c r="J349" i="35"/>
  <c r="J357" i="35"/>
  <c r="J367" i="35"/>
  <c r="J356" i="35"/>
  <c r="J350" i="35"/>
  <c r="J368" i="35"/>
  <c r="J351" i="35"/>
  <c r="J371" i="35"/>
  <c r="J345" i="35"/>
  <c r="J342" i="35"/>
  <c r="J344" i="35"/>
  <c r="J361" i="35"/>
  <c r="J370" i="35"/>
  <c r="J352" i="35"/>
  <c r="J373" i="35"/>
  <c r="J359" i="35"/>
  <c r="J372" i="35"/>
  <c r="J358" i="35"/>
  <c r="J353" i="35"/>
  <c r="J374" i="35"/>
  <c r="J363" i="35"/>
  <c r="J415" i="35" s="1"/>
  <c r="J354" i="35"/>
  <c r="J346" i="35"/>
  <c r="J340" i="35"/>
  <c r="J369" i="35"/>
  <c r="J362" i="35"/>
  <c r="J341" i="35"/>
  <c r="J365" i="35"/>
  <c r="J348" i="35"/>
  <c r="J364" i="35"/>
  <c r="J347" i="35"/>
  <c r="J343" i="35"/>
  <c r="J286" i="35"/>
  <c r="J338" i="35"/>
  <c r="J308" i="35"/>
  <c r="J329" i="35"/>
  <c r="M40" i="40"/>
  <c r="M36" i="40"/>
  <c r="M37" i="40"/>
  <c r="M38" i="40"/>
  <c r="M39" i="40"/>
  <c r="M41" i="40"/>
  <c r="M35" i="40"/>
  <c r="H38" i="24"/>
  <c r="J312" i="35"/>
  <c r="J313" i="35"/>
  <c r="J321" i="35"/>
  <c r="J314" i="35"/>
  <c r="J322" i="35"/>
  <c r="J315" i="35"/>
  <c r="J316" i="35"/>
  <c r="J317" i="35"/>
  <c r="J318" i="35"/>
  <c r="J319" i="35"/>
  <c r="J320" i="35"/>
  <c r="J291" i="35"/>
  <c r="J292" i="35"/>
  <c r="J293" i="35"/>
  <c r="J294" i="35"/>
  <c r="J295" i="35"/>
  <c r="J296" i="35"/>
  <c r="J297" i="35"/>
  <c r="J298" i="35"/>
  <c r="J299" i="35"/>
  <c r="J300" i="35"/>
  <c r="J301" i="35"/>
  <c r="N84" i="9"/>
  <c r="N92" i="9" s="1"/>
  <c r="N93" i="9" s="1"/>
  <c r="N94" i="9" s="1"/>
  <c r="F84" i="9"/>
  <c r="F92" i="9" s="1"/>
  <c r="F93" i="9" s="1"/>
  <c r="F94" i="9" s="1"/>
  <c r="Q84" i="9"/>
  <c r="Q92" i="9" s="1"/>
  <c r="Q93" i="9" s="1"/>
  <c r="Q94" i="9" s="1"/>
  <c r="M84" i="9"/>
  <c r="M92" i="9" s="1"/>
  <c r="M93" i="9" s="1"/>
  <c r="M94" i="9" s="1"/>
  <c r="O84" i="9"/>
  <c r="O92" i="9" s="1"/>
  <c r="O93" i="9" s="1"/>
  <c r="O94" i="9" s="1"/>
  <c r="H84" i="9"/>
  <c r="H92" i="9" s="1"/>
  <c r="H93" i="9" s="1"/>
  <c r="H94" i="9" s="1"/>
  <c r="P84" i="9"/>
  <c r="P92" i="9" s="1"/>
  <c r="P93" i="9" s="1"/>
  <c r="P94" i="9" s="1"/>
  <c r="E84" i="9"/>
  <c r="E92" i="9" s="1"/>
  <c r="I84" i="9"/>
  <c r="I92" i="9" s="1"/>
  <c r="I93" i="9" s="1"/>
  <c r="I94" i="9" s="1"/>
  <c r="L84" i="9"/>
  <c r="L92" i="9" s="1"/>
  <c r="L93" i="9" s="1"/>
  <c r="L94" i="9" s="1"/>
  <c r="J84" i="9"/>
  <c r="J92" i="9" s="1"/>
  <c r="J93" i="9" s="1"/>
  <c r="J94" i="9" s="1"/>
  <c r="G84" i="9"/>
  <c r="G92" i="9" s="1"/>
  <c r="G93" i="9" s="1"/>
  <c r="G94" i="9" s="1"/>
  <c r="S84" i="9"/>
  <c r="S92" i="9" s="1"/>
  <c r="S93" i="9" s="1"/>
  <c r="S94" i="9" s="1"/>
  <c r="R84" i="9"/>
  <c r="R92" i="9" s="1"/>
  <c r="R93" i="9" s="1"/>
  <c r="R94" i="9" s="1"/>
  <c r="K84" i="9"/>
  <c r="K92" i="9" s="1"/>
  <c r="K93" i="9" s="1"/>
  <c r="K94" i="9" s="1"/>
  <c r="D29" i="24"/>
  <c r="J272" i="35"/>
  <c r="J274" i="35" s="1"/>
  <c r="S12" i="45"/>
  <c r="I268" i="35"/>
  <c r="F273" i="35"/>
  <c r="J255" i="35"/>
  <c r="J257" i="35" s="1"/>
  <c r="I273" i="35"/>
  <c r="G273" i="35"/>
  <c r="J23" i="52"/>
  <c r="N34" i="40"/>
  <c r="H268" i="35"/>
  <c r="E273" i="35"/>
  <c r="E268" i="35"/>
  <c r="U12" i="45"/>
  <c r="U12" i="16"/>
  <c r="D28" i="24" s="1"/>
  <c r="K440" i="35"/>
  <c r="K384" i="35"/>
  <c r="K332" i="35"/>
  <c r="K254" i="35"/>
  <c r="K249" i="35"/>
  <c r="K246" i="35"/>
  <c r="K242" i="35"/>
  <c r="K235" i="35"/>
  <c r="K230" i="35"/>
  <c r="K222" i="35"/>
  <c r="K214" i="35"/>
  <c r="K206" i="35"/>
  <c r="K199" i="35"/>
  <c r="K195" i="35"/>
  <c r="K280" i="35"/>
  <c r="J262" i="35"/>
  <c r="K267" i="35"/>
  <c r="K191" i="35"/>
  <c r="K172" i="35"/>
  <c r="K164" i="35"/>
  <c r="K156" i="35"/>
  <c r="K261" i="35"/>
  <c r="K148" i="35"/>
  <c r="K143" i="35"/>
  <c r="K139" i="35"/>
  <c r="K135" i="35"/>
  <c r="K132" i="35"/>
  <c r="K122" i="35"/>
  <c r="K114" i="35"/>
  <c r="K106" i="35"/>
  <c r="K98" i="35"/>
  <c r="K94" i="35"/>
  <c r="K90" i="35"/>
  <c r="K86" i="35"/>
  <c r="K82" i="35"/>
  <c r="K79" i="35"/>
  <c r="K74" i="35"/>
  <c r="K70" i="35"/>
  <c r="K64" i="35"/>
  <c r="K54" i="35"/>
  <c r="K44" i="35"/>
  <c r="K27" i="35"/>
  <c r="K12" i="35"/>
  <c r="H140" i="35"/>
  <c r="H144" i="35" s="1"/>
  <c r="J282" i="35"/>
  <c r="J334" i="35"/>
  <c r="J287" i="35"/>
  <c r="J339" i="35"/>
  <c r="J285" i="35"/>
  <c r="J337" i="35"/>
  <c r="J284" i="35"/>
  <c r="J336" i="35"/>
  <c r="J283" i="35"/>
  <c r="J281" i="35"/>
  <c r="J335" i="35"/>
  <c r="J333" i="35"/>
  <c r="F92" i="35"/>
  <c r="F140" i="35" s="1"/>
  <c r="D30" i="24"/>
  <c r="G268" i="35"/>
  <c r="G92" i="35"/>
  <c r="G140" i="35" s="1"/>
  <c r="G144" i="35" s="1"/>
  <c r="E92" i="35"/>
  <c r="E140" i="35" s="1"/>
  <c r="E144" i="35" s="1"/>
  <c r="F268" i="35"/>
  <c r="J323" i="35"/>
  <c r="J324" i="35"/>
  <c r="J325" i="35"/>
  <c r="J326" i="35"/>
  <c r="J327" i="35"/>
  <c r="J328" i="35"/>
  <c r="J309" i="35"/>
  <c r="J310" i="35"/>
  <c r="J311" i="35"/>
  <c r="J290" i="35"/>
  <c r="J303" i="35"/>
  <c r="J304" i="35"/>
  <c r="J305" i="35"/>
  <c r="J306" i="35"/>
  <c r="J307" i="35"/>
  <c r="J289" i="35"/>
  <c r="J288" i="35"/>
  <c r="J302" i="35"/>
  <c r="J268" i="35"/>
  <c r="J269" i="35" s="1"/>
  <c r="L6" i="35"/>
  <c r="J441" i="35"/>
  <c r="J80" i="35"/>
  <c r="J133" i="35" s="1"/>
  <c r="I178" i="35"/>
  <c r="I176" i="35"/>
  <c r="I174" i="35"/>
  <c r="I175" i="35"/>
  <c r="I177" i="35"/>
  <c r="I173" i="35"/>
  <c r="H244" i="35"/>
  <c r="I83" i="35"/>
  <c r="J84" i="35"/>
  <c r="H149" i="35"/>
  <c r="J150" i="35"/>
  <c r="I243" i="35"/>
  <c r="I103" i="35"/>
  <c r="I120" i="35"/>
  <c r="I100" i="35"/>
  <c r="I104" i="35"/>
  <c r="I116" i="35"/>
  <c r="I117" i="35"/>
  <c r="I88" i="35"/>
  <c r="I137" i="35" s="1"/>
  <c r="I101" i="35"/>
  <c r="I99" i="35"/>
  <c r="I118" i="35"/>
  <c r="I92" i="35"/>
  <c r="I140" i="35" s="1"/>
  <c r="I144" i="35" s="1"/>
  <c r="I102" i="35"/>
  <c r="J107" i="35"/>
  <c r="J91" i="35"/>
  <c r="J108" i="35"/>
  <c r="J112" i="35"/>
  <c r="J87" i="35"/>
  <c r="J136" i="35" s="1"/>
  <c r="J109" i="35"/>
  <c r="J124" i="35"/>
  <c r="J128" i="35"/>
  <c r="J125" i="35"/>
  <c r="J110" i="35"/>
  <c r="J126" i="35"/>
  <c r="J123" i="35"/>
  <c r="J127" i="35"/>
  <c r="J111" i="35"/>
  <c r="K7" i="35"/>
  <c r="I119" i="35"/>
  <c r="I115" i="35"/>
  <c r="J386" i="35" l="1"/>
  <c r="J391" i="35"/>
  <c r="K360" i="35"/>
  <c r="K381" i="35"/>
  <c r="J390" i="35"/>
  <c r="K376" i="35"/>
  <c r="K377" i="35"/>
  <c r="K378" i="35"/>
  <c r="K379" i="35"/>
  <c r="K375" i="35"/>
  <c r="K380" i="35"/>
  <c r="J385" i="35"/>
  <c r="J387" i="35"/>
  <c r="J388" i="35"/>
  <c r="J389" i="35"/>
  <c r="K392" i="35"/>
  <c r="K396" i="35"/>
  <c r="K400" i="35"/>
  <c r="K404" i="35"/>
  <c r="K408" i="35"/>
  <c r="K412" i="35"/>
  <c r="K416" i="35"/>
  <c r="K420" i="35"/>
  <c r="K424" i="35"/>
  <c r="K428" i="35"/>
  <c r="K432" i="35"/>
  <c r="K407" i="35"/>
  <c r="K414" i="35"/>
  <c r="K421" i="35"/>
  <c r="K422" i="35"/>
  <c r="K429" i="35"/>
  <c r="K402" i="35"/>
  <c r="K409" i="35"/>
  <c r="K423" i="35"/>
  <c r="K430" i="35"/>
  <c r="K395" i="35"/>
  <c r="K410" i="35"/>
  <c r="K419" i="35"/>
  <c r="K401" i="35"/>
  <c r="K394" i="35"/>
  <c r="K397" i="35"/>
  <c r="K417" i="35"/>
  <c r="K426" i="35"/>
  <c r="K413" i="35"/>
  <c r="K425" i="35"/>
  <c r="K393" i="35"/>
  <c r="K403" i="35"/>
  <c r="K433" i="35"/>
  <c r="K399" i="35"/>
  <c r="K411" i="35"/>
  <c r="K398" i="35"/>
  <c r="K406" i="35"/>
  <c r="K431" i="35"/>
  <c r="K418" i="35"/>
  <c r="K427" i="35"/>
  <c r="K405" i="35"/>
  <c r="K365" i="35"/>
  <c r="K354" i="35"/>
  <c r="K348" i="35"/>
  <c r="K367" i="35"/>
  <c r="K366" i="35"/>
  <c r="K355" i="35"/>
  <c r="K349" i="35"/>
  <c r="K356" i="35"/>
  <c r="K350" i="35"/>
  <c r="K362" i="35"/>
  <c r="K371" i="35"/>
  <c r="K345" i="35"/>
  <c r="K361" i="35"/>
  <c r="K342" i="35"/>
  <c r="K357" i="35"/>
  <c r="K343" i="35"/>
  <c r="K352" i="35"/>
  <c r="K370" i="35"/>
  <c r="K373" i="35"/>
  <c r="K363" i="35"/>
  <c r="K415" i="35" s="1"/>
  <c r="K346" i="35"/>
  <c r="K340" i="35"/>
  <c r="K351" i="35"/>
  <c r="K369" i="35"/>
  <c r="K359" i="35"/>
  <c r="K372" i="35"/>
  <c r="K358" i="35"/>
  <c r="K374" i="35"/>
  <c r="K353" i="35"/>
  <c r="K364" i="35"/>
  <c r="K347" i="35"/>
  <c r="K368" i="35"/>
  <c r="K344" i="35"/>
  <c r="K341" i="35"/>
  <c r="K286" i="35"/>
  <c r="K338" i="35"/>
  <c r="I434" i="35"/>
  <c r="I38" i="24" s="1"/>
  <c r="E93" i="9"/>
  <c r="E94" i="9" s="1"/>
  <c r="E95" i="9" s="1"/>
  <c r="K308" i="35"/>
  <c r="K329" i="35"/>
  <c r="N35" i="40"/>
  <c r="N36" i="40"/>
  <c r="N37" i="40"/>
  <c r="N40" i="40"/>
  <c r="N38" i="40"/>
  <c r="N39" i="40"/>
  <c r="N41" i="40"/>
  <c r="K320" i="35"/>
  <c r="K321" i="35"/>
  <c r="K312" i="35"/>
  <c r="K319" i="35"/>
  <c r="K313" i="35"/>
  <c r="K314" i="35"/>
  <c r="K322" i="35"/>
  <c r="K315" i="35"/>
  <c r="K316" i="35"/>
  <c r="K317" i="35"/>
  <c r="K318" i="35"/>
  <c r="K291" i="35"/>
  <c r="K293" i="35"/>
  <c r="K298" i="35"/>
  <c r="K299" i="35"/>
  <c r="K300" i="35"/>
  <c r="K294" i="35"/>
  <c r="K296" i="35"/>
  <c r="K301" i="35"/>
  <c r="K297" i="35"/>
  <c r="K295" i="35"/>
  <c r="K292" i="35"/>
  <c r="J273" i="35"/>
  <c r="K272" i="35"/>
  <c r="K274" i="35" s="1"/>
  <c r="J446" i="35"/>
  <c r="E264" i="35"/>
  <c r="I269" i="35"/>
  <c r="I35" i="24" s="1"/>
  <c r="K255" i="35"/>
  <c r="H269" i="35"/>
  <c r="H35" i="24" s="1"/>
  <c r="K23" i="52"/>
  <c r="O34" i="40"/>
  <c r="L440" i="35"/>
  <c r="L384" i="35"/>
  <c r="L332" i="35"/>
  <c r="L254" i="35"/>
  <c r="L249" i="35"/>
  <c r="L246" i="35"/>
  <c r="L242" i="35"/>
  <c r="L235" i="35"/>
  <c r="L230" i="35"/>
  <c r="L222" i="35"/>
  <c r="L214" i="35"/>
  <c r="L206" i="35"/>
  <c r="L199" i="35"/>
  <c r="L195" i="35"/>
  <c r="L280" i="35"/>
  <c r="K262" i="35"/>
  <c r="L191" i="35"/>
  <c r="L172" i="35"/>
  <c r="L164" i="35"/>
  <c r="L156" i="35"/>
  <c r="L267" i="35"/>
  <c r="L261" i="35"/>
  <c r="L148" i="35"/>
  <c r="L143" i="35"/>
  <c r="L139" i="35"/>
  <c r="L135" i="35"/>
  <c r="L132" i="35"/>
  <c r="L122" i="35"/>
  <c r="L114" i="35"/>
  <c r="L106" i="35"/>
  <c r="L98" i="35"/>
  <c r="L94" i="35"/>
  <c r="L90" i="35"/>
  <c r="L86" i="35"/>
  <c r="L82" i="35"/>
  <c r="L79" i="35"/>
  <c r="L74" i="35"/>
  <c r="L70" i="35"/>
  <c r="L64" i="35"/>
  <c r="L54" i="35"/>
  <c r="L44" i="35"/>
  <c r="L27" i="35"/>
  <c r="L12" i="35"/>
  <c r="H264" i="35"/>
  <c r="G264" i="35"/>
  <c r="E43" i="24"/>
  <c r="I264" i="35"/>
  <c r="G35" i="24"/>
  <c r="J35" i="24"/>
  <c r="F141" i="35"/>
  <c r="F144" i="35"/>
  <c r="K334" i="35"/>
  <c r="K282" i="35"/>
  <c r="E146" i="35"/>
  <c r="E141" i="35"/>
  <c r="K333" i="35"/>
  <c r="K339" i="35"/>
  <c r="K285" i="35"/>
  <c r="K337" i="35"/>
  <c r="K284" i="35"/>
  <c r="K336" i="35"/>
  <c r="K283" i="35"/>
  <c r="K287" i="35"/>
  <c r="K335" i="35"/>
  <c r="K387" i="35" s="1"/>
  <c r="K281" i="35"/>
  <c r="G146" i="35"/>
  <c r="G141" i="35"/>
  <c r="K323" i="35"/>
  <c r="K310" i="35"/>
  <c r="K324" i="35"/>
  <c r="K328" i="35"/>
  <c r="K325" i="35"/>
  <c r="K289" i="35"/>
  <c r="K288" i="35"/>
  <c r="K302" i="35"/>
  <c r="K309" i="35"/>
  <c r="K311" i="35"/>
  <c r="K290" i="35"/>
  <c r="K303" i="35"/>
  <c r="K304" i="35"/>
  <c r="K305" i="35"/>
  <c r="K306" i="35"/>
  <c r="K307" i="35"/>
  <c r="K326" i="35"/>
  <c r="K327" i="35"/>
  <c r="K268" i="35"/>
  <c r="K269" i="35" s="1"/>
  <c r="M6" i="35"/>
  <c r="K441" i="35"/>
  <c r="K80" i="35"/>
  <c r="K133" i="35" s="1"/>
  <c r="J178" i="35"/>
  <c r="J175" i="35"/>
  <c r="J174" i="35"/>
  <c r="J177" i="35"/>
  <c r="J176" i="35"/>
  <c r="J173" i="35"/>
  <c r="I244" i="35"/>
  <c r="J83" i="35"/>
  <c r="K84" i="35"/>
  <c r="I149" i="35"/>
  <c r="K150" i="35"/>
  <c r="H141" i="35"/>
  <c r="J243" i="35"/>
  <c r="J92" i="35"/>
  <c r="J140" i="35" s="1"/>
  <c r="J144" i="35" s="1"/>
  <c r="J116" i="35"/>
  <c r="J120" i="35"/>
  <c r="J115" i="35"/>
  <c r="J101" i="35"/>
  <c r="J103" i="35"/>
  <c r="J119" i="35"/>
  <c r="J88" i="35"/>
  <c r="J137" i="35" s="1"/>
  <c r="J99" i="35"/>
  <c r="J100" i="35"/>
  <c r="J102" i="35"/>
  <c r="J118" i="35"/>
  <c r="J117" i="35"/>
  <c r="J104" i="35"/>
  <c r="K110" i="35"/>
  <c r="K107" i="35"/>
  <c r="K111" i="35"/>
  <c r="K87" i="35"/>
  <c r="K136" i="35" s="1"/>
  <c r="K109" i="35"/>
  <c r="K112" i="35"/>
  <c r="K123" i="35"/>
  <c r="K127" i="35"/>
  <c r="K108" i="35"/>
  <c r="K124" i="35"/>
  <c r="K128" i="35"/>
  <c r="K91" i="35"/>
  <c r="K125" i="35"/>
  <c r="K126" i="35"/>
  <c r="L7" i="35"/>
  <c r="K389" i="35" l="1"/>
  <c r="K390" i="35"/>
  <c r="K385" i="35"/>
  <c r="K391" i="35"/>
  <c r="L360" i="35"/>
  <c r="L381" i="35"/>
  <c r="L375" i="35"/>
  <c r="L377" i="35"/>
  <c r="L378" i="35"/>
  <c r="L380" i="35"/>
  <c r="L376" i="35"/>
  <c r="L379" i="35"/>
  <c r="K386" i="35"/>
  <c r="K388" i="35"/>
  <c r="L392" i="35"/>
  <c r="L396" i="35"/>
  <c r="L399" i="35"/>
  <c r="L400" i="35"/>
  <c r="L427" i="35"/>
  <c r="L401" i="35"/>
  <c r="L408" i="35"/>
  <c r="L422" i="35"/>
  <c r="L429" i="35"/>
  <c r="L402" i="35"/>
  <c r="L409" i="35"/>
  <c r="L416" i="35"/>
  <c r="L423" i="35"/>
  <c r="L398" i="35"/>
  <c r="L406" i="35"/>
  <c r="L405" i="35"/>
  <c r="L430" i="35"/>
  <c r="L394" i="35"/>
  <c r="L397" i="35"/>
  <c r="L417" i="35"/>
  <c r="L426" i="35"/>
  <c r="L404" i="35"/>
  <c r="L413" i="35"/>
  <c r="L421" i="35"/>
  <c r="L425" i="35"/>
  <c r="L412" i="35"/>
  <c r="L393" i="35"/>
  <c r="L403" i="35"/>
  <c r="L424" i="35"/>
  <c r="L433" i="35"/>
  <c r="L420" i="35"/>
  <c r="L395" i="35"/>
  <c r="L410" i="35"/>
  <c r="L419" i="35"/>
  <c r="L431" i="35"/>
  <c r="L414" i="35"/>
  <c r="L418" i="35"/>
  <c r="L407" i="35"/>
  <c r="L411" i="35"/>
  <c r="L428" i="35"/>
  <c r="L432" i="35"/>
  <c r="L347" i="35"/>
  <c r="L355" i="35"/>
  <c r="L349" i="35"/>
  <c r="L365" i="35"/>
  <c r="L354" i="35"/>
  <c r="L348" i="35"/>
  <c r="L366" i="35"/>
  <c r="L372" i="35"/>
  <c r="L346" i="35"/>
  <c r="L362" i="35"/>
  <c r="L356" i="35"/>
  <c r="L371" i="35"/>
  <c r="L342" i="35"/>
  <c r="L350" i="35"/>
  <c r="L345" i="35"/>
  <c r="L374" i="35"/>
  <c r="L368" i="35"/>
  <c r="L344" i="35"/>
  <c r="L357" i="35"/>
  <c r="L343" i="35"/>
  <c r="L352" i="35"/>
  <c r="L367" i="35"/>
  <c r="L363" i="35"/>
  <c r="L340" i="35"/>
  <c r="L370" i="35"/>
  <c r="L373" i="35"/>
  <c r="L359" i="35"/>
  <c r="L351" i="35"/>
  <c r="L369" i="35"/>
  <c r="L341" i="35"/>
  <c r="L353" i="35"/>
  <c r="L364" i="35"/>
  <c r="L358" i="35"/>
  <c r="L361" i="35"/>
  <c r="L286" i="35"/>
  <c r="L338" i="35"/>
  <c r="J434" i="35"/>
  <c r="J38" i="24" s="1"/>
  <c r="L308" i="35"/>
  <c r="L329" i="35"/>
  <c r="O39" i="40"/>
  <c r="O35" i="40"/>
  <c r="O36" i="40"/>
  <c r="O37" i="40"/>
  <c r="O40" i="40"/>
  <c r="O38" i="40"/>
  <c r="O41" i="40"/>
  <c r="L320" i="35"/>
  <c r="L322" i="35"/>
  <c r="L312" i="35"/>
  <c r="L321" i="35"/>
  <c r="L313" i="35"/>
  <c r="L314" i="35"/>
  <c r="L315" i="35"/>
  <c r="L318" i="35"/>
  <c r="L316" i="35"/>
  <c r="L319" i="35"/>
  <c r="L317" i="35"/>
  <c r="L291" i="35"/>
  <c r="L292" i="35"/>
  <c r="L293" i="35"/>
  <c r="L294" i="35"/>
  <c r="L295" i="35"/>
  <c r="L296" i="35"/>
  <c r="L297" i="35"/>
  <c r="L298" i="35"/>
  <c r="L299" i="35"/>
  <c r="L300" i="35"/>
  <c r="L301" i="35"/>
  <c r="L272" i="35"/>
  <c r="L274" i="35" s="1"/>
  <c r="K273" i="35"/>
  <c r="K257" i="35"/>
  <c r="K446" i="35" s="1"/>
  <c r="F264" i="35"/>
  <c r="L255" i="35"/>
  <c r="L23" i="52"/>
  <c r="P34" i="40"/>
  <c r="L262" i="35"/>
  <c r="M440" i="35"/>
  <c r="M384" i="35"/>
  <c r="M332" i="35"/>
  <c r="M254" i="35"/>
  <c r="M249" i="35"/>
  <c r="M246" i="35"/>
  <c r="M242" i="35"/>
  <c r="M235" i="35"/>
  <c r="M230" i="35"/>
  <c r="M222" i="35"/>
  <c r="M214" i="35"/>
  <c r="M206" i="35"/>
  <c r="M199" i="35"/>
  <c r="M195" i="35"/>
  <c r="M280" i="35"/>
  <c r="M156" i="35"/>
  <c r="M261" i="35"/>
  <c r="M191" i="35"/>
  <c r="M164" i="35"/>
  <c r="M267" i="35"/>
  <c r="M172" i="35"/>
  <c r="M148" i="35"/>
  <c r="M139" i="35"/>
  <c r="M132" i="35"/>
  <c r="M114" i="35"/>
  <c r="M27" i="35"/>
  <c r="M98" i="35"/>
  <c r="M90" i="35"/>
  <c r="M82" i="35"/>
  <c r="M64" i="35"/>
  <c r="M143" i="35"/>
  <c r="M135" i="35"/>
  <c r="M74" i="35"/>
  <c r="M54" i="35"/>
  <c r="M122" i="35"/>
  <c r="M106" i="35"/>
  <c r="M94" i="35"/>
  <c r="M86" i="35"/>
  <c r="M79" i="35"/>
  <c r="M70" i="35"/>
  <c r="M44" i="35"/>
  <c r="M12" i="35"/>
  <c r="J264" i="35"/>
  <c r="K35" i="24"/>
  <c r="F146" i="35"/>
  <c r="L334" i="35"/>
  <c r="L282" i="35"/>
  <c r="L335" i="35"/>
  <c r="L281" i="35"/>
  <c r="L333" i="35"/>
  <c r="L287" i="35"/>
  <c r="L339" i="35"/>
  <c r="L285" i="35"/>
  <c r="L336" i="35"/>
  <c r="L283" i="35"/>
  <c r="L337" i="35"/>
  <c r="L284" i="35"/>
  <c r="L324" i="35"/>
  <c r="L325" i="35"/>
  <c r="L326" i="35"/>
  <c r="L327" i="35"/>
  <c r="L328" i="35"/>
  <c r="L310" i="35"/>
  <c r="L323" i="35"/>
  <c r="L289" i="35"/>
  <c r="L288" i="35"/>
  <c r="L302" i="35"/>
  <c r="L309" i="35"/>
  <c r="L311" i="35"/>
  <c r="L415" i="35" s="1"/>
  <c r="L290" i="35"/>
  <c r="L303" i="35"/>
  <c r="L304" i="35"/>
  <c r="L305" i="35"/>
  <c r="L306" i="35"/>
  <c r="L307" i="35"/>
  <c r="L268" i="35"/>
  <c r="L269" i="35" s="1"/>
  <c r="L35" i="24" s="1"/>
  <c r="N6" i="35"/>
  <c r="L441" i="35"/>
  <c r="L80" i="35"/>
  <c r="L133" i="35" s="1"/>
  <c r="K177" i="35"/>
  <c r="K174" i="35"/>
  <c r="K178" i="35"/>
  <c r="K173" i="35"/>
  <c r="K176" i="35"/>
  <c r="K175" i="35"/>
  <c r="J244" i="35"/>
  <c r="K83" i="35"/>
  <c r="L84" i="35"/>
  <c r="J149" i="35"/>
  <c r="L150" i="35"/>
  <c r="I141" i="35"/>
  <c r="H146" i="35"/>
  <c r="K243" i="35"/>
  <c r="K120" i="35"/>
  <c r="K116" i="35"/>
  <c r="K101" i="35"/>
  <c r="K102" i="35"/>
  <c r="K118" i="35"/>
  <c r="K104" i="35"/>
  <c r="K119" i="35"/>
  <c r="K92" i="35"/>
  <c r="K140" i="35" s="1"/>
  <c r="K144" i="35" s="1"/>
  <c r="K115" i="35"/>
  <c r="M7" i="35"/>
  <c r="K100" i="35"/>
  <c r="K103" i="35"/>
  <c r="K88" i="35"/>
  <c r="K137" i="35" s="1"/>
  <c r="K99" i="35"/>
  <c r="L107" i="35"/>
  <c r="L111" i="35"/>
  <c r="L91" i="35"/>
  <c r="L108" i="35"/>
  <c r="L112" i="35"/>
  <c r="L87" i="35"/>
  <c r="L136" i="35" s="1"/>
  <c r="L123" i="35"/>
  <c r="L127" i="35"/>
  <c r="L109" i="35"/>
  <c r="L124" i="35"/>
  <c r="L128" i="35"/>
  <c r="L110" i="35"/>
  <c r="L125" i="35"/>
  <c r="L126" i="35"/>
  <c r="K117" i="35"/>
  <c r="L386" i="35" l="1"/>
  <c r="L385" i="35"/>
  <c r="L387" i="35"/>
  <c r="M381" i="35"/>
  <c r="M360" i="35"/>
  <c r="M376" i="35"/>
  <c r="M377" i="35"/>
  <c r="M379" i="35"/>
  <c r="M380" i="35"/>
  <c r="M375" i="35"/>
  <c r="M378" i="35"/>
  <c r="L391" i="35"/>
  <c r="L389" i="35"/>
  <c r="L390" i="35"/>
  <c r="L388" i="35"/>
  <c r="M398" i="35"/>
  <c r="M406" i="35"/>
  <c r="M413" i="35"/>
  <c r="M420" i="35"/>
  <c r="M407" i="35"/>
  <c r="M414" i="35"/>
  <c r="M421" i="35"/>
  <c r="M428" i="35"/>
  <c r="M401" i="35"/>
  <c r="M408" i="35"/>
  <c r="M422" i="35"/>
  <c r="M429" i="35"/>
  <c r="M402" i="35"/>
  <c r="M411" i="35"/>
  <c r="M432" i="35"/>
  <c r="M392" i="35"/>
  <c r="M395" i="35"/>
  <c r="M419" i="35"/>
  <c r="M431" i="35"/>
  <c r="M409" i="35"/>
  <c r="M418" i="35"/>
  <c r="M405" i="35"/>
  <c r="M430" i="35"/>
  <c r="M394" i="35"/>
  <c r="M397" i="35"/>
  <c r="M417" i="35"/>
  <c r="M426" i="35"/>
  <c r="M400" i="35"/>
  <c r="M404" i="35"/>
  <c r="M416" i="35"/>
  <c r="M425" i="35"/>
  <c r="M396" i="35"/>
  <c r="M412" i="35"/>
  <c r="M393" i="35"/>
  <c r="M403" i="35"/>
  <c r="M424" i="35"/>
  <c r="M433" i="35"/>
  <c r="M423" i="35"/>
  <c r="M410" i="35"/>
  <c r="M427" i="35"/>
  <c r="M399" i="35"/>
  <c r="M346" i="35"/>
  <c r="M347" i="35"/>
  <c r="M365" i="35"/>
  <c r="M354" i="35"/>
  <c r="M348" i="35"/>
  <c r="M363" i="35"/>
  <c r="M415" i="35" s="1"/>
  <c r="M357" i="35"/>
  <c r="M351" i="35"/>
  <c r="M343" i="35"/>
  <c r="M366" i="35"/>
  <c r="M356" i="35"/>
  <c r="M350" i="35"/>
  <c r="M372" i="35"/>
  <c r="M362" i="35"/>
  <c r="M371" i="35"/>
  <c r="M361" i="35"/>
  <c r="M364" i="35"/>
  <c r="M341" i="35"/>
  <c r="M344" i="35"/>
  <c r="M352" i="35"/>
  <c r="M340" i="35"/>
  <c r="M349" i="35"/>
  <c r="M370" i="35"/>
  <c r="M373" i="35"/>
  <c r="M367" i="35"/>
  <c r="M359" i="35"/>
  <c r="M342" i="35"/>
  <c r="M355" i="35"/>
  <c r="M374" i="35"/>
  <c r="M353" i="35"/>
  <c r="M358" i="35"/>
  <c r="M369" i="35"/>
  <c r="M345" i="35"/>
  <c r="M368" i="35"/>
  <c r="M286" i="35"/>
  <c r="M338" i="35"/>
  <c r="K434" i="35"/>
  <c r="K38" i="24" s="1"/>
  <c r="M308" i="35"/>
  <c r="M329" i="35"/>
  <c r="P41" i="40"/>
  <c r="P35" i="40"/>
  <c r="P36" i="40"/>
  <c r="P37" i="40"/>
  <c r="P39" i="40"/>
  <c r="P40" i="40"/>
  <c r="P38" i="40"/>
  <c r="M322" i="35"/>
  <c r="M320" i="35"/>
  <c r="M318" i="35"/>
  <c r="M321" i="35"/>
  <c r="M312" i="35"/>
  <c r="M317" i="35"/>
  <c r="M313" i="35"/>
  <c r="M314" i="35"/>
  <c r="M315" i="35"/>
  <c r="M319" i="35"/>
  <c r="M316" i="35"/>
  <c r="M291" i="35"/>
  <c r="M292" i="35"/>
  <c r="M293" i="35"/>
  <c r="M294" i="35"/>
  <c r="M295" i="35"/>
  <c r="M296" i="35"/>
  <c r="M297" i="35"/>
  <c r="M298" i="35"/>
  <c r="M299" i="35"/>
  <c r="M300" i="35"/>
  <c r="M301" i="35"/>
  <c r="M272" i="35"/>
  <c r="M274" i="35" s="1"/>
  <c r="L273" i="35"/>
  <c r="L257" i="35"/>
  <c r="L446" i="35" s="1"/>
  <c r="M255" i="35"/>
  <c r="M257" i="35" s="1"/>
  <c r="M446" i="35" s="1"/>
  <c r="M23" i="52"/>
  <c r="Q34" i="40"/>
  <c r="M262" i="35"/>
  <c r="N230" i="35"/>
  <c r="N235" i="35"/>
  <c r="N195" i="35"/>
  <c r="N249" i="35"/>
  <c r="N440" i="35"/>
  <c r="N254" i="35"/>
  <c r="N214" i="35"/>
  <c r="N384" i="35"/>
  <c r="N246" i="35"/>
  <c r="N206" i="35"/>
  <c r="N332" i="35"/>
  <c r="N242" i="35"/>
  <c r="N222" i="35"/>
  <c r="N199" i="35"/>
  <c r="N280" i="35"/>
  <c r="N261" i="35"/>
  <c r="N172" i="35"/>
  <c r="N191" i="35"/>
  <c r="N156" i="35"/>
  <c r="N164" i="35"/>
  <c r="N267" i="35"/>
  <c r="N12" i="35"/>
  <c r="N143" i="35"/>
  <c r="N114" i="35"/>
  <c r="N148" i="35"/>
  <c r="N132" i="35"/>
  <c r="N86" i="35"/>
  <c r="N74" i="35"/>
  <c r="N27" i="35"/>
  <c r="N135" i="35"/>
  <c r="N122" i="35"/>
  <c r="N98" i="35"/>
  <c r="N82" i="35"/>
  <c r="N44" i="35"/>
  <c r="N64" i="35"/>
  <c r="N106" i="35"/>
  <c r="N90" i="35"/>
  <c r="N79" i="35"/>
  <c r="N139" i="35"/>
  <c r="N94" i="35"/>
  <c r="N70" i="35"/>
  <c r="N54" i="35"/>
  <c r="K264" i="35"/>
  <c r="M282" i="35"/>
  <c r="M334" i="35"/>
  <c r="M336" i="35"/>
  <c r="M283" i="35"/>
  <c r="M335" i="35"/>
  <c r="M333" i="35"/>
  <c r="M287" i="35"/>
  <c r="M339" i="35"/>
  <c r="M285" i="35"/>
  <c r="M337" i="35"/>
  <c r="M284" i="35"/>
  <c r="M281" i="35"/>
  <c r="M324" i="35"/>
  <c r="M325" i="35"/>
  <c r="M326" i="35"/>
  <c r="M327" i="35"/>
  <c r="M328" i="35"/>
  <c r="M309" i="35"/>
  <c r="M310" i="35"/>
  <c r="M311" i="35"/>
  <c r="M303" i="35"/>
  <c r="M304" i="35"/>
  <c r="M307" i="35"/>
  <c r="M290" i="35"/>
  <c r="M305" i="35"/>
  <c r="M306" i="35"/>
  <c r="M323" i="35"/>
  <c r="M289" i="35"/>
  <c r="M288" i="35"/>
  <c r="M302" i="35"/>
  <c r="M268" i="35"/>
  <c r="M269" i="35" s="1"/>
  <c r="O6" i="35"/>
  <c r="M441" i="35"/>
  <c r="M80" i="35"/>
  <c r="M133" i="35" s="1"/>
  <c r="L175" i="35"/>
  <c r="L178" i="35"/>
  <c r="L173" i="35"/>
  <c r="L174" i="35"/>
  <c r="L177" i="35"/>
  <c r="L176" i="35"/>
  <c r="K244" i="35"/>
  <c r="I146" i="35"/>
  <c r="M84" i="35"/>
  <c r="L83" i="35"/>
  <c r="M150" i="35"/>
  <c r="K149" i="35"/>
  <c r="J141" i="35"/>
  <c r="L92" i="35"/>
  <c r="L140" i="35" s="1"/>
  <c r="L144" i="35" s="1"/>
  <c r="L116" i="35"/>
  <c r="L120" i="35"/>
  <c r="L118" i="35"/>
  <c r="L119" i="35"/>
  <c r="L102" i="35"/>
  <c r="L104" i="35"/>
  <c r="L100" i="35"/>
  <c r="L101" i="35"/>
  <c r="L115" i="35"/>
  <c r="L103" i="35"/>
  <c r="L117" i="35"/>
  <c r="L99" i="35"/>
  <c r="M87" i="35"/>
  <c r="M136" i="35" s="1"/>
  <c r="M109" i="35"/>
  <c r="M110" i="35"/>
  <c r="M91" i="35"/>
  <c r="M108" i="35"/>
  <c r="M112" i="35"/>
  <c r="M107" i="35"/>
  <c r="M126" i="35"/>
  <c r="M123" i="35"/>
  <c r="M127" i="35"/>
  <c r="M124" i="35"/>
  <c r="M128" i="35"/>
  <c r="M111" i="35"/>
  <c r="M125" i="35"/>
  <c r="N7" i="35"/>
  <c r="L88" i="35"/>
  <c r="L137" i="35" s="1"/>
  <c r="M390" i="35" l="1"/>
  <c r="M386" i="35"/>
  <c r="M388" i="35"/>
  <c r="M385" i="35"/>
  <c r="N360" i="35"/>
  <c r="N381" i="35"/>
  <c r="M389" i="35"/>
  <c r="M391" i="35"/>
  <c r="M387" i="35"/>
  <c r="N375" i="35"/>
  <c r="N376" i="35"/>
  <c r="N378" i="35"/>
  <c r="N379" i="35"/>
  <c r="N380" i="35"/>
  <c r="N377" i="35"/>
  <c r="N395" i="35"/>
  <c r="N399" i="35"/>
  <c r="N403" i="35"/>
  <c r="N407" i="35"/>
  <c r="N411" i="35"/>
  <c r="N419" i="35"/>
  <c r="N423" i="35"/>
  <c r="N427" i="35"/>
  <c r="N431" i="35"/>
  <c r="N397" i="35"/>
  <c r="N426" i="35"/>
  <c r="N433" i="35"/>
  <c r="N400" i="35"/>
  <c r="N414" i="35"/>
  <c r="N421" i="35"/>
  <c r="N428" i="35"/>
  <c r="N401" i="35"/>
  <c r="N408" i="35"/>
  <c r="N432" i="35"/>
  <c r="N398" i="35"/>
  <c r="N406" i="35"/>
  <c r="N422" i="35"/>
  <c r="N409" i="35"/>
  <c r="N418" i="35"/>
  <c r="N405" i="35"/>
  <c r="N430" i="35"/>
  <c r="N394" i="35"/>
  <c r="N413" i="35"/>
  <c r="N417" i="35"/>
  <c r="N404" i="35"/>
  <c r="N429" i="35"/>
  <c r="N416" i="35"/>
  <c r="N425" i="35"/>
  <c r="N396" i="35"/>
  <c r="N412" i="35"/>
  <c r="N402" i="35"/>
  <c r="N392" i="35"/>
  <c r="N410" i="35"/>
  <c r="N424" i="35"/>
  <c r="N393" i="35"/>
  <c r="N420" i="35"/>
  <c r="N374" i="35"/>
  <c r="N345" i="35"/>
  <c r="N346" i="35"/>
  <c r="N347" i="35"/>
  <c r="N373" i="35"/>
  <c r="N367" i="35"/>
  <c r="N357" i="35"/>
  <c r="N351" i="35"/>
  <c r="N343" i="35"/>
  <c r="N363" i="35"/>
  <c r="N415" i="35" s="1"/>
  <c r="N372" i="35"/>
  <c r="N366" i="35"/>
  <c r="N369" i="35"/>
  <c r="N371" i="35"/>
  <c r="N365" i="35"/>
  <c r="N368" i="35"/>
  <c r="N361" i="35"/>
  <c r="N364" i="35"/>
  <c r="N341" i="35"/>
  <c r="N344" i="35"/>
  <c r="N354" i="35"/>
  <c r="N340" i="35"/>
  <c r="N349" i="35"/>
  <c r="N352" i="35"/>
  <c r="N370" i="35"/>
  <c r="N356" i="35"/>
  <c r="N359" i="35"/>
  <c r="N342" i="35"/>
  <c r="N362" i="35"/>
  <c r="N355" i="35"/>
  <c r="N348" i="35"/>
  <c r="N353" i="35"/>
  <c r="N358" i="35"/>
  <c r="N350" i="35"/>
  <c r="N286" i="35"/>
  <c r="N338" i="35"/>
  <c r="L434" i="35"/>
  <c r="L38" i="24" s="1"/>
  <c r="N308" i="35"/>
  <c r="N329" i="35"/>
  <c r="Q38" i="40"/>
  <c r="Q41" i="40"/>
  <c r="Q35" i="40"/>
  <c r="Q40" i="40"/>
  <c r="Q36" i="40"/>
  <c r="Q39" i="40"/>
  <c r="Q37" i="40"/>
  <c r="N321" i="35"/>
  <c r="N322" i="35"/>
  <c r="N316" i="35"/>
  <c r="N317" i="35"/>
  <c r="N312" i="35"/>
  <c r="N313" i="35"/>
  <c r="N319" i="35"/>
  <c r="N320" i="35"/>
  <c r="N314" i="35"/>
  <c r="N315" i="35"/>
  <c r="N318" i="35"/>
  <c r="N291" i="35"/>
  <c r="N292" i="35"/>
  <c r="N293" i="35"/>
  <c r="N294" i="35"/>
  <c r="N295" i="35"/>
  <c r="N296" i="35"/>
  <c r="N297" i="35"/>
  <c r="N298" i="35"/>
  <c r="N299" i="35"/>
  <c r="N300" i="35"/>
  <c r="N301" i="35"/>
  <c r="N272" i="35"/>
  <c r="N274" i="35" s="1"/>
  <c r="M273" i="35"/>
  <c r="N255" i="35"/>
  <c r="N23" i="52"/>
  <c r="R34" i="40"/>
  <c r="N262" i="35"/>
  <c r="O246" i="35"/>
  <c r="O230" i="35"/>
  <c r="O199" i="35"/>
  <c r="O242" i="35"/>
  <c r="O214" i="35"/>
  <c r="O195" i="35"/>
  <c r="O440" i="35"/>
  <c r="O249" i="35"/>
  <c r="O235" i="35"/>
  <c r="O222" i="35"/>
  <c r="O206" i="35"/>
  <c r="O332" i="35"/>
  <c r="O384" i="35"/>
  <c r="O254" i="35"/>
  <c r="O280" i="35"/>
  <c r="O261" i="35"/>
  <c r="O267" i="35"/>
  <c r="O191" i="35"/>
  <c r="O172" i="35"/>
  <c r="O164" i="35"/>
  <c r="O156" i="35"/>
  <c r="O12" i="35"/>
  <c r="O148" i="35"/>
  <c r="O143" i="35"/>
  <c r="O139" i="35"/>
  <c r="O135" i="35"/>
  <c r="O132" i="35"/>
  <c r="O122" i="35"/>
  <c r="O114" i="35"/>
  <c r="O106" i="35"/>
  <c r="O98" i="35"/>
  <c r="O94" i="35"/>
  <c r="O90" i="35"/>
  <c r="O86" i="35"/>
  <c r="O82" i="35"/>
  <c r="O79" i="35"/>
  <c r="O74" i="35"/>
  <c r="O70" i="35"/>
  <c r="O64" i="35"/>
  <c r="O54" i="35"/>
  <c r="O44" i="35"/>
  <c r="O27" i="35"/>
  <c r="L264" i="35"/>
  <c r="M35" i="24"/>
  <c r="N334" i="35"/>
  <c r="N282" i="35"/>
  <c r="N337" i="35"/>
  <c r="N284" i="35"/>
  <c r="N283" i="35"/>
  <c r="N336" i="35"/>
  <c r="N335" i="35"/>
  <c r="N281" i="35"/>
  <c r="N333" i="35"/>
  <c r="N287" i="35"/>
  <c r="N339" i="35"/>
  <c r="N285" i="35"/>
  <c r="N323" i="35"/>
  <c r="N324" i="35"/>
  <c r="N325" i="35"/>
  <c r="N326" i="35"/>
  <c r="N327" i="35"/>
  <c r="N328" i="35"/>
  <c r="N309" i="35"/>
  <c r="N310" i="35"/>
  <c r="N311" i="35"/>
  <c r="N289" i="35"/>
  <c r="N288" i="35"/>
  <c r="N302" i="35"/>
  <c r="N290" i="35"/>
  <c r="N303" i="35"/>
  <c r="N304" i="35"/>
  <c r="N305" i="35"/>
  <c r="N306" i="35"/>
  <c r="N307" i="35"/>
  <c r="N268" i="35"/>
  <c r="N269" i="35" s="1"/>
  <c r="P6" i="35"/>
  <c r="L149" i="35"/>
  <c r="N441" i="35"/>
  <c r="N80" i="35"/>
  <c r="N133" i="35" s="1"/>
  <c r="M175" i="35"/>
  <c r="M176" i="35"/>
  <c r="M173" i="35"/>
  <c r="M178" i="35"/>
  <c r="M177" i="35"/>
  <c r="M174" i="35"/>
  <c r="L244" i="35"/>
  <c r="L243" i="35"/>
  <c r="N84" i="35"/>
  <c r="M83" i="35"/>
  <c r="N150" i="35"/>
  <c r="J146" i="35"/>
  <c r="K141" i="35"/>
  <c r="M88" i="35"/>
  <c r="M137" i="35" s="1"/>
  <c r="M92" i="35"/>
  <c r="M140" i="35" s="1"/>
  <c r="M144" i="35" s="1"/>
  <c r="M101" i="35"/>
  <c r="M119" i="35"/>
  <c r="M99" i="35"/>
  <c r="M120" i="35"/>
  <c r="O7" i="35"/>
  <c r="M118" i="35"/>
  <c r="M116" i="35"/>
  <c r="M104" i="35"/>
  <c r="M102" i="35"/>
  <c r="M100" i="35"/>
  <c r="M117" i="35"/>
  <c r="M103" i="35"/>
  <c r="M115" i="35"/>
  <c r="N87" i="35"/>
  <c r="N136" i="35" s="1"/>
  <c r="N110" i="35"/>
  <c r="N107" i="35"/>
  <c r="N111" i="35"/>
  <c r="N112" i="35"/>
  <c r="N126" i="35"/>
  <c r="N108" i="35"/>
  <c r="N123" i="35"/>
  <c r="N127" i="35"/>
  <c r="N109" i="35"/>
  <c r="N91" i="35"/>
  <c r="N124" i="35"/>
  <c r="N128" i="35"/>
  <c r="N125" i="35"/>
  <c r="M149" i="35"/>
  <c r="N385" i="35" l="1"/>
  <c r="N387" i="35"/>
  <c r="N388" i="35"/>
  <c r="O381" i="35"/>
  <c r="O360" i="35"/>
  <c r="N391" i="35"/>
  <c r="O375" i="35"/>
  <c r="O378" i="35"/>
  <c r="O379" i="35"/>
  <c r="O380" i="35"/>
  <c r="O376" i="35"/>
  <c r="O377" i="35"/>
  <c r="N389" i="35"/>
  <c r="N386" i="35"/>
  <c r="N390" i="35"/>
  <c r="O395" i="35"/>
  <c r="O399" i="35"/>
  <c r="O394" i="35"/>
  <c r="O396" i="35"/>
  <c r="O405" i="35"/>
  <c r="O412" i="35"/>
  <c r="O419" i="35"/>
  <c r="O398" i="35"/>
  <c r="O406" i="35"/>
  <c r="O413" i="35"/>
  <c r="O420" i="35"/>
  <c r="O427" i="35"/>
  <c r="O400" i="35"/>
  <c r="O407" i="35"/>
  <c r="O414" i="35"/>
  <c r="O421" i="35"/>
  <c r="O428" i="35"/>
  <c r="O393" i="35"/>
  <c r="O415" i="35"/>
  <c r="O424" i="35"/>
  <c r="O432" i="35"/>
  <c r="O392" i="35"/>
  <c r="O401" i="35"/>
  <c r="O410" i="35"/>
  <c r="O431" i="35"/>
  <c r="O422" i="35"/>
  <c r="O409" i="35"/>
  <c r="O418" i="35"/>
  <c r="O397" i="35"/>
  <c r="O426" i="35"/>
  <c r="O430" i="35"/>
  <c r="O408" i="35"/>
  <c r="O417" i="35"/>
  <c r="O404" i="35"/>
  <c r="O429" i="35"/>
  <c r="O416" i="35"/>
  <c r="O425" i="35"/>
  <c r="O411" i="35"/>
  <c r="O402" i="35"/>
  <c r="O423" i="35"/>
  <c r="O403" i="35"/>
  <c r="O433" i="35"/>
  <c r="O373" i="35"/>
  <c r="O344" i="35"/>
  <c r="O346" i="35"/>
  <c r="O374" i="35"/>
  <c r="O345" i="35"/>
  <c r="O364" i="35"/>
  <c r="O358" i="35"/>
  <c r="O352" i="35"/>
  <c r="O340" i="35"/>
  <c r="O363" i="35"/>
  <c r="O367" i="35"/>
  <c r="O357" i="35"/>
  <c r="O351" i="35"/>
  <c r="O343" i="35"/>
  <c r="O369" i="35"/>
  <c r="O350" i="35"/>
  <c r="O353" i="35"/>
  <c r="O347" i="35"/>
  <c r="O371" i="35"/>
  <c r="O365" i="35"/>
  <c r="O368" i="35"/>
  <c r="O361" i="35"/>
  <c r="O341" i="35"/>
  <c r="O354" i="35"/>
  <c r="O370" i="35"/>
  <c r="O349" i="35"/>
  <c r="O356" i="35"/>
  <c r="O359" i="35"/>
  <c r="O342" i="35"/>
  <c r="O372" i="35"/>
  <c r="O366" i="35"/>
  <c r="O362" i="35"/>
  <c r="O355" i="35"/>
  <c r="O348" i="35"/>
  <c r="O286" i="35"/>
  <c r="O338" i="35"/>
  <c r="M434" i="35"/>
  <c r="M38" i="24" s="1"/>
  <c r="O308" i="35"/>
  <c r="O329" i="35"/>
  <c r="R40" i="40"/>
  <c r="R41" i="40"/>
  <c r="R35" i="40"/>
  <c r="R39" i="40"/>
  <c r="R36" i="40"/>
  <c r="R38" i="40"/>
  <c r="R37" i="40"/>
  <c r="O320" i="35"/>
  <c r="O319" i="35"/>
  <c r="O321" i="35"/>
  <c r="O322" i="35"/>
  <c r="O316" i="35"/>
  <c r="O317" i="35"/>
  <c r="O312" i="35"/>
  <c r="O313" i="35"/>
  <c r="O315" i="35"/>
  <c r="O318" i="35"/>
  <c r="O314" i="35"/>
  <c r="O294" i="35"/>
  <c r="O297" i="35"/>
  <c r="O300" i="35"/>
  <c r="O291" i="35"/>
  <c r="O292" i="35"/>
  <c r="O293" i="35"/>
  <c r="O295" i="35"/>
  <c r="O296" i="35"/>
  <c r="O298" i="35"/>
  <c r="O299" i="35"/>
  <c r="O301" i="35"/>
  <c r="N273" i="35"/>
  <c r="O272" i="35"/>
  <c r="O274" i="35" s="1"/>
  <c r="N257" i="35"/>
  <c r="N446" i="35" s="1"/>
  <c r="O255" i="35"/>
  <c r="O23" i="52"/>
  <c r="S34" i="40"/>
  <c r="O262" i="35"/>
  <c r="P440" i="35"/>
  <c r="P384" i="35"/>
  <c r="P332" i="35"/>
  <c r="P254" i="35"/>
  <c r="P249" i="35"/>
  <c r="P246" i="35"/>
  <c r="P242" i="35"/>
  <c r="P235" i="35"/>
  <c r="P230" i="35"/>
  <c r="P222" i="35"/>
  <c r="P214" i="35"/>
  <c r="P206" i="35"/>
  <c r="P199" i="35"/>
  <c r="P195" i="35"/>
  <c r="P280" i="35"/>
  <c r="P261" i="35"/>
  <c r="P267" i="35"/>
  <c r="P191" i="35"/>
  <c r="P172" i="35"/>
  <c r="P164" i="35"/>
  <c r="P156" i="35"/>
  <c r="P12" i="35"/>
  <c r="P148" i="35"/>
  <c r="P143" i="35"/>
  <c r="P139" i="35"/>
  <c r="P135" i="35"/>
  <c r="P132" i="35"/>
  <c r="P122" i="35"/>
  <c r="P114" i="35"/>
  <c r="P106" i="35"/>
  <c r="P98" i="35"/>
  <c r="P94" i="35"/>
  <c r="P90" i="35"/>
  <c r="P86" i="35"/>
  <c r="P82" i="35"/>
  <c r="P79" i="35"/>
  <c r="P74" i="35"/>
  <c r="P70" i="35"/>
  <c r="P64" i="35"/>
  <c r="P54" i="35"/>
  <c r="P44" i="35"/>
  <c r="P27" i="35"/>
  <c r="M264" i="35"/>
  <c r="N35" i="24"/>
  <c r="O334" i="35"/>
  <c r="O282" i="35"/>
  <c r="O285" i="35"/>
  <c r="O337" i="35"/>
  <c r="O336" i="35"/>
  <c r="O283" i="35"/>
  <c r="O335" i="35"/>
  <c r="O281" i="35"/>
  <c r="O333" i="35"/>
  <c r="O287" i="35"/>
  <c r="O284" i="35"/>
  <c r="O339" i="35"/>
  <c r="O323" i="35"/>
  <c r="O324" i="35"/>
  <c r="O325" i="35"/>
  <c r="O326" i="35"/>
  <c r="O327" i="35"/>
  <c r="O328" i="35"/>
  <c r="O309" i="35"/>
  <c r="O310" i="35"/>
  <c r="O311" i="35"/>
  <c r="O290" i="35"/>
  <c r="O303" i="35"/>
  <c r="O304" i="35"/>
  <c r="O305" i="35"/>
  <c r="O306" i="35"/>
  <c r="O307" i="35"/>
  <c r="O289" i="35"/>
  <c r="O288" i="35"/>
  <c r="O302" i="35"/>
  <c r="O268" i="35"/>
  <c r="O269" i="35" s="1"/>
  <c r="Q6" i="35"/>
  <c r="O441" i="35"/>
  <c r="O80" i="35"/>
  <c r="O133" i="35" s="1"/>
  <c r="N173" i="35"/>
  <c r="N175" i="35"/>
  <c r="N174" i="35"/>
  <c r="N176" i="35"/>
  <c r="N178" i="35"/>
  <c r="N177" i="35"/>
  <c r="M243" i="35"/>
  <c r="M244" i="35"/>
  <c r="N83" i="35"/>
  <c r="O84" i="35"/>
  <c r="K146" i="35"/>
  <c r="O150" i="35"/>
  <c r="L141" i="35"/>
  <c r="N92" i="35"/>
  <c r="N140" i="35" s="1"/>
  <c r="N144" i="35" s="1"/>
  <c r="N88" i="35"/>
  <c r="N137" i="35" s="1"/>
  <c r="N120" i="35"/>
  <c r="N102" i="35"/>
  <c r="N118" i="35"/>
  <c r="N101" i="35"/>
  <c r="N104" i="35"/>
  <c r="O91" i="35"/>
  <c r="O108" i="35"/>
  <c r="O87" i="35"/>
  <c r="O136" i="35" s="1"/>
  <c r="O109" i="35"/>
  <c r="O107" i="35"/>
  <c r="O111" i="35"/>
  <c r="O125" i="35"/>
  <c r="O110" i="35"/>
  <c r="O112" i="35"/>
  <c r="O126" i="35"/>
  <c r="O124" i="35"/>
  <c r="O123" i="35"/>
  <c r="O127" i="35"/>
  <c r="O128" i="35"/>
  <c r="P7" i="35"/>
  <c r="N117" i="35"/>
  <c r="N119" i="35"/>
  <c r="N103" i="35"/>
  <c r="N116" i="35"/>
  <c r="N115" i="35"/>
  <c r="N99" i="35"/>
  <c r="N100" i="35"/>
  <c r="O390" i="35" l="1"/>
  <c r="O391" i="35"/>
  <c r="O388" i="35"/>
  <c r="P360" i="35"/>
  <c r="P381" i="35"/>
  <c r="O389" i="35"/>
  <c r="O386" i="35"/>
  <c r="P377" i="35"/>
  <c r="P378" i="35"/>
  <c r="P379" i="35"/>
  <c r="P380" i="35"/>
  <c r="P375" i="35"/>
  <c r="P376" i="35"/>
  <c r="O385" i="35"/>
  <c r="O387" i="35"/>
  <c r="P393" i="35"/>
  <c r="P395" i="35"/>
  <c r="P418" i="35"/>
  <c r="P425" i="35"/>
  <c r="P432" i="35"/>
  <c r="P394" i="35"/>
  <c r="P397" i="35"/>
  <c r="P399" i="35"/>
  <c r="P426" i="35"/>
  <c r="P433" i="35"/>
  <c r="P398" i="35"/>
  <c r="P406" i="35"/>
  <c r="P413" i="35"/>
  <c r="P420" i="35"/>
  <c r="P427" i="35"/>
  <c r="P400" i="35"/>
  <c r="P407" i="35"/>
  <c r="P403" i="35"/>
  <c r="P428" i="35"/>
  <c r="P411" i="35"/>
  <c r="P414" i="35"/>
  <c r="P392" i="35"/>
  <c r="P401" i="35"/>
  <c r="P410" i="35"/>
  <c r="P431" i="35"/>
  <c r="P422" i="35"/>
  <c r="P405" i="35"/>
  <c r="P409" i="35"/>
  <c r="P421" i="35"/>
  <c r="P430" i="35"/>
  <c r="P408" i="35"/>
  <c r="P417" i="35"/>
  <c r="P404" i="35"/>
  <c r="P424" i="35"/>
  <c r="P402" i="35"/>
  <c r="P419" i="35"/>
  <c r="P423" i="35"/>
  <c r="P396" i="35"/>
  <c r="P412" i="35"/>
  <c r="P429" i="35"/>
  <c r="P416" i="35"/>
  <c r="P372" i="35"/>
  <c r="P364" i="35"/>
  <c r="P340" i="35"/>
  <c r="P341" i="35"/>
  <c r="P373" i="35"/>
  <c r="P344" i="35"/>
  <c r="P374" i="35"/>
  <c r="P345" i="35"/>
  <c r="P368" i="35"/>
  <c r="P367" i="35"/>
  <c r="P358" i="35"/>
  <c r="P352" i="35"/>
  <c r="P346" i="35"/>
  <c r="P362" i="35"/>
  <c r="P369" i="35"/>
  <c r="P355" i="35"/>
  <c r="P350" i="35"/>
  <c r="P353" i="35"/>
  <c r="P347" i="35"/>
  <c r="P371" i="35"/>
  <c r="P365" i="35"/>
  <c r="P357" i="35"/>
  <c r="P361" i="35"/>
  <c r="P356" i="35"/>
  <c r="P359" i="35"/>
  <c r="P343" i="35"/>
  <c r="P363" i="35"/>
  <c r="P415" i="35" s="1"/>
  <c r="P354" i="35"/>
  <c r="P349" i="35"/>
  <c r="P370" i="35"/>
  <c r="P342" i="35"/>
  <c r="P366" i="35"/>
  <c r="P348" i="35"/>
  <c r="P351" i="35"/>
  <c r="P286" i="35"/>
  <c r="P338" i="35"/>
  <c r="N434" i="35"/>
  <c r="N38" i="24" s="1"/>
  <c r="P308" i="35"/>
  <c r="P329" i="35"/>
  <c r="T34" i="40"/>
  <c r="S37" i="40"/>
  <c r="S40" i="40"/>
  <c r="S41" i="40"/>
  <c r="S35" i="40"/>
  <c r="S39" i="40"/>
  <c r="S36" i="40"/>
  <c r="S38" i="40"/>
  <c r="P319" i="35"/>
  <c r="P320" i="35"/>
  <c r="P315" i="35"/>
  <c r="P321" i="35"/>
  <c r="P322" i="35"/>
  <c r="P314" i="35"/>
  <c r="P316" i="35"/>
  <c r="P317" i="35"/>
  <c r="P312" i="35"/>
  <c r="P313" i="35"/>
  <c r="P318" i="35"/>
  <c r="P291" i="35"/>
  <c r="P292" i="35"/>
  <c r="P293" i="35"/>
  <c r="P294" i="35"/>
  <c r="P295" i="35"/>
  <c r="P296" i="35"/>
  <c r="P297" i="35"/>
  <c r="P298" i="35"/>
  <c r="P299" i="35"/>
  <c r="P300" i="35"/>
  <c r="P301" i="35"/>
  <c r="P272" i="35"/>
  <c r="P274" i="35" s="1"/>
  <c r="O273" i="35"/>
  <c r="O257" i="35"/>
  <c r="O446" i="35" s="1"/>
  <c r="P255" i="35"/>
  <c r="P23" i="52"/>
  <c r="Q440" i="35"/>
  <c r="Q384" i="35"/>
  <c r="Q332" i="35"/>
  <c r="Q254" i="35"/>
  <c r="Q249" i="35"/>
  <c r="Q246" i="35"/>
  <c r="Q242" i="35"/>
  <c r="Q235" i="35"/>
  <c r="Q230" i="35"/>
  <c r="Q222" i="35"/>
  <c r="Q214" i="35"/>
  <c r="Q206" i="35"/>
  <c r="Q199" i="35"/>
  <c r="Q195" i="35"/>
  <c r="Q280" i="35"/>
  <c r="Q267" i="35"/>
  <c r="Q261" i="35"/>
  <c r="Q191" i="35"/>
  <c r="Q172" i="35"/>
  <c r="Q164" i="35"/>
  <c r="Q156" i="35"/>
  <c r="P262" i="35"/>
  <c r="Q148" i="35"/>
  <c r="Q143" i="35"/>
  <c r="Q139" i="35"/>
  <c r="Q135" i="35"/>
  <c r="Q132" i="35"/>
  <c r="Q122" i="35"/>
  <c r="Q114" i="35"/>
  <c r="Q106" i="35"/>
  <c r="Q98" i="35"/>
  <c r="Q94" i="35"/>
  <c r="Q90" i="35"/>
  <c r="Q86" i="35"/>
  <c r="Q82" i="35"/>
  <c r="Q79" i="35"/>
  <c r="Q74" i="35"/>
  <c r="Q70" i="35"/>
  <c r="Q64" i="35"/>
  <c r="Q54" i="35"/>
  <c r="Q44" i="35"/>
  <c r="Q27" i="35"/>
  <c r="Q12" i="35"/>
  <c r="N264" i="35"/>
  <c r="O35" i="24"/>
  <c r="P282" i="35"/>
  <c r="P334" i="35"/>
  <c r="P337" i="35"/>
  <c r="P284" i="35"/>
  <c r="P336" i="35"/>
  <c r="P283" i="35"/>
  <c r="P335" i="35"/>
  <c r="P281" i="35"/>
  <c r="P333" i="35"/>
  <c r="P339" i="35"/>
  <c r="P285" i="35"/>
  <c r="P287" i="35"/>
  <c r="P323" i="35"/>
  <c r="P324" i="35"/>
  <c r="P325" i="35"/>
  <c r="P326" i="35"/>
  <c r="P327" i="35"/>
  <c r="P328" i="35"/>
  <c r="P309" i="35"/>
  <c r="P310" i="35"/>
  <c r="P311" i="35"/>
  <c r="P289" i="35"/>
  <c r="P288" i="35"/>
  <c r="P302" i="35"/>
  <c r="P290" i="35"/>
  <c r="P303" i="35"/>
  <c r="P304" i="35"/>
  <c r="P305" i="35"/>
  <c r="P306" i="35"/>
  <c r="P307" i="35"/>
  <c r="P268" i="35"/>
  <c r="P269" i="35" s="1"/>
  <c r="R6" i="35"/>
  <c r="P441" i="35"/>
  <c r="P80" i="35"/>
  <c r="P133" i="35" s="1"/>
  <c r="N149" i="35"/>
  <c r="O173" i="35"/>
  <c r="O175" i="35"/>
  <c r="O176" i="35"/>
  <c r="O178" i="35"/>
  <c r="O177" i="35"/>
  <c r="O174" i="35"/>
  <c r="N243" i="35"/>
  <c r="N244" i="35"/>
  <c r="O83" i="35"/>
  <c r="P84" i="35"/>
  <c r="P150" i="35"/>
  <c r="M141" i="35"/>
  <c r="L146" i="35"/>
  <c r="O244" i="35"/>
  <c r="O118" i="35"/>
  <c r="O104" i="35"/>
  <c r="O102" i="35"/>
  <c r="O117" i="35"/>
  <c r="O119" i="35"/>
  <c r="O99" i="35"/>
  <c r="O100" i="35"/>
  <c r="O120" i="35"/>
  <c r="O115" i="35"/>
  <c r="O92" i="35"/>
  <c r="O140" i="35" s="1"/>
  <c r="O144" i="35" s="1"/>
  <c r="O88" i="35"/>
  <c r="O137" i="35" s="1"/>
  <c r="Q7" i="35"/>
  <c r="P91" i="35"/>
  <c r="P87" i="35"/>
  <c r="P136" i="35" s="1"/>
  <c r="P109" i="35"/>
  <c r="P110" i="35"/>
  <c r="P111" i="35"/>
  <c r="P107" i="35"/>
  <c r="P125" i="35"/>
  <c r="P108" i="35"/>
  <c r="P112" i="35"/>
  <c r="P126" i="35"/>
  <c r="P123" i="35"/>
  <c r="P127" i="35"/>
  <c r="P124" i="35"/>
  <c r="P128" i="35"/>
  <c r="O116" i="35"/>
  <c r="O103" i="35"/>
  <c r="O101" i="35"/>
  <c r="P389" i="35" l="1"/>
  <c r="P390" i="35"/>
  <c r="Q360" i="35"/>
  <c r="Q381" i="35"/>
  <c r="P387" i="35"/>
  <c r="Q376" i="35"/>
  <c r="Q377" i="35"/>
  <c r="Q378" i="35"/>
  <c r="Q379" i="35"/>
  <c r="Q380" i="35"/>
  <c r="Q375" i="35"/>
  <c r="P391" i="35"/>
  <c r="P388" i="35"/>
  <c r="P386" i="35"/>
  <c r="P385" i="35"/>
  <c r="Q394" i="35"/>
  <c r="Q398" i="35"/>
  <c r="Q402" i="35"/>
  <c r="Q406" i="35"/>
  <c r="Q410" i="35"/>
  <c r="Q414" i="35"/>
  <c r="Q418" i="35"/>
  <c r="Q422" i="35"/>
  <c r="Q426" i="35"/>
  <c r="Q430" i="35"/>
  <c r="Q392" i="35"/>
  <c r="Q404" i="35"/>
  <c r="Q411" i="35"/>
  <c r="Q393" i="35"/>
  <c r="Q396" i="35"/>
  <c r="Q405" i="35"/>
  <c r="Q412" i="35"/>
  <c r="Q419" i="35"/>
  <c r="Q397" i="35"/>
  <c r="Q399" i="35"/>
  <c r="Q433" i="35"/>
  <c r="Q413" i="35"/>
  <c r="Q420" i="35"/>
  <c r="Q427" i="35"/>
  <c r="Q407" i="35"/>
  <c r="Q416" i="35"/>
  <c r="Q395" i="35"/>
  <c r="Q432" i="35"/>
  <c r="Q423" i="35"/>
  <c r="Q401" i="35"/>
  <c r="Q431" i="35"/>
  <c r="Q400" i="35"/>
  <c r="Q409" i="35"/>
  <c r="Q421" i="35"/>
  <c r="Q408" i="35"/>
  <c r="Q417" i="35"/>
  <c r="Q403" i="35"/>
  <c r="Q428" i="35"/>
  <c r="Q424" i="35"/>
  <c r="Q425" i="35"/>
  <c r="Q429" i="35"/>
  <c r="Q371" i="35"/>
  <c r="Q363" i="35"/>
  <c r="Q415" i="35" s="1"/>
  <c r="Q342" i="35"/>
  <c r="Q373" i="35"/>
  <c r="Q344" i="35"/>
  <c r="Q372" i="35"/>
  <c r="Q364" i="35"/>
  <c r="Q343" i="35"/>
  <c r="Q340" i="35"/>
  <c r="Q359" i="35"/>
  <c r="Q353" i="35"/>
  <c r="Q347" i="35"/>
  <c r="Q368" i="35"/>
  <c r="Q358" i="35"/>
  <c r="Q352" i="35"/>
  <c r="Q346" i="35"/>
  <c r="Q366" i="35"/>
  <c r="Q374" i="35"/>
  <c r="Q348" i="35"/>
  <c r="Q369" i="35"/>
  <c r="Q355" i="35"/>
  <c r="Q350" i="35"/>
  <c r="Q357" i="35"/>
  <c r="Q367" i="35"/>
  <c r="Q354" i="35"/>
  <c r="Q349" i="35"/>
  <c r="Q370" i="35"/>
  <c r="Q365" i="35"/>
  <c r="Q361" i="35"/>
  <c r="Q351" i="35"/>
  <c r="Q345" i="35"/>
  <c r="Q362" i="35"/>
  <c r="Q356" i="35"/>
  <c r="Q341" i="35"/>
  <c r="Q286" i="35"/>
  <c r="Q338" i="35"/>
  <c r="O434" i="35"/>
  <c r="O38" i="24" s="1"/>
  <c r="Q308" i="35"/>
  <c r="Q329" i="35"/>
  <c r="T39" i="40"/>
  <c r="T40" i="40"/>
  <c r="T41" i="40"/>
  <c r="T35" i="40"/>
  <c r="T38" i="40"/>
  <c r="T36" i="40"/>
  <c r="T37" i="40"/>
  <c r="Q318" i="35"/>
  <c r="Q313" i="35"/>
  <c r="Q316" i="35"/>
  <c r="Q319" i="35"/>
  <c r="Q315" i="35"/>
  <c r="Q320" i="35"/>
  <c r="Q321" i="35"/>
  <c r="Q322" i="35"/>
  <c r="Q314" i="35"/>
  <c r="Q317" i="35"/>
  <c r="Q312" i="35"/>
  <c r="Q292" i="35"/>
  <c r="Q299" i="35"/>
  <c r="Q291" i="35"/>
  <c r="Q295" i="35"/>
  <c r="Q297" i="35"/>
  <c r="Q300" i="35"/>
  <c r="Q294" i="35"/>
  <c r="Q293" i="35"/>
  <c r="Q296" i="35"/>
  <c r="Q298" i="35"/>
  <c r="Q301" i="35"/>
  <c r="Q272" i="35"/>
  <c r="Q274" i="35" s="1"/>
  <c r="P273" i="35"/>
  <c r="P257" i="35"/>
  <c r="P446" i="35" s="1"/>
  <c r="Q255" i="35"/>
  <c r="Q23" i="52"/>
  <c r="R440" i="35"/>
  <c r="R384" i="35"/>
  <c r="R332" i="35"/>
  <c r="R254" i="35"/>
  <c r="R249" i="35"/>
  <c r="R246" i="35"/>
  <c r="R242" i="35"/>
  <c r="R235" i="35"/>
  <c r="R230" i="35"/>
  <c r="R222" i="35"/>
  <c r="R214" i="35"/>
  <c r="R206" i="35"/>
  <c r="R199" i="35"/>
  <c r="R195" i="35"/>
  <c r="R280" i="35"/>
  <c r="Q262" i="35"/>
  <c r="R191" i="35"/>
  <c r="R172" i="35"/>
  <c r="R164" i="35"/>
  <c r="R156" i="35"/>
  <c r="R267" i="35"/>
  <c r="R261" i="35"/>
  <c r="R148" i="35"/>
  <c r="R143" i="35"/>
  <c r="R139" i="35"/>
  <c r="R135" i="35"/>
  <c r="R132" i="35"/>
  <c r="R122" i="35"/>
  <c r="R114" i="35"/>
  <c r="R106" i="35"/>
  <c r="R98" i="35"/>
  <c r="R94" i="35"/>
  <c r="R90" i="35"/>
  <c r="R86" i="35"/>
  <c r="R82" i="35"/>
  <c r="R79" i="35"/>
  <c r="R74" i="35"/>
  <c r="R70" i="35"/>
  <c r="R64" i="35"/>
  <c r="R54" i="35"/>
  <c r="R44" i="35"/>
  <c r="R27" i="35"/>
  <c r="R12" i="35"/>
  <c r="O264" i="35"/>
  <c r="P35" i="24"/>
  <c r="Q282" i="35"/>
  <c r="Q334" i="35"/>
  <c r="Q339" i="35"/>
  <c r="Q285" i="35"/>
  <c r="Q337" i="35"/>
  <c r="Q284" i="35"/>
  <c r="Q336" i="35"/>
  <c r="Q283" i="35"/>
  <c r="Q335" i="35"/>
  <c r="Q281" i="35"/>
  <c r="Q333" i="35"/>
  <c r="Q287" i="35"/>
  <c r="Q323" i="35"/>
  <c r="Q324" i="35"/>
  <c r="Q325" i="35"/>
  <c r="Q326" i="35"/>
  <c r="Q327" i="35"/>
  <c r="Q328" i="35"/>
  <c r="Q309" i="35"/>
  <c r="Q310" i="35"/>
  <c r="Q311" i="35"/>
  <c r="Q303" i="35"/>
  <c r="Q304" i="35"/>
  <c r="Q307" i="35"/>
  <c r="Q289" i="35"/>
  <c r="Q288" i="35"/>
  <c r="Q302" i="35"/>
  <c r="Q305" i="35"/>
  <c r="Q306" i="35"/>
  <c r="Q290" i="35"/>
  <c r="Q268" i="35"/>
  <c r="Q269" i="35" s="1"/>
  <c r="S6" i="35"/>
  <c r="Q441" i="35"/>
  <c r="Q80" i="35"/>
  <c r="Q133" i="35" s="1"/>
  <c r="P176" i="35"/>
  <c r="P178" i="35"/>
  <c r="P173" i="35"/>
  <c r="P175" i="35"/>
  <c r="P174" i="35"/>
  <c r="P177" i="35"/>
  <c r="O243" i="35"/>
  <c r="P83" i="35"/>
  <c r="Q84" i="35"/>
  <c r="O149" i="35"/>
  <c r="Q150" i="35"/>
  <c r="N141" i="35"/>
  <c r="M146" i="35"/>
  <c r="P88" i="35"/>
  <c r="P137" i="35" s="1"/>
  <c r="P119" i="35"/>
  <c r="P92" i="35"/>
  <c r="P140" i="35" s="1"/>
  <c r="P144" i="35" s="1"/>
  <c r="P99" i="35"/>
  <c r="P103" i="35"/>
  <c r="P118" i="35"/>
  <c r="P104" i="35"/>
  <c r="P100" i="35"/>
  <c r="P102" i="35"/>
  <c r="P120" i="35"/>
  <c r="Q107" i="35"/>
  <c r="Q111" i="35"/>
  <c r="Q91" i="35"/>
  <c r="Q108" i="35"/>
  <c r="Q110" i="35"/>
  <c r="Q124" i="35"/>
  <c r="Q128" i="35"/>
  <c r="Q87" i="35"/>
  <c r="Q136" i="35" s="1"/>
  <c r="Q125" i="35"/>
  <c r="Q123" i="35"/>
  <c r="Q112" i="35"/>
  <c r="Q126" i="35"/>
  <c r="Q127" i="35"/>
  <c r="Q109" i="35"/>
  <c r="R7" i="35"/>
  <c r="P116" i="35"/>
  <c r="P117" i="35"/>
  <c r="P101" i="35"/>
  <c r="P115" i="35"/>
  <c r="Q386" i="35" l="1"/>
  <c r="Q385" i="35"/>
  <c r="R360" i="35"/>
  <c r="R381" i="35"/>
  <c r="T360" i="35"/>
  <c r="Q389" i="35"/>
  <c r="Q387" i="35"/>
  <c r="R375" i="35"/>
  <c r="R376" i="35"/>
  <c r="R377" i="35"/>
  <c r="R378" i="35"/>
  <c r="R379" i="35"/>
  <c r="R380" i="35"/>
  <c r="Q391" i="35"/>
  <c r="Q390" i="35"/>
  <c r="Q388" i="35"/>
  <c r="R394" i="35"/>
  <c r="R398" i="35"/>
  <c r="R417" i="35"/>
  <c r="R424" i="35"/>
  <c r="R431" i="35"/>
  <c r="R392" i="35"/>
  <c r="R393" i="35"/>
  <c r="R395" i="35"/>
  <c r="R425" i="35"/>
  <c r="R432" i="35"/>
  <c r="R396" i="35"/>
  <c r="R405" i="35"/>
  <c r="R412" i="35"/>
  <c r="R419" i="35"/>
  <c r="R426" i="35"/>
  <c r="R397" i="35"/>
  <c r="R399" i="35"/>
  <c r="R406" i="35"/>
  <c r="R420" i="35"/>
  <c r="R429" i="35"/>
  <c r="R433" i="35"/>
  <c r="R403" i="35"/>
  <c r="R428" i="35"/>
  <c r="R411" i="35"/>
  <c r="R402" i="35"/>
  <c r="R427" i="35"/>
  <c r="R414" i="35"/>
  <c r="R423" i="35"/>
  <c r="R410" i="35"/>
  <c r="R401" i="35"/>
  <c r="R418" i="35"/>
  <c r="R422" i="35"/>
  <c r="R413" i="35"/>
  <c r="R400" i="35"/>
  <c r="R409" i="35"/>
  <c r="R430" i="35"/>
  <c r="R421" i="35"/>
  <c r="R407" i="35"/>
  <c r="R416" i="35"/>
  <c r="R408" i="35"/>
  <c r="R404" i="35"/>
  <c r="R370" i="35"/>
  <c r="R362" i="35"/>
  <c r="R359" i="35"/>
  <c r="R353" i="35"/>
  <c r="T346" i="35"/>
  <c r="T356" i="35"/>
  <c r="T350" i="35"/>
  <c r="R371" i="35"/>
  <c r="R363" i="35"/>
  <c r="R415" i="35" s="1"/>
  <c r="T355" i="35"/>
  <c r="T349" i="35"/>
  <c r="T347" i="35"/>
  <c r="R372" i="35"/>
  <c r="R364" i="35"/>
  <c r="T344" i="35"/>
  <c r="R369" i="35"/>
  <c r="T359" i="35"/>
  <c r="T353" i="35"/>
  <c r="R341" i="35"/>
  <c r="R347" i="35"/>
  <c r="R343" i="35"/>
  <c r="R373" i="35"/>
  <c r="T354" i="35"/>
  <c r="T348" i="35"/>
  <c r="R342" i="35"/>
  <c r="R368" i="35"/>
  <c r="R374" i="35"/>
  <c r="R348" i="35"/>
  <c r="R355" i="35"/>
  <c r="T351" i="35"/>
  <c r="R350" i="35"/>
  <c r="R344" i="35"/>
  <c r="R365" i="35"/>
  <c r="R357" i="35"/>
  <c r="T352" i="35"/>
  <c r="R361" i="35"/>
  <c r="R346" i="35"/>
  <c r="T342" i="35"/>
  <c r="R352" i="35"/>
  <c r="R367" i="35"/>
  <c r="T341" i="35"/>
  <c r="R354" i="35"/>
  <c r="R351" i="35"/>
  <c r="R356" i="35"/>
  <c r="R366" i="35"/>
  <c r="R349" i="35"/>
  <c r="T345" i="35"/>
  <c r="T343" i="35"/>
  <c r="T357" i="35"/>
  <c r="T340" i="35"/>
  <c r="T358" i="35"/>
  <c r="R340" i="35"/>
  <c r="R358" i="35"/>
  <c r="R345" i="35"/>
  <c r="R338" i="35"/>
  <c r="T338" i="35"/>
  <c r="T286" i="35"/>
  <c r="R286" i="35"/>
  <c r="P434" i="35"/>
  <c r="P38" i="24" s="1"/>
  <c r="R308" i="35"/>
  <c r="R329" i="35"/>
  <c r="R317" i="35"/>
  <c r="R315" i="35"/>
  <c r="R316" i="35"/>
  <c r="R318" i="35"/>
  <c r="R319" i="35"/>
  <c r="R314" i="35"/>
  <c r="R320" i="35"/>
  <c r="R321" i="35"/>
  <c r="R322" i="35"/>
  <c r="R312" i="35"/>
  <c r="R313" i="35"/>
  <c r="R291" i="35"/>
  <c r="R296" i="35"/>
  <c r="R300" i="35"/>
  <c r="R293" i="35"/>
  <c r="R294" i="35"/>
  <c r="R295" i="35"/>
  <c r="R299" i="35"/>
  <c r="R292" i="35"/>
  <c r="R298" i="35"/>
  <c r="R297" i="35"/>
  <c r="R301" i="35"/>
  <c r="R272" i="35"/>
  <c r="R274" i="35" s="1"/>
  <c r="Q273" i="35"/>
  <c r="Q257" i="35"/>
  <c r="Q446" i="35" s="1"/>
  <c r="R255" i="35"/>
  <c r="R23" i="52"/>
  <c r="R262" i="35"/>
  <c r="S440" i="35"/>
  <c r="S384" i="35"/>
  <c r="S332" i="35"/>
  <c r="S254" i="35"/>
  <c r="S249" i="35"/>
  <c r="S246" i="35"/>
  <c r="S242" i="35"/>
  <c r="S235" i="35"/>
  <c r="S230" i="35"/>
  <c r="S222" i="35"/>
  <c r="S214" i="35"/>
  <c r="S206" i="35"/>
  <c r="S199" i="35"/>
  <c r="S195" i="35"/>
  <c r="S280" i="35"/>
  <c r="S267" i="35"/>
  <c r="S191" i="35"/>
  <c r="S172" i="35"/>
  <c r="S164" i="35"/>
  <c r="S156" i="35"/>
  <c r="S261" i="35"/>
  <c r="S148" i="35"/>
  <c r="S143" i="35"/>
  <c r="S139" i="35"/>
  <c r="S135" i="35"/>
  <c r="S132" i="35"/>
  <c r="S122" i="35"/>
  <c r="S114" i="35"/>
  <c r="S106" i="35"/>
  <c r="S98" i="35"/>
  <c r="S94" i="35"/>
  <c r="S90" i="35"/>
  <c r="S86" i="35"/>
  <c r="S82" i="35"/>
  <c r="S79" i="35"/>
  <c r="S74" i="35"/>
  <c r="S70" i="35"/>
  <c r="S64" i="35"/>
  <c r="S54" i="35"/>
  <c r="S44" i="35"/>
  <c r="S27" i="35"/>
  <c r="S12" i="35"/>
  <c r="P264" i="35"/>
  <c r="Q35" i="24"/>
  <c r="R282" i="35"/>
  <c r="R334" i="35"/>
  <c r="R287" i="35"/>
  <c r="R339" i="35"/>
  <c r="R285" i="35"/>
  <c r="R337" i="35"/>
  <c r="R284" i="35"/>
  <c r="R336" i="35"/>
  <c r="R283" i="35"/>
  <c r="R333" i="35"/>
  <c r="R281" i="35"/>
  <c r="R335" i="35"/>
  <c r="R323" i="35"/>
  <c r="R324" i="35"/>
  <c r="R325" i="35"/>
  <c r="R326" i="35"/>
  <c r="R327" i="35"/>
  <c r="R328" i="35"/>
  <c r="R309" i="35"/>
  <c r="R310" i="35"/>
  <c r="R311" i="35"/>
  <c r="R289" i="35"/>
  <c r="R290" i="35"/>
  <c r="R303" i="35"/>
  <c r="R304" i="35"/>
  <c r="R305" i="35"/>
  <c r="R306" i="35"/>
  <c r="R307" i="35"/>
  <c r="R302" i="35"/>
  <c r="R288" i="35"/>
  <c r="R268" i="35"/>
  <c r="R269" i="35" s="1"/>
  <c r="T6" i="35"/>
  <c r="R441" i="35"/>
  <c r="R80" i="35"/>
  <c r="R133" i="35" s="1"/>
  <c r="P244" i="35"/>
  <c r="Q176" i="35"/>
  <c r="Q174" i="35"/>
  <c r="Q177" i="35"/>
  <c r="Q178" i="35"/>
  <c r="Q173" i="35"/>
  <c r="Q175" i="35"/>
  <c r="P243" i="35"/>
  <c r="Q83" i="35"/>
  <c r="R84" i="35"/>
  <c r="R150" i="35"/>
  <c r="P149" i="35"/>
  <c r="N146" i="35"/>
  <c r="O141" i="35"/>
  <c r="Q244" i="35"/>
  <c r="Q120" i="35"/>
  <c r="Q88" i="35"/>
  <c r="Q137" i="35" s="1"/>
  <c r="Q119" i="35"/>
  <c r="Q116" i="35"/>
  <c r="Q118" i="35"/>
  <c r="Q102" i="35"/>
  <c r="Q104" i="35"/>
  <c r="Q99" i="35"/>
  <c r="Q117" i="35"/>
  <c r="Q100" i="35"/>
  <c r="Q101" i="35"/>
  <c r="Q92" i="35"/>
  <c r="Q140" i="35" s="1"/>
  <c r="Q144" i="35" s="1"/>
  <c r="R91" i="35"/>
  <c r="R108" i="35"/>
  <c r="R87" i="35"/>
  <c r="R136" i="35" s="1"/>
  <c r="R109" i="35"/>
  <c r="R111" i="35"/>
  <c r="R124" i="35"/>
  <c r="R128" i="35"/>
  <c r="R107" i="35"/>
  <c r="R125" i="35"/>
  <c r="R112" i="35"/>
  <c r="R126" i="35"/>
  <c r="R110" i="35"/>
  <c r="R123" i="35"/>
  <c r="R127" i="35"/>
  <c r="Q115" i="35"/>
  <c r="S7" i="35"/>
  <c r="Q103" i="35"/>
  <c r="R388" i="35" l="1"/>
  <c r="R386" i="35"/>
  <c r="R385" i="35"/>
  <c r="S375" i="35"/>
  <c r="S360" i="35"/>
  <c r="S378" i="35"/>
  <c r="S381" i="35"/>
  <c r="S379" i="35"/>
  <c r="S380" i="35"/>
  <c r="S376" i="35"/>
  <c r="S377" i="35"/>
  <c r="R391" i="35"/>
  <c r="R387" i="35"/>
  <c r="R389" i="35"/>
  <c r="R390" i="35"/>
  <c r="S403" i="35"/>
  <c r="S410" i="35"/>
  <c r="S392" i="35"/>
  <c r="S394" i="35"/>
  <c r="S404" i="35"/>
  <c r="S411" i="35"/>
  <c r="S418" i="35"/>
  <c r="S393" i="35"/>
  <c r="S395" i="35"/>
  <c r="S425" i="35"/>
  <c r="S432" i="35"/>
  <c r="S396" i="35"/>
  <c r="S398" i="35"/>
  <c r="S405" i="35"/>
  <c r="S412" i="35"/>
  <c r="S419" i="35"/>
  <c r="S426" i="35"/>
  <c r="S399" i="35"/>
  <c r="S408" i="35"/>
  <c r="S416" i="35"/>
  <c r="S428" i="35"/>
  <c r="S406" i="35"/>
  <c r="S402" i="35"/>
  <c r="S427" i="35"/>
  <c r="S414" i="35"/>
  <c r="S423" i="35"/>
  <c r="S431" i="35"/>
  <c r="S397" i="35"/>
  <c r="S401" i="35"/>
  <c r="S422" i="35"/>
  <c r="S413" i="35"/>
  <c r="S400" i="35"/>
  <c r="S409" i="35"/>
  <c r="S430" i="35"/>
  <c r="S420" i="35"/>
  <c r="S429" i="35"/>
  <c r="S433" i="35"/>
  <c r="S407" i="35"/>
  <c r="S424" i="35"/>
  <c r="S421" i="35"/>
  <c r="S417" i="35"/>
  <c r="S371" i="35"/>
  <c r="S354" i="35"/>
  <c r="S348" i="35"/>
  <c r="S342" i="35"/>
  <c r="S340" i="35"/>
  <c r="S372" i="35"/>
  <c r="S343" i="35"/>
  <c r="S373" i="35"/>
  <c r="S370" i="35"/>
  <c r="S351" i="35"/>
  <c r="S374" i="35"/>
  <c r="S352" i="35"/>
  <c r="S369" i="35"/>
  <c r="S353" i="35"/>
  <c r="S362" i="35"/>
  <c r="S345" i="35"/>
  <c r="S356" i="35"/>
  <c r="S346" i="35"/>
  <c r="S366" i="35"/>
  <c r="S364" i="35"/>
  <c r="S347" i="35"/>
  <c r="S358" i="35"/>
  <c r="S361" i="35"/>
  <c r="S355" i="35"/>
  <c r="S363" i="35"/>
  <c r="S415" i="35" s="1"/>
  <c r="S341" i="35"/>
  <c r="S357" i="35"/>
  <c r="S367" i="35"/>
  <c r="S344" i="35"/>
  <c r="S368" i="35"/>
  <c r="S349" i="35"/>
  <c r="S365" i="35"/>
  <c r="S350" i="35"/>
  <c r="S359" i="35"/>
  <c r="S286" i="35"/>
  <c r="S338" i="35"/>
  <c r="C11" i="52"/>
  <c r="C11" i="24" s="1"/>
  <c r="Q434" i="35"/>
  <c r="Q38" i="24" s="1"/>
  <c r="S308" i="35"/>
  <c r="S329" i="35"/>
  <c r="S312" i="35"/>
  <c r="S313" i="35"/>
  <c r="S314" i="35"/>
  <c r="S315" i="35"/>
  <c r="S316" i="35"/>
  <c r="S317" i="35"/>
  <c r="S318" i="35"/>
  <c r="S319" i="35"/>
  <c r="S311" i="35"/>
  <c r="S320" i="35"/>
  <c r="S321" i="35"/>
  <c r="S322" i="35"/>
  <c r="S292" i="35"/>
  <c r="S293" i="35"/>
  <c r="S294" i="35"/>
  <c r="S295" i="35"/>
  <c r="S296" i="35"/>
  <c r="S298" i="35"/>
  <c r="S297" i="35"/>
  <c r="S291" i="35"/>
  <c r="S299" i="35"/>
  <c r="S300" i="35"/>
  <c r="S301" i="35"/>
  <c r="S272" i="35"/>
  <c r="S273" i="35" s="1"/>
  <c r="S274" i="35" s="1"/>
  <c r="R273" i="35"/>
  <c r="R257" i="35"/>
  <c r="R446" i="35" s="1"/>
  <c r="T58" i="35"/>
  <c r="T191" i="35"/>
  <c r="S255" i="35"/>
  <c r="S257" i="35" s="1"/>
  <c r="S335" i="35"/>
  <c r="S336" i="35"/>
  <c r="S339" i="35"/>
  <c r="S283" i="35"/>
  <c r="S334" i="35"/>
  <c r="S333" i="35"/>
  <c r="S282" i="35"/>
  <c r="S337" i="35"/>
  <c r="T440" i="35"/>
  <c r="T384" i="35"/>
  <c r="T332" i="35"/>
  <c r="T254" i="35"/>
  <c r="T249" i="35"/>
  <c r="T246" i="35"/>
  <c r="T242" i="35"/>
  <c r="T235" i="35"/>
  <c r="T230" i="35"/>
  <c r="T222" i="35"/>
  <c r="T214" i="35"/>
  <c r="T206" i="35"/>
  <c r="T199" i="35"/>
  <c r="T195" i="35"/>
  <c r="T280" i="35"/>
  <c r="S262" i="35"/>
  <c r="S268" i="35" s="1"/>
  <c r="S327" i="35"/>
  <c r="S304" i="35"/>
  <c r="S310" i="35"/>
  <c r="S328" i="35"/>
  <c r="S305" i="35"/>
  <c r="S287" i="35"/>
  <c r="S325" i="35"/>
  <c r="S326" i="35"/>
  <c r="S323" i="35"/>
  <c r="S306" i="35"/>
  <c r="S288" i="35"/>
  <c r="S289" i="35"/>
  <c r="S307" i="35"/>
  <c r="S309" i="35"/>
  <c r="S290" i="35"/>
  <c r="S302" i="35"/>
  <c r="S285" i="35"/>
  <c r="S324" i="35"/>
  <c r="S284" i="35"/>
  <c r="S281" i="35"/>
  <c r="S303" i="35"/>
  <c r="T172" i="35"/>
  <c r="T164" i="35"/>
  <c r="T156" i="35"/>
  <c r="T261" i="35"/>
  <c r="T267" i="35"/>
  <c r="T148" i="35"/>
  <c r="T143" i="35"/>
  <c r="T139" i="35"/>
  <c r="T135" i="35"/>
  <c r="T132" i="35"/>
  <c r="T122" i="35"/>
  <c r="T114" i="35"/>
  <c r="T106" i="35"/>
  <c r="T98" i="35"/>
  <c r="T94" i="35"/>
  <c r="T90" i="35"/>
  <c r="T86" i="35"/>
  <c r="T82" i="35"/>
  <c r="T79" i="35"/>
  <c r="T74" i="35"/>
  <c r="T70" i="35"/>
  <c r="T64" i="35"/>
  <c r="T54" i="35"/>
  <c r="T44" i="35"/>
  <c r="T27" i="35"/>
  <c r="T12" i="35"/>
  <c r="S107" i="35"/>
  <c r="S80" i="35"/>
  <c r="S133" i="35" s="1"/>
  <c r="S124" i="35"/>
  <c r="S108" i="35"/>
  <c r="S125" i="35"/>
  <c r="S109" i="35"/>
  <c r="S126" i="35"/>
  <c r="S110" i="35"/>
  <c r="S128" i="35"/>
  <c r="S112" i="35"/>
  <c r="S91" i="35"/>
  <c r="S87" i="35"/>
  <c r="S136" i="35" s="1"/>
  <c r="S127" i="35"/>
  <c r="S111" i="35"/>
  <c r="S123" i="35"/>
  <c r="Q264" i="35"/>
  <c r="R35" i="24"/>
  <c r="S441" i="35"/>
  <c r="R178" i="35"/>
  <c r="R174" i="35"/>
  <c r="R175" i="35"/>
  <c r="R173" i="35"/>
  <c r="R176" i="35"/>
  <c r="R177" i="35"/>
  <c r="Q243" i="35"/>
  <c r="R83" i="35"/>
  <c r="S84" i="35"/>
  <c r="P141" i="35"/>
  <c r="S150" i="35"/>
  <c r="Q149" i="35"/>
  <c r="O146" i="35"/>
  <c r="R244" i="35"/>
  <c r="R116" i="35"/>
  <c r="R115" i="35"/>
  <c r="R118" i="35"/>
  <c r="R117" i="35"/>
  <c r="R119" i="35"/>
  <c r="R120" i="35"/>
  <c r="R104" i="35"/>
  <c r="R99" i="35"/>
  <c r="R100" i="35"/>
  <c r="R92" i="35"/>
  <c r="R140" i="35" s="1"/>
  <c r="R144" i="35" s="1"/>
  <c r="R102" i="35"/>
  <c r="R103" i="35"/>
  <c r="T7" i="35"/>
  <c r="R88" i="35"/>
  <c r="R137" i="35" s="1"/>
  <c r="R101" i="35"/>
  <c r="S389" i="35" l="1"/>
  <c r="T375" i="35"/>
  <c r="T376" i="35"/>
  <c r="T377" i="35"/>
  <c r="T378" i="35"/>
  <c r="T379" i="35"/>
  <c r="T380" i="35"/>
  <c r="T381" i="35"/>
  <c r="S385" i="35"/>
  <c r="S386" i="35"/>
  <c r="S391" i="35"/>
  <c r="S388" i="35"/>
  <c r="S390" i="35"/>
  <c r="S387" i="35"/>
  <c r="T393" i="35"/>
  <c r="T397" i="35"/>
  <c r="T401" i="35"/>
  <c r="T405" i="35"/>
  <c r="T409" i="35"/>
  <c r="T413" i="35"/>
  <c r="T417" i="35"/>
  <c r="T421" i="35"/>
  <c r="T425" i="35"/>
  <c r="T429" i="35"/>
  <c r="T433" i="35"/>
  <c r="T416" i="35"/>
  <c r="T423" i="35"/>
  <c r="T430" i="35"/>
  <c r="T390" i="35"/>
  <c r="T424" i="35"/>
  <c r="T431" i="35"/>
  <c r="T392" i="35"/>
  <c r="T394" i="35"/>
  <c r="T404" i="35"/>
  <c r="T411" i="35"/>
  <c r="T418" i="35"/>
  <c r="T395" i="35"/>
  <c r="T432" i="35"/>
  <c r="T396" i="35"/>
  <c r="T412" i="35"/>
  <c r="T403" i="35"/>
  <c r="T398" i="35"/>
  <c r="T419" i="35"/>
  <c r="T428" i="35"/>
  <c r="T406" i="35"/>
  <c r="T415" i="35"/>
  <c r="T402" i="35"/>
  <c r="T427" i="35"/>
  <c r="T410" i="35"/>
  <c r="T414" i="35"/>
  <c r="T426" i="35"/>
  <c r="T422" i="35"/>
  <c r="T399" i="35"/>
  <c r="T408" i="35"/>
  <c r="T420" i="35"/>
  <c r="T407" i="35"/>
  <c r="T400" i="35"/>
  <c r="T367" i="35"/>
  <c r="T365" i="35"/>
  <c r="T368" i="35"/>
  <c r="T373" i="35"/>
  <c r="T369" i="35"/>
  <c r="T374" i="35"/>
  <c r="T361" i="35"/>
  <c r="T370" i="35"/>
  <c r="T371" i="35"/>
  <c r="T372" i="35"/>
  <c r="T366" i="35"/>
  <c r="T362" i="35"/>
  <c r="T363" i="35"/>
  <c r="T364" i="35"/>
  <c r="R434" i="35"/>
  <c r="R38" i="24" s="1"/>
  <c r="T329" i="35"/>
  <c r="T320" i="35"/>
  <c r="T321" i="35"/>
  <c r="T313" i="35"/>
  <c r="T317" i="35"/>
  <c r="T319" i="35"/>
  <c r="T322" i="35"/>
  <c r="T314" i="35"/>
  <c r="T316" i="35"/>
  <c r="T315" i="35"/>
  <c r="T312" i="35"/>
  <c r="T318" i="35"/>
  <c r="T323" i="35"/>
  <c r="T324" i="35"/>
  <c r="T291" i="35"/>
  <c r="T292" i="35"/>
  <c r="T293" i="35"/>
  <c r="T299" i="35"/>
  <c r="T301" i="35"/>
  <c r="T294" i="35"/>
  <c r="T298" i="35"/>
  <c r="T295" i="35"/>
  <c r="T296" i="35"/>
  <c r="T300" i="35"/>
  <c r="T297" i="35"/>
  <c r="T272" i="35"/>
  <c r="T273" i="35" s="1"/>
  <c r="S446" i="35"/>
  <c r="S269" i="35"/>
  <c r="S35" i="24" s="1"/>
  <c r="T255" i="35"/>
  <c r="T262" i="35"/>
  <c r="T123" i="35"/>
  <c r="T107" i="35"/>
  <c r="T108" i="35"/>
  <c r="T109" i="35"/>
  <c r="T126" i="35"/>
  <c r="T127" i="35"/>
  <c r="T128" i="35"/>
  <c r="T112" i="35"/>
  <c r="T80" i="35"/>
  <c r="T133" i="35" s="1"/>
  <c r="T124" i="35"/>
  <c r="T192" i="35" s="1"/>
  <c r="T196" i="35" s="1"/>
  <c r="T91" i="35"/>
  <c r="T125" i="35"/>
  <c r="T193" i="35" s="1"/>
  <c r="T197" i="35" s="1"/>
  <c r="T110" i="35"/>
  <c r="T87" i="35"/>
  <c r="T136" i="35" s="1"/>
  <c r="T111" i="35"/>
  <c r="R264" i="35"/>
  <c r="T334" i="35"/>
  <c r="T386" i="35" s="1"/>
  <c r="T282" i="35"/>
  <c r="T335" i="35"/>
  <c r="T281" i="35"/>
  <c r="T333" i="35"/>
  <c r="T385" i="35" s="1"/>
  <c r="T287" i="35"/>
  <c r="T339" i="35"/>
  <c r="T391" i="35" s="1"/>
  <c r="T285" i="35"/>
  <c r="T284" i="35"/>
  <c r="T336" i="35"/>
  <c r="T388" i="35" s="1"/>
  <c r="T283" i="35"/>
  <c r="T337" i="35"/>
  <c r="T389" i="35" s="1"/>
  <c r="T325" i="35"/>
  <c r="T326" i="35"/>
  <c r="T327" i="35"/>
  <c r="T328" i="35"/>
  <c r="T310" i="35"/>
  <c r="T289" i="35"/>
  <c r="T288" i="35"/>
  <c r="T302" i="35"/>
  <c r="T290" i="35"/>
  <c r="T303" i="35"/>
  <c r="T304" i="35"/>
  <c r="T305" i="35"/>
  <c r="T306" i="35"/>
  <c r="T307" i="35"/>
  <c r="T309" i="35"/>
  <c r="T311" i="35"/>
  <c r="T268" i="35"/>
  <c r="T269" i="35" s="1"/>
  <c r="T441" i="35"/>
  <c r="S174" i="35"/>
  <c r="S177" i="35"/>
  <c r="S176" i="35"/>
  <c r="S173" i="35"/>
  <c r="S178" i="35"/>
  <c r="S175" i="35"/>
  <c r="R243" i="35"/>
  <c r="S83" i="35"/>
  <c r="T84" i="35"/>
  <c r="P146" i="35"/>
  <c r="T150" i="35"/>
  <c r="R149" i="35"/>
  <c r="Q141" i="35"/>
  <c r="S244" i="35"/>
  <c r="S104" i="35"/>
  <c r="S100" i="35"/>
  <c r="S102" i="35"/>
  <c r="S120" i="35"/>
  <c r="S101" i="35"/>
  <c r="S99" i="35"/>
  <c r="S92" i="35"/>
  <c r="S116" i="35"/>
  <c r="S88" i="35"/>
  <c r="S137" i="35" s="1"/>
  <c r="S118" i="35"/>
  <c r="S117" i="35"/>
  <c r="S119" i="35"/>
  <c r="S115" i="35"/>
  <c r="S103" i="35"/>
  <c r="T387" i="35" l="1"/>
  <c r="S434" i="35"/>
  <c r="S38" i="24" s="1"/>
  <c r="T274" i="35"/>
  <c r="E36" i="24" s="1"/>
  <c r="D36" i="24" s="1"/>
  <c r="T257" i="35"/>
  <c r="T446" i="35" s="1"/>
  <c r="S140" i="35"/>
  <c r="S144" i="35" s="1"/>
  <c r="T35" i="24"/>
  <c r="D35" i="24" s="1"/>
  <c r="S243" i="35"/>
  <c r="T169" i="35"/>
  <c r="T219" i="35"/>
  <c r="T165" i="35"/>
  <c r="T215" i="35"/>
  <c r="T166" i="35"/>
  <c r="T168" i="35"/>
  <c r="T218" i="35"/>
  <c r="T167" i="35"/>
  <c r="T170" i="35"/>
  <c r="T220" i="35"/>
  <c r="T177" i="35"/>
  <c r="T178" i="35"/>
  <c r="T173" i="35"/>
  <c r="T174" i="35"/>
  <c r="T175" i="35"/>
  <c r="T176" i="35"/>
  <c r="T83" i="35"/>
  <c r="S149" i="35"/>
  <c r="R141" i="35"/>
  <c r="Q146" i="35"/>
  <c r="T243" i="35"/>
  <c r="T92" i="35"/>
  <c r="T117" i="35"/>
  <c r="T120" i="35"/>
  <c r="T88" i="35"/>
  <c r="T137" i="35" s="1"/>
  <c r="T116" i="35"/>
  <c r="T101" i="35"/>
  <c r="T119" i="35"/>
  <c r="T118" i="35"/>
  <c r="T103" i="35"/>
  <c r="T100" i="35"/>
  <c r="T115" i="35"/>
  <c r="T104" i="35"/>
  <c r="T102" i="35"/>
  <c r="T99" i="35"/>
  <c r="T434" i="35" l="1"/>
  <c r="T38" i="24" s="1"/>
  <c r="D38" i="24" s="1"/>
  <c r="T201" i="35"/>
  <c r="T217" i="35" s="1"/>
  <c r="T200" i="35"/>
  <c r="T216" i="35" s="1"/>
  <c r="S264" i="35"/>
  <c r="T186" i="35"/>
  <c r="T228" i="35" s="1"/>
  <c r="T184" i="35"/>
  <c r="T226" i="35" s="1"/>
  <c r="T183" i="35"/>
  <c r="T225" i="35" s="1"/>
  <c r="T181" i="35"/>
  <c r="T223" i="35" s="1"/>
  <c r="T185" i="35"/>
  <c r="T227" i="35" s="1"/>
  <c r="T182" i="35"/>
  <c r="T224" i="35" s="1"/>
  <c r="T140" i="35"/>
  <c r="T144" i="35" s="1"/>
  <c r="T244" i="35"/>
  <c r="T149" i="35"/>
  <c r="S141" i="35"/>
  <c r="R146" i="35"/>
  <c r="T264" i="35" l="1"/>
  <c r="S146" i="35"/>
  <c r="T141" i="35"/>
  <c r="T146" i="35" l="1"/>
  <c r="E75" i="35" l="1"/>
  <c r="E441" i="35" s="1"/>
  <c r="F28" i="35"/>
  <c r="G28" i="35"/>
  <c r="H28" i="35"/>
  <c r="I28" i="35"/>
  <c r="J28" i="35"/>
  <c r="K28" i="35"/>
  <c r="L28" i="35"/>
  <c r="M28" i="35"/>
  <c r="N28" i="35"/>
  <c r="O28" i="35"/>
  <c r="P28" i="35"/>
  <c r="Q28" i="35"/>
  <c r="R28" i="35"/>
  <c r="S28" i="35"/>
  <c r="F29" i="35"/>
  <c r="G29" i="35"/>
  <c r="H29" i="35"/>
  <c r="I29" i="35"/>
  <c r="J29" i="35"/>
  <c r="K29" i="35"/>
  <c r="L29" i="35"/>
  <c r="M29" i="35"/>
  <c r="N29" i="35"/>
  <c r="O29" i="35"/>
  <c r="P29" i="35"/>
  <c r="Q29" i="35"/>
  <c r="R29" i="35"/>
  <c r="S29" i="35"/>
  <c r="F30" i="35"/>
  <c r="G30" i="35"/>
  <c r="H30" i="35"/>
  <c r="I30" i="35"/>
  <c r="J30" i="35"/>
  <c r="K30" i="35"/>
  <c r="L30" i="35"/>
  <c r="M30" i="35"/>
  <c r="N30" i="35"/>
  <c r="O30" i="35"/>
  <c r="P30" i="35"/>
  <c r="Q30" i="35"/>
  <c r="R30" i="35"/>
  <c r="S30" i="35"/>
  <c r="F31" i="35"/>
  <c r="G31" i="35"/>
  <c r="H31" i="35"/>
  <c r="I31" i="35"/>
  <c r="J31" i="35"/>
  <c r="K31" i="35"/>
  <c r="L31" i="35"/>
  <c r="M31" i="35"/>
  <c r="N31" i="35"/>
  <c r="O31" i="35"/>
  <c r="P31" i="35"/>
  <c r="Q31" i="35"/>
  <c r="R31" i="35"/>
  <c r="S31" i="35"/>
  <c r="F32" i="35"/>
  <c r="G32" i="35"/>
  <c r="H32" i="35"/>
  <c r="I32" i="35"/>
  <c r="J32" i="35"/>
  <c r="K32" i="35"/>
  <c r="L32" i="35"/>
  <c r="M32" i="35"/>
  <c r="N32" i="35"/>
  <c r="O32" i="35"/>
  <c r="P32" i="35"/>
  <c r="Q32" i="35"/>
  <c r="R32" i="35"/>
  <c r="S32" i="35"/>
  <c r="F33" i="35"/>
  <c r="G33" i="35"/>
  <c r="H33" i="35"/>
  <c r="I33" i="35"/>
  <c r="J33" i="35"/>
  <c r="K33" i="35"/>
  <c r="L33" i="35"/>
  <c r="M33" i="35"/>
  <c r="N33" i="35"/>
  <c r="O33" i="35"/>
  <c r="P33" i="35"/>
  <c r="Q33" i="35"/>
  <c r="R33" i="35"/>
  <c r="S33" i="35"/>
  <c r="E29" i="35"/>
  <c r="E30" i="35"/>
  <c r="E31" i="35"/>
  <c r="E32" i="35"/>
  <c r="E33" i="35"/>
  <c r="E28" i="35"/>
  <c r="E35" i="35"/>
  <c r="E36" i="35"/>
  <c r="E37" i="35"/>
  <c r="E38" i="35"/>
  <c r="E39" i="35"/>
  <c r="E34" i="35"/>
  <c r="O38" i="35" l="1"/>
  <c r="T38" i="35"/>
  <c r="M37" i="35"/>
  <c r="T37" i="35"/>
  <c r="K36" i="35"/>
  <c r="T36" i="35"/>
  <c r="I35" i="35"/>
  <c r="T35" i="35"/>
  <c r="G34" i="35"/>
  <c r="T34" i="35"/>
  <c r="Q39" i="35"/>
  <c r="T39" i="35"/>
  <c r="H35" i="35"/>
  <c r="L35" i="35"/>
  <c r="G35" i="35"/>
  <c r="P39" i="35"/>
  <c r="N38" i="35"/>
  <c r="M38" i="35"/>
  <c r="L37" i="35"/>
  <c r="K37" i="35"/>
  <c r="J37" i="35"/>
  <c r="J36" i="35"/>
  <c r="I36" i="35"/>
  <c r="H36" i="35"/>
  <c r="N39" i="35"/>
  <c r="L38" i="35"/>
  <c r="M39" i="35"/>
  <c r="K38" i="35"/>
  <c r="I37" i="35"/>
  <c r="G36" i="35"/>
  <c r="S34" i="35"/>
  <c r="L39" i="35"/>
  <c r="J38" i="35"/>
  <c r="H37" i="35"/>
  <c r="R34" i="35"/>
  <c r="K39" i="35"/>
  <c r="I38" i="35"/>
  <c r="G37" i="35"/>
  <c r="S35" i="35"/>
  <c r="Q34" i="35"/>
  <c r="F34" i="35"/>
  <c r="J39" i="35"/>
  <c r="H38" i="35"/>
  <c r="R35" i="35"/>
  <c r="P34" i="35"/>
  <c r="F39" i="35"/>
  <c r="I39" i="35"/>
  <c r="G38" i="35"/>
  <c r="S36" i="35"/>
  <c r="Q35" i="35"/>
  <c r="O34" i="35"/>
  <c r="F38" i="35"/>
  <c r="H39" i="35"/>
  <c r="R36" i="35"/>
  <c r="P35" i="35"/>
  <c r="N34" i="35"/>
  <c r="F37" i="35"/>
  <c r="G39" i="35"/>
  <c r="S37" i="35"/>
  <c r="Q36" i="35"/>
  <c r="O35" i="35"/>
  <c r="M34" i="35"/>
  <c r="F36" i="35"/>
  <c r="R37" i="35"/>
  <c r="P36" i="35"/>
  <c r="N35" i="35"/>
  <c r="L34" i="35"/>
  <c r="F35" i="35"/>
  <c r="S38" i="35"/>
  <c r="Q37" i="35"/>
  <c r="O36" i="35"/>
  <c r="M35" i="35"/>
  <c r="K34" i="35"/>
  <c r="R38" i="35"/>
  <c r="P37" i="35"/>
  <c r="N36" i="35"/>
  <c r="J34" i="35"/>
  <c r="S39" i="35"/>
  <c r="Q38" i="35"/>
  <c r="O37" i="35"/>
  <c r="M36" i="35"/>
  <c r="K35" i="35"/>
  <c r="I34" i="35"/>
  <c r="O39" i="35"/>
  <c r="R39" i="35"/>
  <c r="P38" i="35"/>
  <c r="N37" i="35"/>
  <c r="L36" i="35"/>
  <c r="J35" i="35"/>
  <c r="H34" i="35"/>
  <c r="F13" i="35" l="1"/>
  <c r="F215" i="35" s="1"/>
  <c r="G13" i="35"/>
  <c r="G215" i="35" s="1"/>
  <c r="H13" i="35"/>
  <c r="H215" i="35" s="1"/>
  <c r="I13" i="35"/>
  <c r="I215" i="35" s="1"/>
  <c r="J13" i="35"/>
  <c r="J215" i="35" s="1"/>
  <c r="K13" i="35"/>
  <c r="K215" i="35" s="1"/>
  <c r="L13" i="35"/>
  <c r="L215" i="35" s="1"/>
  <c r="M13" i="35"/>
  <c r="M215" i="35" s="1"/>
  <c r="N13" i="35"/>
  <c r="N215" i="35" s="1"/>
  <c r="O13" i="35"/>
  <c r="O215" i="35" s="1"/>
  <c r="P13" i="35"/>
  <c r="P215" i="35" s="1"/>
  <c r="Q13" i="35"/>
  <c r="Q215" i="35" s="1"/>
  <c r="R13" i="35"/>
  <c r="R215" i="35" s="1"/>
  <c r="S215" i="35"/>
  <c r="F14" i="35"/>
  <c r="F192" i="35" s="1"/>
  <c r="F196" i="35" s="1"/>
  <c r="G14" i="35"/>
  <c r="G192" i="35" s="1"/>
  <c r="G196" i="35" s="1"/>
  <c r="H14" i="35"/>
  <c r="H192" i="35" s="1"/>
  <c r="H196" i="35" s="1"/>
  <c r="I14" i="35"/>
  <c r="I192" i="35" s="1"/>
  <c r="I196" i="35" s="1"/>
  <c r="J14" i="35"/>
  <c r="J192" i="35" s="1"/>
  <c r="J196" i="35" s="1"/>
  <c r="K14" i="35"/>
  <c r="K192" i="35" s="1"/>
  <c r="K196" i="35" s="1"/>
  <c r="L14" i="35"/>
  <c r="L192" i="35" s="1"/>
  <c r="L196" i="35" s="1"/>
  <c r="M14" i="35"/>
  <c r="M192" i="35" s="1"/>
  <c r="M196" i="35" s="1"/>
  <c r="N14" i="35"/>
  <c r="N192" i="35" s="1"/>
  <c r="N196" i="35" s="1"/>
  <c r="O14" i="35"/>
  <c r="O192" i="35" s="1"/>
  <c r="O196" i="35" s="1"/>
  <c r="P14" i="35"/>
  <c r="P192" i="35" s="1"/>
  <c r="P196" i="35" s="1"/>
  <c r="Q14" i="35"/>
  <c r="Q192" i="35" s="1"/>
  <c r="Q196" i="35" s="1"/>
  <c r="R14" i="35"/>
  <c r="R192" i="35" s="1"/>
  <c r="R196" i="35" s="1"/>
  <c r="S14" i="35"/>
  <c r="S192" i="35" s="1"/>
  <c r="S196" i="35" s="1"/>
  <c r="F15" i="35"/>
  <c r="F193" i="35" s="1"/>
  <c r="F197" i="35" s="1"/>
  <c r="G15" i="35"/>
  <c r="G193" i="35" s="1"/>
  <c r="G197" i="35" s="1"/>
  <c r="H15" i="35"/>
  <c r="H193" i="35" s="1"/>
  <c r="H197" i="35" s="1"/>
  <c r="I15" i="35"/>
  <c r="I193" i="35" s="1"/>
  <c r="I197" i="35" s="1"/>
  <c r="J15" i="35"/>
  <c r="J193" i="35" s="1"/>
  <c r="J197" i="35" s="1"/>
  <c r="K15" i="35"/>
  <c r="K193" i="35" s="1"/>
  <c r="K197" i="35" s="1"/>
  <c r="L15" i="35"/>
  <c r="L193" i="35" s="1"/>
  <c r="L197" i="35" s="1"/>
  <c r="M15" i="35"/>
  <c r="M193" i="35" s="1"/>
  <c r="M197" i="35" s="1"/>
  <c r="N15" i="35"/>
  <c r="N193" i="35" s="1"/>
  <c r="N197" i="35" s="1"/>
  <c r="O15" i="35"/>
  <c r="O193" i="35" s="1"/>
  <c r="O197" i="35" s="1"/>
  <c r="P15" i="35"/>
  <c r="P193" i="35" s="1"/>
  <c r="P197" i="35" s="1"/>
  <c r="Q15" i="35"/>
  <c r="Q193" i="35" s="1"/>
  <c r="Q197" i="35" s="1"/>
  <c r="R15" i="35"/>
  <c r="R193" i="35" s="1"/>
  <c r="R197" i="35" s="1"/>
  <c r="S15" i="35"/>
  <c r="S193" i="35" s="1"/>
  <c r="S197" i="35" s="1"/>
  <c r="F16" i="35"/>
  <c r="G16" i="35"/>
  <c r="H16" i="35"/>
  <c r="I16" i="35"/>
  <c r="J16" i="35"/>
  <c r="K16" i="35"/>
  <c r="L16" i="35"/>
  <c r="M16" i="35"/>
  <c r="N16" i="35"/>
  <c r="O16" i="35"/>
  <c r="P16" i="35"/>
  <c r="Q16" i="35"/>
  <c r="R16" i="35"/>
  <c r="S16" i="35"/>
  <c r="F17" i="35"/>
  <c r="G17" i="35"/>
  <c r="H17" i="35"/>
  <c r="I17" i="35"/>
  <c r="J17" i="35"/>
  <c r="K17" i="35"/>
  <c r="L17" i="35"/>
  <c r="M17" i="35"/>
  <c r="N17" i="35"/>
  <c r="O17" i="35"/>
  <c r="P17" i="35"/>
  <c r="Q17" i="35"/>
  <c r="R17" i="35"/>
  <c r="S17" i="35"/>
  <c r="F18" i="35"/>
  <c r="F220" i="35" s="1"/>
  <c r="G18" i="35"/>
  <c r="G220" i="35" s="1"/>
  <c r="H18" i="35"/>
  <c r="I18" i="35"/>
  <c r="I220" i="35" s="1"/>
  <c r="J18" i="35"/>
  <c r="J220" i="35" s="1"/>
  <c r="K18" i="35"/>
  <c r="K220" i="35" s="1"/>
  <c r="L18" i="35"/>
  <c r="L220" i="35" s="1"/>
  <c r="M18" i="35"/>
  <c r="M220" i="35" s="1"/>
  <c r="N18" i="35"/>
  <c r="N220" i="35" s="1"/>
  <c r="O18" i="35"/>
  <c r="O220" i="35" s="1"/>
  <c r="P18" i="35"/>
  <c r="P220" i="35" s="1"/>
  <c r="Q18" i="35"/>
  <c r="Q220" i="35" s="1"/>
  <c r="R18" i="35"/>
  <c r="R220" i="35" s="1"/>
  <c r="S18" i="35"/>
  <c r="S220" i="35" s="1"/>
  <c r="E14" i="35"/>
  <c r="E15" i="35"/>
  <c r="E193" i="35" s="1"/>
  <c r="E197" i="35" s="1"/>
  <c r="E16" i="35"/>
  <c r="E17" i="35"/>
  <c r="E18" i="35"/>
  <c r="E220" i="35" s="1"/>
  <c r="E13" i="35"/>
  <c r="F19" i="35"/>
  <c r="G19" i="35"/>
  <c r="H19" i="35"/>
  <c r="I19" i="35"/>
  <c r="J19" i="35"/>
  <c r="K19" i="35"/>
  <c r="L19" i="35"/>
  <c r="M19" i="35"/>
  <c r="N19" i="35"/>
  <c r="O19" i="35"/>
  <c r="P19" i="35"/>
  <c r="Q19" i="35"/>
  <c r="R19" i="35"/>
  <c r="S19" i="35"/>
  <c r="F20" i="35"/>
  <c r="G20" i="35"/>
  <c r="H20" i="35"/>
  <c r="I20" i="35"/>
  <c r="J20" i="35"/>
  <c r="K20" i="35"/>
  <c r="L20" i="35"/>
  <c r="M20" i="35"/>
  <c r="N20" i="35"/>
  <c r="O20" i="35"/>
  <c r="P20" i="35"/>
  <c r="Q20" i="35"/>
  <c r="R20" i="35"/>
  <c r="S20" i="35"/>
  <c r="F21" i="35"/>
  <c r="G21" i="35"/>
  <c r="H21" i="35"/>
  <c r="I21" i="35"/>
  <c r="J21" i="35"/>
  <c r="K21" i="35"/>
  <c r="L21" i="35"/>
  <c r="M21" i="35"/>
  <c r="N21" i="35"/>
  <c r="O21" i="35"/>
  <c r="P21" i="35"/>
  <c r="Q21" i="35"/>
  <c r="R21" i="35"/>
  <c r="S21" i="35"/>
  <c r="F22" i="35"/>
  <c r="G22" i="35"/>
  <c r="H22" i="35"/>
  <c r="I22" i="35"/>
  <c r="J22" i="35"/>
  <c r="K22" i="35"/>
  <c r="L22" i="35"/>
  <c r="M22" i="35"/>
  <c r="N22" i="35"/>
  <c r="O22" i="35"/>
  <c r="P22" i="35"/>
  <c r="Q22" i="35"/>
  <c r="R22" i="35"/>
  <c r="S22" i="35"/>
  <c r="F23" i="35"/>
  <c r="G23" i="35"/>
  <c r="H23" i="35"/>
  <c r="I23" i="35"/>
  <c r="J23" i="35"/>
  <c r="K23" i="35"/>
  <c r="L23" i="35"/>
  <c r="M23" i="35"/>
  <c r="N23" i="35"/>
  <c r="O23" i="35"/>
  <c r="P23" i="35"/>
  <c r="Q23" i="35"/>
  <c r="R23" i="35"/>
  <c r="S23" i="35"/>
  <c r="F24" i="35"/>
  <c r="G24" i="35"/>
  <c r="H24" i="35"/>
  <c r="I24" i="35"/>
  <c r="J24" i="35"/>
  <c r="K24" i="35"/>
  <c r="L24" i="35"/>
  <c r="M24" i="35"/>
  <c r="N24" i="35"/>
  <c r="O24" i="35"/>
  <c r="P24" i="35"/>
  <c r="Q24" i="35"/>
  <c r="R24" i="35"/>
  <c r="S24" i="35"/>
  <c r="E20" i="35"/>
  <c r="E21" i="35"/>
  <c r="E22" i="35"/>
  <c r="E23" i="35"/>
  <c r="E24" i="35"/>
  <c r="E19" i="35"/>
  <c r="F201" i="35" l="1"/>
  <c r="F217" i="35" s="1"/>
  <c r="E192" i="35"/>
  <c r="E196" i="35" s="1"/>
  <c r="K218" i="35"/>
  <c r="K200" i="35"/>
  <c r="K216" i="35" s="1"/>
  <c r="J218" i="35"/>
  <c r="J200" i="35"/>
  <c r="J216" i="35" s="1"/>
  <c r="S219" i="35"/>
  <c r="S201" i="35"/>
  <c r="S217" i="35" s="1"/>
  <c r="I218" i="35"/>
  <c r="I200" i="35"/>
  <c r="I216" i="35" s="1"/>
  <c r="J219" i="35"/>
  <c r="J201" i="35"/>
  <c r="J217" i="35" s="1"/>
  <c r="G218" i="35"/>
  <c r="G200" i="35"/>
  <c r="G216" i="35" s="1"/>
  <c r="L219" i="35"/>
  <c r="L201" i="35"/>
  <c r="L217" i="35" s="1"/>
  <c r="K219" i="35"/>
  <c r="K201" i="35"/>
  <c r="K217" i="35" s="1"/>
  <c r="P218" i="35"/>
  <c r="P200" i="35"/>
  <c r="P216" i="35" s="1"/>
  <c r="I219" i="35"/>
  <c r="I201" i="35"/>
  <c r="I217" i="35" s="1"/>
  <c r="P219" i="35"/>
  <c r="P201" i="35"/>
  <c r="P217" i="35" s="1"/>
  <c r="N218" i="35"/>
  <c r="N200" i="35"/>
  <c r="N216" i="35" s="1"/>
  <c r="F218" i="35"/>
  <c r="E219" i="35"/>
  <c r="M219" i="35"/>
  <c r="M201" i="35"/>
  <c r="M217" i="35" s="1"/>
  <c r="R218" i="35"/>
  <c r="R200" i="35"/>
  <c r="R216" i="35" s="1"/>
  <c r="Q218" i="35"/>
  <c r="Q200" i="35"/>
  <c r="Q216" i="35" s="1"/>
  <c r="R219" i="35"/>
  <c r="R201" i="35"/>
  <c r="R217" i="35" s="1"/>
  <c r="H218" i="35"/>
  <c r="H200" i="35"/>
  <c r="H216" i="35" s="1"/>
  <c r="Q219" i="35"/>
  <c r="Q201" i="35"/>
  <c r="Q217" i="35" s="1"/>
  <c r="O218" i="35"/>
  <c r="O200" i="35"/>
  <c r="O216" i="35" s="1"/>
  <c r="H219" i="35"/>
  <c r="H201" i="35"/>
  <c r="H217" i="35" s="1"/>
  <c r="O219" i="35"/>
  <c r="O201" i="35"/>
  <c r="O217" i="35" s="1"/>
  <c r="G219" i="35"/>
  <c r="G201" i="35"/>
  <c r="G217" i="35" s="1"/>
  <c r="M218" i="35"/>
  <c r="M200" i="35"/>
  <c r="M216" i="35" s="1"/>
  <c r="S218" i="35"/>
  <c r="S200" i="35"/>
  <c r="S216" i="35" s="1"/>
  <c r="E218" i="35"/>
  <c r="N219" i="35"/>
  <c r="N201" i="35"/>
  <c r="N217" i="35" s="1"/>
  <c r="F219" i="35"/>
  <c r="L218" i="35"/>
  <c r="L200" i="35"/>
  <c r="L216" i="35" s="1"/>
  <c r="E158" i="35"/>
  <c r="E166" i="35" s="1"/>
  <c r="E182" i="35" s="1"/>
  <c r="E224" i="35" s="1"/>
  <c r="E215" i="35"/>
  <c r="E157" i="35"/>
  <c r="E165" i="35" s="1"/>
  <c r="H162" i="35"/>
  <c r="H170" i="35" s="1"/>
  <c r="H220" i="35"/>
  <c r="N158" i="35"/>
  <c r="N166" i="35" s="1"/>
  <c r="N182" i="35" s="1"/>
  <c r="N224" i="35" s="1"/>
  <c r="E159" i="35"/>
  <c r="E167" i="35" s="1"/>
  <c r="E183" i="35" s="1"/>
  <c r="E225" i="35" s="1"/>
  <c r="M162" i="35"/>
  <c r="M170" i="35" s="1"/>
  <c r="M186" i="35" s="1"/>
  <c r="M228" i="35" s="1"/>
  <c r="S161" i="35"/>
  <c r="S169" i="35" s="1"/>
  <c r="S185" i="35" s="1"/>
  <c r="S227" i="35" s="1"/>
  <c r="K161" i="35"/>
  <c r="K169" i="35" s="1"/>
  <c r="K185" i="35" s="1"/>
  <c r="K227" i="35" s="1"/>
  <c r="Q160" i="35"/>
  <c r="Q168" i="35" s="1"/>
  <c r="Q184" i="35" s="1"/>
  <c r="Q226" i="35" s="1"/>
  <c r="I160" i="35"/>
  <c r="I168" i="35" s="1"/>
  <c r="I184" i="35" s="1"/>
  <c r="I226" i="35" s="1"/>
  <c r="O159" i="35"/>
  <c r="O167" i="35" s="1"/>
  <c r="O183" i="35" s="1"/>
  <c r="O225" i="35" s="1"/>
  <c r="G159" i="35"/>
  <c r="G167" i="35" s="1"/>
  <c r="G183" i="35" s="1"/>
  <c r="G225" i="35" s="1"/>
  <c r="M158" i="35"/>
  <c r="M166" i="35" s="1"/>
  <c r="M182" i="35" s="1"/>
  <c r="M224" i="35" s="1"/>
  <c r="S157" i="35"/>
  <c r="S165" i="35" s="1"/>
  <c r="S181" i="35" s="1"/>
  <c r="S223" i="35" s="1"/>
  <c r="K157" i="35"/>
  <c r="K165" i="35" s="1"/>
  <c r="K181" i="35" s="1"/>
  <c r="K223" i="35" s="1"/>
  <c r="E161" i="35"/>
  <c r="E169" i="35" s="1"/>
  <c r="E185" i="35" s="1"/>
  <c r="E227" i="35" s="1"/>
  <c r="S160" i="35"/>
  <c r="S168" i="35" s="1"/>
  <c r="S184" i="35" s="1"/>
  <c r="S226" i="35" s="1"/>
  <c r="O158" i="35"/>
  <c r="O166" i="35" s="1"/>
  <c r="O182" i="35" s="1"/>
  <c r="O224" i="35" s="1"/>
  <c r="N162" i="35"/>
  <c r="N170" i="35" s="1"/>
  <c r="N186" i="35" s="1"/>
  <c r="N228" i="35" s="1"/>
  <c r="L157" i="35"/>
  <c r="L165" i="35" s="1"/>
  <c r="L181" i="35" s="1"/>
  <c r="L223" i="35" s="1"/>
  <c r="L162" i="35"/>
  <c r="L170" i="35" s="1"/>
  <c r="L186" i="35" s="1"/>
  <c r="L228" i="35" s="1"/>
  <c r="R161" i="35"/>
  <c r="R169" i="35" s="1"/>
  <c r="R185" i="35" s="1"/>
  <c r="R227" i="35" s="1"/>
  <c r="J161" i="35"/>
  <c r="J169" i="35" s="1"/>
  <c r="J185" i="35" s="1"/>
  <c r="J227" i="35" s="1"/>
  <c r="P160" i="35"/>
  <c r="P168" i="35" s="1"/>
  <c r="P184" i="35" s="1"/>
  <c r="P226" i="35" s="1"/>
  <c r="H160" i="35"/>
  <c r="H168" i="35" s="1"/>
  <c r="N159" i="35"/>
  <c r="N167" i="35" s="1"/>
  <c r="N183" i="35" s="1"/>
  <c r="N225" i="35" s="1"/>
  <c r="F159" i="35"/>
  <c r="F167" i="35" s="1"/>
  <c r="F183" i="35" s="1"/>
  <c r="F225" i="35" s="1"/>
  <c r="L158" i="35"/>
  <c r="L166" i="35" s="1"/>
  <c r="L182" i="35" s="1"/>
  <c r="L224" i="35" s="1"/>
  <c r="R157" i="35"/>
  <c r="R165" i="35" s="1"/>
  <c r="R181" i="35" s="1"/>
  <c r="R223" i="35" s="1"/>
  <c r="J157" i="35"/>
  <c r="J165" i="35" s="1"/>
  <c r="J181" i="35" s="1"/>
  <c r="J223" i="35" s="1"/>
  <c r="S162" i="35"/>
  <c r="S170" i="35" s="1"/>
  <c r="S186" i="35" s="1"/>
  <c r="S228" i="35" s="1"/>
  <c r="K162" i="35"/>
  <c r="K170" i="35" s="1"/>
  <c r="K186" i="35" s="1"/>
  <c r="K228" i="35" s="1"/>
  <c r="Q161" i="35"/>
  <c r="Q169" i="35" s="1"/>
  <c r="Q185" i="35" s="1"/>
  <c r="Q227" i="35" s="1"/>
  <c r="I161" i="35"/>
  <c r="I169" i="35" s="1"/>
  <c r="I185" i="35" s="1"/>
  <c r="I227" i="35" s="1"/>
  <c r="O160" i="35"/>
  <c r="O168" i="35" s="1"/>
  <c r="O184" i="35" s="1"/>
  <c r="O226" i="35" s="1"/>
  <c r="G160" i="35"/>
  <c r="G168" i="35" s="1"/>
  <c r="G184" i="35" s="1"/>
  <c r="G226" i="35" s="1"/>
  <c r="M159" i="35"/>
  <c r="M167" i="35" s="1"/>
  <c r="M183" i="35" s="1"/>
  <c r="M225" i="35" s="1"/>
  <c r="S158" i="35"/>
  <c r="S166" i="35" s="1"/>
  <c r="S182" i="35" s="1"/>
  <c r="S224" i="35" s="1"/>
  <c r="K158" i="35"/>
  <c r="K166" i="35" s="1"/>
  <c r="K182" i="35" s="1"/>
  <c r="K224" i="35" s="1"/>
  <c r="Q157" i="35"/>
  <c r="Q165" i="35" s="1"/>
  <c r="Q181" i="35" s="1"/>
  <c r="Q223" i="35" s="1"/>
  <c r="I157" i="35"/>
  <c r="I165" i="35" s="1"/>
  <c r="I181" i="35" s="1"/>
  <c r="I223" i="35" s="1"/>
  <c r="E160" i="35"/>
  <c r="E168" i="35" s="1"/>
  <c r="E184" i="35" s="1"/>
  <c r="E226" i="35" s="1"/>
  <c r="F158" i="35"/>
  <c r="F166" i="35" s="1"/>
  <c r="F182" i="35" s="1"/>
  <c r="F224" i="35" s="1"/>
  <c r="R162" i="35"/>
  <c r="R170" i="35" s="1"/>
  <c r="R186" i="35" s="1"/>
  <c r="R228" i="35" s="1"/>
  <c r="J162" i="35"/>
  <c r="J170" i="35" s="1"/>
  <c r="J186" i="35" s="1"/>
  <c r="J228" i="35" s="1"/>
  <c r="P161" i="35"/>
  <c r="P169" i="35" s="1"/>
  <c r="P185" i="35" s="1"/>
  <c r="P227" i="35" s="1"/>
  <c r="H161" i="35"/>
  <c r="H169" i="35" s="1"/>
  <c r="H185" i="35" s="1"/>
  <c r="H227" i="35" s="1"/>
  <c r="N160" i="35"/>
  <c r="N168" i="35" s="1"/>
  <c r="N184" i="35" s="1"/>
  <c r="N226" i="35" s="1"/>
  <c r="F160" i="35"/>
  <c r="F168" i="35" s="1"/>
  <c r="F184" i="35" s="1"/>
  <c r="F226" i="35" s="1"/>
  <c r="L159" i="35"/>
  <c r="L167" i="35" s="1"/>
  <c r="L183" i="35" s="1"/>
  <c r="L225" i="35" s="1"/>
  <c r="R158" i="35"/>
  <c r="R166" i="35" s="1"/>
  <c r="R182" i="35" s="1"/>
  <c r="R224" i="35" s="1"/>
  <c r="J158" i="35"/>
  <c r="J166" i="35" s="1"/>
  <c r="J182" i="35" s="1"/>
  <c r="J224" i="35" s="1"/>
  <c r="P157" i="35"/>
  <c r="P165" i="35" s="1"/>
  <c r="P181" i="35" s="1"/>
  <c r="P223" i="35" s="1"/>
  <c r="H157" i="35"/>
  <c r="H165" i="35" s="1"/>
  <c r="H181" i="35" s="1"/>
  <c r="H223" i="35" s="1"/>
  <c r="G162" i="35"/>
  <c r="G170" i="35" s="1"/>
  <c r="G186" i="35" s="1"/>
  <c r="G228" i="35" s="1"/>
  <c r="Q159" i="35"/>
  <c r="Q167" i="35" s="1"/>
  <c r="Q183" i="35" s="1"/>
  <c r="Q225" i="35" s="1"/>
  <c r="G158" i="35"/>
  <c r="G166" i="35" s="1"/>
  <c r="G182" i="35" s="1"/>
  <c r="G224" i="35" s="1"/>
  <c r="F162" i="35"/>
  <c r="F170" i="35" s="1"/>
  <c r="F186" i="35" s="1"/>
  <c r="F228" i="35" s="1"/>
  <c r="L161" i="35"/>
  <c r="L169" i="35" s="1"/>
  <c r="L185" i="35" s="1"/>
  <c r="L227" i="35" s="1"/>
  <c r="J160" i="35"/>
  <c r="J168" i="35" s="1"/>
  <c r="J184" i="35" s="1"/>
  <c r="J226" i="35" s="1"/>
  <c r="H159" i="35"/>
  <c r="H167" i="35" s="1"/>
  <c r="H183" i="35" s="1"/>
  <c r="H225" i="35" s="1"/>
  <c r="Q162" i="35"/>
  <c r="Q170" i="35" s="1"/>
  <c r="Q186" i="35" s="1"/>
  <c r="Q228" i="35" s="1"/>
  <c r="I162" i="35"/>
  <c r="I170" i="35" s="1"/>
  <c r="I186" i="35" s="1"/>
  <c r="I228" i="35" s="1"/>
  <c r="O161" i="35"/>
  <c r="O169" i="35" s="1"/>
  <c r="O185" i="35" s="1"/>
  <c r="O227" i="35" s="1"/>
  <c r="G161" i="35"/>
  <c r="G169" i="35" s="1"/>
  <c r="G185" i="35" s="1"/>
  <c r="G227" i="35" s="1"/>
  <c r="M160" i="35"/>
  <c r="M168" i="35" s="1"/>
  <c r="M184" i="35" s="1"/>
  <c r="M226" i="35" s="1"/>
  <c r="S159" i="35"/>
  <c r="S167" i="35" s="1"/>
  <c r="S183" i="35" s="1"/>
  <c r="S225" i="35" s="1"/>
  <c r="K159" i="35"/>
  <c r="K167" i="35" s="1"/>
  <c r="K183" i="35" s="1"/>
  <c r="K225" i="35" s="1"/>
  <c r="Q158" i="35"/>
  <c r="Q166" i="35" s="1"/>
  <c r="Q182" i="35" s="1"/>
  <c r="Q224" i="35" s="1"/>
  <c r="I158" i="35"/>
  <c r="I166" i="35" s="1"/>
  <c r="I182" i="35" s="1"/>
  <c r="I224" i="35" s="1"/>
  <c r="O157" i="35"/>
  <c r="O165" i="35" s="1"/>
  <c r="O181" i="35" s="1"/>
  <c r="O223" i="35" s="1"/>
  <c r="G157" i="35"/>
  <c r="G165" i="35" s="1"/>
  <c r="G181" i="35" s="1"/>
  <c r="G223" i="35" s="1"/>
  <c r="O162" i="35"/>
  <c r="O170" i="35" s="1"/>
  <c r="O186" i="35" s="1"/>
  <c r="O228" i="35" s="1"/>
  <c r="M161" i="35"/>
  <c r="M169" i="35" s="1"/>
  <c r="M185" i="35" s="1"/>
  <c r="M227" i="35" s="1"/>
  <c r="K160" i="35"/>
  <c r="K168" i="35" s="1"/>
  <c r="K184" i="35" s="1"/>
  <c r="K226" i="35" s="1"/>
  <c r="I159" i="35"/>
  <c r="I167" i="35" s="1"/>
  <c r="I183" i="35" s="1"/>
  <c r="I225" i="35" s="1"/>
  <c r="M157" i="35"/>
  <c r="M165" i="35" s="1"/>
  <c r="M181" i="35" s="1"/>
  <c r="M223" i="35" s="1"/>
  <c r="R160" i="35"/>
  <c r="R168" i="35" s="1"/>
  <c r="R184" i="35" s="1"/>
  <c r="R226" i="35" s="1"/>
  <c r="P159" i="35"/>
  <c r="P167" i="35" s="1"/>
  <c r="P183" i="35" s="1"/>
  <c r="P225" i="35" s="1"/>
  <c r="E162" i="35"/>
  <c r="E170" i="35" s="1"/>
  <c r="E186" i="35" s="1"/>
  <c r="E228" i="35" s="1"/>
  <c r="P162" i="35"/>
  <c r="P170" i="35" s="1"/>
  <c r="P186" i="35" s="1"/>
  <c r="P228" i="35" s="1"/>
  <c r="N161" i="35"/>
  <c r="N169" i="35" s="1"/>
  <c r="N185" i="35" s="1"/>
  <c r="N227" i="35" s="1"/>
  <c r="F161" i="35"/>
  <c r="F169" i="35" s="1"/>
  <c r="F185" i="35" s="1"/>
  <c r="F227" i="35" s="1"/>
  <c r="L160" i="35"/>
  <c r="L168" i="35" s="1"/>
  <c r="L184" i="35" s="1"/>
  <c r="L226" i="35" s="1"/>
  <c r="R159" i="35"/>
  <c r="R167" i="35" s="1"/>
  <c r="R183" i="35" s="1"/>
  <c r="R225" i="35" s="1"/>
  <c r="J159" i="35"/>
  <c r="J167" i="35" s="1"/>
  <c r="J183" i="35" s="1"/>
  <c r="J225" i="35" s="1"/>
  <c r="P158" i="35"/>
  <c r="P166" i="35" s="1"/>
  <c r="P182" i="35" s="1"/>
  <c r="P224" i="35" s="1"/>
  <c r="H158" i="35"/>
  <c r="H166" i="35" s="1"/>
  <c r="H182" i="35" s="1"/>
  <c r="H224" i="35" s="1"/>
  <c r="N157" i="35"/>
  <c r="N165" i="35" s="1"/>
  <c r="N181" i="35" s="1"/>
  <c r="N223" i="35" s="1"/>
  <c r="F157" i="35"/>
  <c r="F165" i="35" s="1"/>
  <c r="F181" i="35" s="1"/>
  <c r="F223" i="35" s="1"/>
  <c r="H186" i="35" l="1"/>
  <c r="H228" i="35" s="1"/>
  <c r="E181" i="35"/>
  <c r="E223" i="35" s="1"/>
  <c r="H184" i="35"/>
  <c r="H226" i="35" s="1"/>
  <c r="E201" i="35"/>
  <c r="E217" i="35" s="1"/>
  <c r="F200" i="35"/>
  <c r="F216" i="35" s="1"/>
  <c r="E200" i="35" l="1"/>
  <c r="E216" i="35" s="1"/>
  <c r="G41" i="24" l="1"/>
  <c r="H33" i="24" l="1"/>
  <c r="H41" i="24"/>
  <c r="I33" i="24" l="1"/>
  <c r="I41" i="24"/>
  <c r="J33" i="24" l="1"/>
  <c r="J41" i="24"/>
  <c r="K33" i="24" l="1"/>
  <c r="K41" i="24"/>
  <c r="F83" i="24" l="1"/>
  <c r="F100" i="24" s="1"/>
  <c r="N83" i="24"/>
  <c r="O83" i="24"/>
  <c r="P83" i="24"/>
  <c r="I83" i="24"/>
  <c r="Q83" i="24"/>
  <c r="L83" i="24"/>
  <c r="T83" i="24"/>
  <c r="J83" i="24"/>
  <c r="R83" i="24"/>
  <c r="H83" i="24"/>
  <c r="K83" i="24"/>
  <c r="S83" i="24"/>
  <c r="M83" i="24"/>
  <c r="E83" i="24"/>
  <c r="E100" i="24" s="1"/>
  <c r="G83" i="24"/>
  <c r="L33" i="24"/>
  <c r="L41" i="24"/>
  <c r="M33" i="24" l="1"/>
  <c r="M41" i="24"/>
  <c r="N33" i="24" l="1"/>
  <c r="N41" i="24"/>
  <c r="O33" i="24" l="1"/>
  <c r="O41" i="24"/>
  <c r="P33" i="24" l="1"/>
  <c r="P41" i="24"/>
  <c r="Q33" i="24" l="1"/>
  <c r="Q41" i="24"/>
  <c r="R33" i="24" l="1"/>
  <c r="R41" i="24"/>
  <c r="S33" i="24" l="1"/>
  <c r="T33" i="24" s="1"/>
  <c r="S41" i="24"/>
  <c r="T41" i="24" s="1"/>
  <c r="G100" i="24" l="1"/>
  <c r="H100" i="24"/>
  <c r="I100" i="24"/>
  <c r="J100" i="24"/>
  <c r="K100" i="24"/>
  <c r="L100" i="24"/>
  <c r="M100" i="24"/>
  <c r="N100" i="24"/>
  <c r="O100" i="24"/>
  <c r="P100" i="24"/>
  <c r="Q100" i="24"/>
  <c r="R100" i="24"/>
  <c r="S100" i="24"/>
  <c r="T100" i="24"/>
  <c r="E95" i="35" l="1"/>
  <c r="E44" i="24" l="1"/>
  <c r="E263" i="35"/>
  <c r="F43" i="24"/>
  <c r="E145" i="35"/>
  <c r="E444" i="35" s="1"/>
  <c r="E95" i="24" s="1"/>
  <c r="E96" i="35"/>
  <c r="E232" i="35"/>
  <c r="H43" i="24" l="1"/>
  <c r="G43" i="24"/>
  <c r="E231" i="35"/>
  <c r="G95" i="35" l="1"/>
  <c r="I43" i="24"/>
  <c r="F95" i="35"/>
  <c r="F44" i="24" l="1"/>
  <c r="G44" i="24"/>
  <c r="G232" i="35"/>
  <c r="G263" i="35"/>
  <c r="G96" i="35"/>
  <c r="G145" i="35"/>
  <c r="G231" i="35" s="1"/>
  <c r="F263" i="35"/>
  <c r="F265" i="35" s="1"/>
  <c r="J43" i="24"/>
  <c r="F145" i="35"/>
  <c r="F96" i="35"/>
  <c r="F232" i="35"/>
  <c r="H95" i="35"/>
  <c r="H44" i="24" l="1"/>
  <c r="G265" i="35"/>
  <c r="G34" i="24" s="1"/>
  <c r="G444" i="35"/>
  <c r="G95" i="24" s="1"/>
  <c r="H263" i="35"/>
  <c r="H265" i="35" s="1"/>
  <c r="H34" i="24" s="1"/>
  <c r="K43" i="24"/>
  <c r="H145" i="35"/>
  <c r="F444" i="35"/>
  <c r="F95" i="24" s="1"/>
  <c r="F231" i="35"/>
  <c r="I94" i="24"/>
  <c r="K94" i="24"/>
  <c r="J94" i="24"/>
  <c r="H94" i="24"/>
  <c r="I95" i="35"/>
  <c r="H232" i="35"/>
  <c r="H96" i="35"/>
  <c r="I44" i="24" l="1"/>
  <c r="E42" i="24"/>
  <c r="E90" i="24"/>
  <c r="F42" i="24"/>
  <c r="G42" i="24"/>
  <c r="H42" i="24"/>
  <c r="I42" i="24"/>
  <c r="J42" i="24"/>
  <c r="K42" i="24"/>
  <c r="I263" i="35"/>
  <c r="I265" i="35" s="1"/>
  <c r="I34" i="24" s="1"/>
  <c r="L43" i="24"/>
  <c r="I145" i="35"/>
  <c r="H231" i="35"/>
  <c r="H444" i="35"/>
  <c r="H95" i="24" s="1"/>
  <c r="L94" i="24"/>
  <c r="I232" i="35"/>
  <c r="I96" i="35"/>
  <c r="J95" i="35"/>
  <c r="J44" i="24" l="1"/>
  <c r="L42" i="24"/>
  <c r="H90" i="24"/>
  <c r="F90" i="24"/>
  <c r="G90" i="24"/>
  <c r="E104" i="24"/>
  <c r="J263" i="35"/>
  <c r="J265" i="35" s="1"/>
  <c r="J34" i="24" s="1"/>
  <c r="M43" i="24"/>
  <c r="J145" i="35"/>
  <c r="I231" i="35"/>
  <c r="I444" i="35"/>
  <c r="I95" i="24" s="1"/>
  <c r="J232" i="35"/>
  <c r="J96" i="35"/>
  <c r="K95" i="35"/>
  <c r="L95" i="35"/>
  <c r="L44" i="24" l="1"/>
  <c r="K44" i="24"/>
  <c r="I90" i="24"/>
  <c r="M42" i="24"/>
  <c r="L263" i="35"/>
  <c r="K263" i="35"/>
  <c r="K265" i="35" s="1"/>
  <c r="K34" i="24" s="1"/>
  <c r="N43" i="24"/>
  <c r="K145" i="35"/>
  <c r="L145" i="35"/>
  <c r="J231" i="35"/>
  <c r="J444" i="35"/>
  <c r="J95" i="24" s="1"/>
  <c r="L232" i="35"/>
  <c r="L96" i="35"/>
  <c r="K96" i="35"/>
  <c r="K232" i="35"/>
  <c r="J90" i="24" l="1"/>
  <c r="N42" i="24"/>
  <c r="L265" i="35"/>
  <c r="L34" i="24" s="1"/>
  <c r="O43" i="24"/>
  <c r="L444" i="35"/>
  <c r="L95" i="24" s="1"/>
  <c r="L231" i="35"/>
  <c r="K231" i="35"/>
  <c r="K444" i="35"/>
  <c r="K95" i="24" s="1"/>
  <c r="N94" i="24"/>
  <c r="O94" i="24"/>
  <c r="M94" i="24"/>
  <c r="M95" i="35"/>
  <c r="O42" i="24"/>
  <c r="M44" i="24" l="1"/>
  <c r="L90" i="24"/>
  <c r="K90" i="24"/>
  <c r="M263" i="35"/>
  <c r="M265" i="35" s="1"/>
  <c r="M34" i="24" s="1"/>
  <c r="P43" i="24"/>
  <c r="M145" i="35"/>
  <c r="P94" i="24"/>
  <c r="N95" i="35"/>
  <c r="M232" i="35"/>
  <c r="M96" i="35"/>
  <c r="P42" i="24"/>
  <c r="N44" i="24" l="1"/>
  <c r="N263" i="35"/>
  <c r="N265" i="35" s="1"/>
  <c r="N34" i="24" s="1"/>
  <c r="Q43" i="24"/>
  <c r="N145" i="35"/>
  <c r="M444" i="35"/>
  <c r="M95" i="24" s="1"/>
  <c r="M231" i="35"/>
  <c r="Q94" i="24"/>
  <c r="N96" i="35"/>
  <c r="N232" i="35"/>
  <c r="O95" i="35"/>
  <c r="Q42" i="24"/>
  <c r="O44" i="24" l="1"/>
  <c r="M90" i="24"/>
  <c r="O263" i="35"/>
  <c r="O265" i="35" s="1"/>
  <c r="O34" i="24" s="1"/>
  <c r="R43" i="24"/>
  <c r="O145" i="35"/>
  <c r="N444" i="35"/>
  <c r="N95" i="24" s="1"/>
  <c r="N231" i="35"/>
  <c r="R94" i="24"/>
  <c r="O96" i="35"/>
  <c r="O232" i="35"/>
  <c r="P95" i="35"/>
  <c r="R42" i="24"/>
  <c r="P44" i="24" l="1"/>
  <c r="N90" i="24"/>
  <c r="P263" i="35"/>
  <c r="P265" i="35" s="1"/>
  <c r="P34" i="24" s="1"/>
  <c r="S43" i="24"/>
  <c r="P145" i="35"/>
  <c r="O444" i="35"/>
  <c r="O95" i="24" s="1"/>
  <c r="O231" i="35"/>
  <c r="S94" i="24"/>
  <c r="P96" i="35"/>
  <c r="P232" i="35"/>
  <c r="Q95" i="35"/>
  <c r="Q44" i="24" l="1"/>
  <c r="O90" i="24"/>
  <c r="S42" i="24"/>
  <c r="Q263" i="35"/>
  <c r="Q265" i="35" s="1"/>
  <c r="Q34" i="24" s="1"/>
  <c r="T43" i="24"/>
  <c r="Q145" i="35"/>
  <c r="T94" i="24"/>
  <c r="P444" i="35"/>
  <c r="P95" i="24" s="1"/>
  <c r="P231" i="35"/>
  <c r="Q232" i="35"/>
  <c r="Q96" i="35"/>
  <c r="R95" i="35"/>
  <c r="R44" i="24" l="1"/>
  <c r="P90" i="24"/>
  <c r="R263" i="35"/>
  <c r="R265" i="35" s="1"/>
  <c r="R34" i="24" s="1"/>
  <c r="R145" i="35"/>
  <c r="Q444" i="35"/>
  <c r="Q95" i="24" s="1"/>
  <c r="Q231" i="35"/>
  <c r="R232" i="35"/>
  <c r="R96" i="35"/>
  <c r="S95" i="35"/>
  <c r="D43" i="24"/>
  <c r="S44" i="24" l="1"/>
  <c r="T42" i="24"/>
  <c r="Q90" i="24"/>
  <c r="S263" i="35"/>
  <c r="S145" i="35"/>
  <c r="R444" i="35"/>
  <c r="R95" i="24" s="1"/>
  <c r="R231" i="35"/>
  <c r="S96" i="35"/>
  <c r="S232" i="35"/>
  <c r="T95" i="35"/>
  <c r="T44" i="24" l="1"/>
  <c r="D44" i="24" s="1"/>
  <c r="R90" i="24"/>
  <c r="S265" i="35"/>
  <c r="S34" i="24" s="1"/>
  <c r="T263" i="35"/>
  <c r="T265" i="35" s="1"/>
  <c r="T34" i="24" s="1"/>
  <c r="T145" i="35"/>
  <c r="S444" i="35"/>
  <c r="S95" i="24" s="1"/>
  <c r="S231" i="35"/>
  <c r="T232" i="35"/>
  <c r="T96" i="35"/>
  <c r="E116" i="24" l="1"/>
  <c r="E113" i="24"/>
  <c r="E125" i="24"/>
  <c r="E128" i="24"/>
  <c r="E122" i="24"/>
  <c r="E119" i="24"/>
  <c r="E110" i="24"/>
  <c r="S90" i="24"/>
  <c r="T444" i="35"/>
  <c r="T95" i="24" s="1"/>
  <c r="T231" i="35"/>
  <c r="T90" i="24" l="1"/>
  <c r="E94" i="24"/>
  <c r="G94" i="24"/>
  <c r="F94" i="24"/>
  <c r="T71" i="35" l="1"/>
  <c r="F34" i="24"/>
  <c r="D34" i="24" s="1"/>
  <c r="T104" i="24" l="1"/>
  <c r="O71" i="35"/>
  <c r="M104" i="24"/>
  <c r="M71" i="35"/>
  <c r="O104" i="24"/>
  <c r="S71" i="35"/>
  <c r="S104" i="24"/>
  <c r="F104" i="24"/>
  <c r="F71" i="35"/>
  <c r="H104" i="24"/>
  <c r="H71" i="35"/>
  <c r="P71" i="35"/>
  <c r="P104" i="24"/>
  <c r="I104" i="24"/>
  <c r="I71" i="35"/>
  <c r="R71" i="35"/>
  <c r="R104" i="24"/>
  <c r="K104" i="24"/>
  <c r="K71" i="35"/>
  <c r="L104" i="24"/>
  <c r="L71" i="35"/>
  <c r="Q71" i="35"/>
  <c r="Q104" i="24"/>
  <c r="N104" i="24"/>
  <c r="N71" i="35"/>
  <c r="G104" i="24"/>
  <c r="G71" i="35"/>
  <c r="J104" i="24"/>
  <c r="J71" i="35"/>
  <c r="D25" i="24" l="1"/>
  <c r="D42" i="24"/>
  <c r="E71" i="35"/>
  <c r="D26" i="24" l="1"/>
  <c r="D27" i="24"/>
  <c r="E58" i="35"/>
  <c r="E210" i="35" s="1"/>
  <c r="E55" i="35"/>
  <c r="E207" i="35" s="1"/>
  <c r="E60" i="35"/>
  <c r="E212" i="35" s="1"/>
  <c r="E56" i="35"/>
  <c r="E59" i="35"/>
  <c r="E211" i="35" s="1"/>
  <c r="E208" i="35" l="1"/>
  <c r="E57" i="35"/>
  <c r="E209" i="35" s="1"/>
  <c r="E236" i="35" s="1"/>
  <c r="E442" i="35" s="1"/>
  <c r="E65" i="35"/>
  <c r="E247" i="35" s="1"/>
  <c r="E250" i="35" s="1"/>
  <c r="E443" i="35" s="1"/>
  <c r="E87" i="24" s="1"/>
  <c r="E102" i="24" s="1"/>
  <c r="E445" i="35" l="1"/>
  <c r="E447" i="35" s="1"/>
  <c r="E448" i="35" s="1"/>
  <c r="E450" i="35" s="1"/>
  <c r="E84" i="24"/>
  <c r="E85" i="24" s="1"/>
  <c r="F56" i="35"/>
  <c r="J58" i="35"/>
  <c r="J210" i="35" s="1"/>
  <c r="P58" i="35"/>
  <c r="P210" i="35" s="1"/>
  <c r="O60" i="35"/>
  <c r="O212" i="35" s="1"/>
  <c r="H60" i="35"/>
  <c r="H212" i="35" s="1"/>
  <c r="J56" i="35"/>
  <c r="T55" i="35"/>
  <c r="T207" i="35" s="1"/>
  <c r="L60" i="35"/>
  <c r="L212" i="35" s="1"/>
  <c r="S55" i="35"/>
  <c r="S207" i="35" s="1"/>
  <c r="F58" i="35"/>
  <c r="F210" i="35" s="1"/>
  <c r="M60" i="35"/>
  <c r="M212" i="35" s="1"/>
  <c r="I55" i="35"/>
  <c r="I207" i="35" s="1"/>
  <c r="S56" i="35"/>
  <c r="O58" i="35"/>
  <c r="O210" i="35" s="1"/>
  <c r="S58" i="35"/>
  <c r="S210" i="35" s="1"/>
  <c r="R59" i="35"/>
  <c r="R211" i="35" s="1"/>
  <c r="R55" i="35"/>
  <c r="R207" i="35" s="1"/>
  <c r="S60" i="35"/>
  <c r="S212" i="35" s="1"/>
  <c r="G56" i="35"/>
  <c r="F65" i="35"/>
  <c r="F247" i="35" s="1"/>
  <c r="F250" i="35" s="1"/>
  <c r="F443" i="35" s="1"/>
  <c r="F87" i="24" s="1"/>
  <c r="P55" i="35"/>
  <c r="P207" i="35" s="1"/>
  <c r="S59" i="35"/>
  <c r="S211" i="35" s="1"/>
  <c r="F55" i="35"/>
  <c r="F207" i="35" s="1"/>
  <c r="L65" i="35"/>
  <c r="L247" i="35" s="1"/>
  <c r="L250" i="35" s="1"/>
  <c r="L443" i="35" s="1"/>
  <c r="L87" i="24" s="1"/>
  <c r="F60" i="35"/>
  <c r="F212" i="35" s="1"/>
  <c r="S65" i="35"/>
  <c r="S247" i="35" s="1"/>
  <c r="S250" i="35" s="1"/>
  <c r="S443" i="35" s="1"/>
  <c r="S87" i="24" s="1"/>
  <c r="M59" i="35"/>
  <c r="M211" i="35" s="1"/>
  <c r="T56" i="35"/>
  <c r="N60" i="35"/>
  <c r="N212" i="35" s="1"/>
  <c r="J55" i="35"/>
  <c r="J207" i="35" s="1"/>
  <c r="K60" i="35"/>
  <c r="K212" i="35" s="1"/>
  <c r="O55" i="35"/>
  <c r="O207" i="35" s="1"/>
  <c r="G55" i="35"/>
  <c r="G207" i="35" s="1"/>
  <c r="H59" i="35"/>
  <c r="H211" i="35" s="1"/>
  <c r="Q58" i="35"/>
  <c r="Q210" i="35" s="1"/>
  <c r="Q65" i="35"/>
  <c r="Q247" i="35" s="1"/>
  <c r="Q250" i="35" s="1"/>
  <c r="Q443" i="35" s="1"/>
  <c r="Q87" i="24" s="1"/>
  <c r="I56" i="35"/>
  <c r="Q60" i="35"/>
  <c r="Q212" i="35" s="1"/>
  <c r="P59" i="35"/>
  <c r="P211" i="35" s="1"/>
  <c r="G59" i="35"/>
  <c r="G211" i="35" s="1"/>
  <c r="N56" i="35"/>
  <c r="I58" i="35"/>
  <c r="I210" i="35" s="1"/>
  <c r="L56" i="35"/>
  <c r="L58" i="35"/>
  <c r="L210" i="35" s="1"/>
  <c r="M56" i="35"/>
  <c r="N55" i="35"/>
  <c r="N207" i="35" s="1"/>
  <c r="Q59" i="35"/>
  <c r="Q211" i="35" s="1"/>
  <c r="P56" i="35"/>
  <c r="G65" i="35"/>
  <c r="G247" i="35" s="1"/>
  <c r="G250" i="35" s="1"/>
  <c r="G443" i="35" s="1"/>
  <c r="G87" i="24" s="1"/>
  <c r="N65" i="35"/>
  <c r="N247" i="35" s="1"/>
  <c r="N250" i="35" s="1"/>
  <c r="N443" i="35" s="1"/>
  <c r="N87" i="24" s="1"/>
  <c r="G60" i="35"/>
  <c r="G212" i="35" s="1"/>
  <c r="K56" i="35"/>
  <c r="H58" i="35"/>
  <c r="H210" i="35" s="1"/>
  <c r="M58" i="35"/>
  <c r="M210" i="35" s="1"/>
  <c r="J65" i="35"/>
  <c r="J247" i="35" s="1"/>
  <c r="J250" i="35" s="1"/>
  <c r="J443" i="35" s="1"/>
  <c r="J87" i="24" s="1"/>
  <c r="R56" i="35"/>
  <c r="I65" i="35"/>
  <c r="I247" i="35" s="1"/>
  <c r="I250" i="35" s="1"/>
  <c r="I443" i="35" s="1"/>
  <c r="I87" i="24" s="1"/>
  <c r="K65" i="35"/>
  <c r="K247" i="35" s="1"/>
  <c r="K250" i="35" s="1"/>
  <c r="K443" i="35" s="1"/>
  <c r="K87" i="24" s="1"/>
  <c r="T59" i="35"/>
  <c r="T211" i="35" s="1"/>
  <c r="I59" i="35"/>
  <c r="I211" i="35" s="1"/>
  <c r="K59" i="35"/>
  <c r="K211" i="35" s="1"/>
  <c r="O56" i="35"/>
  <c r="T210" i="35"/>
  <c r="O59" i="35"/>
  <c r="O211" i="35" s="1"/>
  <c r="H55" i="35"/>
  <c r="H207" i="35" s="1"/>
  <c r="K58" i="35"/>
  <c r="K210" i="35" s="1"/>
  <c r="L59" i="35"/>
  <c r="L211" i="35" s="1"/>
  <c r="H56" i="35"/>
  <c r="T65" i="35"/>
  <c r="T247" i="35" s="1"/>
  <c r="T250" i="35" s="1"/>
  <c r="T443" i="35" s="1"/>
  <c r="T87" i="24" s="1"/>
  <c r="M55" i="35"/>
  <c r="M207" i="35" s="1"/>
  <c r="Q55" i="35"/>
  <c r="Q207" i="35" s="1"/>
  <c r="O65" i="35"/>
  <c r="O247" i="35" s="1"/>
  <c r="O250" i="35" s="1"/>
  <c r="O443" i="35" s="1"/>
  <c r="O87" i="24" s="1"/>
  <c r="T60" i="35"/>
  <c r="T212" i="35" s="1"/>
  <c r="R58" i="35"/>
  <c r="R210" i="35" s="1"/>
  <c r="N59" i="35"/>
  <c r="N211" i="35" s="1"/>
  <c r="F59" i="35"/>
  <c r="F211" i="35" s="1"/>
  <c r="P60" i="35"/>
  <c r="P212" i="35" s="1"/>
  <c r="H65" i="35"/>
  <c r="H247" i="35" s="1"/>
  <c r="H250" i="35" s="1"/>
  <c r="H443" i="35" s="1"/>
  <c r="H87" i="24" s="1"/>
  <c r="L55" i="35"/>
  <c r="L207" i="35" s="1"/>
  <c r="M65" i="35"/>
  <c r="M247" i="35" s="1"/>
  <c r="M250" i="35" s="1"/>
  <c r="M443" i="35" s="1"/>
  <c r="M87" i="24" s="1"/>
  <c r="J60" i="35"/>
  <c r="J212" i="35" s="1"/>
  <c r="N58" i="35"/>
  <c r="N210" i="35" s="1"/>
  <c r="R60" i="35"/>
  <c r="R212" i="35" s="1"/>
  <c r="J59" i="35"/>
  <c r="J211" i="35" s="1"/>
  <c r="P65" i="35"/>
  <c r="P247" i="35" s="1"/>
  <c r="P250" i="35" s="1"/>
  <c r="P443" i="35" s="1"/>
  <c r="P87" i="24" s="1"/>
  <c r="R65" i="35"/>
  <c r="R247" i="35" s="1"/>
  <c r="R250" i="35" s="1"/>
  <c r="R443" i="35" s="1"/>
  <c r="R87" i="24" s="1"/>
  <c r="G58" i="35"/>
  <c r="G210" i="35" s="1"/>
  <c r="K55" i="35"/>
  <c r="K207" i="35" s="1"/>
  <c r="Q56" i="35"/>
  <c r="I60" i="35"/>
  <c r="I212" i="35" s="1"/>
  <c r="G208" i="35" l="1"/>
  <c r="G57" i="35"/>
  <c r="G209" i="35" s="1"/>
  <c r="F208" i="35"/>
  <c r="F57" i="35"/>
  <c r="F209" i="35" s="1"/>
  <c r="F236" i="35" s="1"/>
  <c r="F442" i="35" s="1"/>
  <c r="F445" i="35" s="1"/>
  <c r="I208" i="35"/>
  <c r="I57" i="35"/>
  <c r="I209" i="35" s="1"/>
  <c r="I236" i="35" s="1"/>
  <c r="H208" i="35"/>
  <c r="H57" i="35"/>
  <c r="H209" i="35" s="1"/>
  <c r="H236" i="35" s="1"/>
  <c r="H442" i="35" s="1"/>
  <c r="H445" i="35" s="1"/>
  <c r="J208" i="35"/>
  <c r="J57" i="35"/>
  <c r="J209" i="35" s="1"/>
  <c r="J236" i="35" s="1"/>
  <c r="M208" i="35"/>
  <c r="M57" i="35"/>
  <c r="M209" i="35" s="1"/>
  <c r="R208" i="35"/>
  <c r="R57" i="35"/>
  <c r="R209" i="35" s="1"/>
  <c r="L208" i="35"/>
  <c r="L57" i="35"/>
  <c r="L209" i="35" s="1"/>
  <c r="P57" i="35"/>
  <c r="P209" i="35" s="1"/>
  <c r="N208" i="35"/>
  <c r="N57" i="35"/>
  <c r="N209" i="35" s="1"/>
  <c r="T208" i="35"/>
  <c r="T57" i="35"/>
  <c r="T209" i="35" s="1"/>
  <c r="Q57" i="35"/>
  <c r="Q209" i="35" s="1"/>
  <c r="O208" i="35"/>
  <c r="O57" i="35"/>
  <c r="O209" i="35" s="1"/>
  <c r="O236" i="35" s="1"/>
  <c r="K208" i="35"/>
  <c r="K57" i="35"/>
  <c r="K209" i="35" s="1"/>
  <c r="K236" i="35" s="1"/>
  <c r="S208" i="35"/>
  <c r="S57" i="35"/>
  <c r="S209" i="35" s="1"/>
  <c r="S236" i="35" s="1"/>
  <c r="E451" i="35"/>
  <c r="E88" i="24"/>
  <c r="E89" i="24"/>
  <c r="E98" i="24" s="1"/>
  <c r="E86" i="24"/>
  <c r="E103" i="24" s="1"/>
  <c r="G236" i="35"/>
  <c r="G442" i="35" s="1"/>
  <c r="G445" i="35" s="1"/>
  <c r="E449" i="35"/>
  <c r="E45" i="24" s="1"/>
  <c r="E101" i="24"/>
  <c r="E97" i="24" s="1"/>
  <c r="Q208" i="35"/>
  <c r="P208" i="35"/>
  <c r="T102" i="24"/>
  <c r="R102" i="24"/>
  <c r="J102" i="24"/>
  <c r="O102" i="24"/>
  <c r="H102" i="24"/>
  <c r="K102" i="24"/>
  <c r="S102" i="24"/>
  <c r="F102" i="24"/>
  <c r="M102" i="24"/>
  <c r="I102" i="24"/>
  <c r="L102" i="24"/>
  <c r="P102" i="24"/>
  <c r="N102" i="24"/>
  <c r="Q102" i="24"/>
  <c r="G102" i="24"/>
  <c r="M236" i="35" l="1"/>
  <c r="M442" i="35" s="1"/>
  <c r="M445" i="35" s="1"/>
  <c r="R236" i="35"/>
  <c r="R442" i="35" s="1"/>
  <c r="R445" i="35" s="1"/>
  <c r="Q236" i="35"/>
  <c r="Q442" i="35" s="1"/>
  <c r="Q445" i="35" s="1"/>
  <c r="P236" i="35"/>
  <c r="P442" i="35" s="1"/>
  <c r="P445" i="35" s="1"/>
  <c r="T236" i="35"/>
  <c r="T442" i="35" s="1"/>
  <c r="T445" i="35" s="1"/>
  <c r="T447" i="35" s="1"/>
  <c r="T448" i="35" s="1"/>
  <c r="N236" i="35"/>
  <c r="N442" i="35" s="1"/>
  <c r="N445" i="35" s="1"/>
  <c r="G447" i="35"/>
  <c r="G448" i="35" s="1"/>
  <c r="F447" i="35"/>
  <c r="F448" i="35" s="1"/>
  <c r="F450" i="35" s="1"/>
  <c r="H447" i="35"/>
  <c r="H448" i="35" s="1"/>
  <c r="H84" i="24"/>
  <c r="H85" i="24" s="1"/>
  <c r="F84" i="24"/>
  <c r="F85" i="24" s="1"/>
  <c r="G84" i="24"/>
  <c r="L236" i="35"/>
  <c r="L442" i="35" s="1"/>
  <c r="L445" i="35" s="1"/>
  <c r="E46" i="24"/>
  <c r="O442" i="35"/>
  <c r="O445" i="35" s="1"/>
  <c r="J442" i="35"/>
  <c r="J445" i="35" s="1"/>
  <c r="K442" i="35"/>
  <c r="K445" i="35" s="1"/>
  <c r="I442" i="35"/>
  <c r="I445" i="35" s="1"/>
  <c r="S442" i="35"/>
  <c r="S445" i="35" s="1"/>
  <c r="E99" i="24"/>
  <c r="T84" i="24" l="1"/>
  <c r="T85" i="24" s="1"/>
  <c r="K447" i="35"/>
  <c r="K448" i="35" s="1"/>
  <c r="J447" i="35"/>
  <c r="J448" i="35" s="1"/>
  <c r="S447" i="35"/>
  <c r="S448" i="35" s="1"/>
  <c r="O447" i="35"/>
  <c r="O448" i="35" s="1"/>
  <c r="M447" i="35"/>
  <c r="M448" i="35" s="1"/>
  <c r="Q447" i="35"/>
  <c r="Q448" i="35" s="1"/>
  <c r="P447" i="35"/>
  <c r="P448" i="35" s="1"/>
  <c r="R447" i="35"/>
  <c r="R448" i="35" s="1"/>
  <c r="L447" i="35"/>
  <c r="L448" i="35" s="1"/>
  <c r="I447" i="35"/>
  <c r="I448" i="35" s="1"/>
  <c r="N447" i="35"/>
  <c r="N448" i="35" s="1"/>
  <c r="F88" i="24"/>
  <c r="F99" i="24" s="1"/>
  <c r="F86" i="24"/>
  <c r="F103" i="24" s="1"/>
  <c r="F89" i="24"/>
  <c r="F98" i="24" s="1"/>
  <c r="H88" i="24"/>
  <c r="H99" i="24" s="1"/>
  <c r="H86" i="24"/>
  <c r="H103" i="24" s="1"/>
  <c r="H89" i="24"/>
  <c r="H98" i="24" s="1"/>
  <c r="S84" i="24"/>
  <c r="S85" i="24" s="1"/>
  <c r="I84" i="24"/>
  <c r="I85" i="24" s="1"/>
  <c r="Q84" i="24"/>
  <c r="Q85" i="24" s="1"/>
  <c r="R84" i="24"/>
  <c r="R85" i="24" s="1"/>
  <c r="N84" i="24"/>
  <c r="N85" i="24" s="1"/>
  <c r="N101" i="24" s="1"/>
  <c r="N97" i="24" s="1"/>
  <c r="M84" i="24"/>
  <c r="M85" i="24" s="1"/>
  <c r="L84" i="24"/>
  <c r="L85" i="24" s="1"/>
  <c r="P84" i="24"/>
  <c r="P85" i="24" s="1"/>
  <c r="K84" i="24"/>
  <c r="K85" i="24" s="1"/>
  <c r="J84" i="24"/>
  <c r="J85" i="24" s="1"/>
  <c r="O84" i="24"/>
  <c r="O85" i="24" s="1"/>
  <c r="F451" i="35"/>
  <c r="G450" i="35" s="1"/>
  <c r="F449" i="35"/>
  <c r="F45" i="24" s="1"/>
  <c r="G449" i="35"/>
  <c r="G45" i="24" s="1"/>
  <c r="H449" i="35"/>
  <c r="H45" i="24" s="1"/>
  <c r="T449" i="35"/>
  <c r="T45" i="24" s="1"/>
  <c r="G85" i="24"/>
  <c r="F101" i="24"/>
  <c r="F97" i="24" s="1"/>
  <c r="H101" i="24"/>
  <c r="H97" i="24" s="1"/>
  <c r="G46" i="24" l="1"/>
  <c r="N449" i="35"/>
  <c r="N45" i="24" s="1"/>
  <c r="L449" i="35"/>
  <c r="L45" i="24" s="1"/>
  <c r="S89" i="24"/>
  <c r="S98" i="24" s="1"/>
  <c r="S86" i="24"/>
  <c r="S103" i="24" s="1"/>
  <c r="O89" i="24"/>
  <c r="O98" i="24" s="1"/>
  <c r="O86" i="24"/>
  <c r="O103" i="24" s="1"/>
  <c r="I86" i="24"/>
  <c r="I103" i="24" s="1"/>
  <c r="I89" i="24"/>
  <c r="I98" i="24" s="1"/>
  <c r="M89" i="24"/>
  <c r="M98" i="24" s="1"/>
  <c r="M86" i="24"/>
  <c r="M103" i="24" s="1"/>
  <c r="L89" i="24"/>
  <c r="L98" i="24" s="1"/>
  <c r="L86" i="24"/>
  <c r="L103" i="24" s="1"/>
  <c r="J86" i="24"/>
  <c r="J103" i="24" s="1"/>
  <c r="J89" i="24"/>
  <c r="J98" i="24" s="1"/>
  <c r="G86" i="24"/>
  <c r="G103" i="24" s="1"/>
  <c r="G89" i="24"/>
  <c r="G98" i="24" s="1"/>
  <c r="R89" i="24"/>
  <c r="R98" i="24" s="1"/>
  <c r="R86" i="24"/>
  <c r="R103" i="24" s="1"/>
  <c r="N88" i="24"/>
  <c r="N99" i="24" s="1"/>
  <c r="N89" i="24"/>
  <c r="N98" i="24" s="1"/>
  <c r="N86" i="24"/>
  <c r="N103" i="24" s="1"/>
  <c r="T86" i="24"/>
  <c r="T103" i="24" s="1"/>
  <c r="T89" i="24"/>
  <c r="T98" i="24" s="1"/>
  <c r="K86" i="24"/>
  <c r="K103" i="24" s="1"/>
  <c r="K89" i="24"/>
  <c r="K98" i="24" s="1"/>
  <c r="Q86" i="24"/>
  <c r="Q103" i="24" s="1"/>
  <c r="Q89" i="24"/>
  <c r="Q98" i="24" s="1"/>
  <c r="P89" i="24"/>
  <c r="P98" i="24" s="1"/>
  <c r="P86" i="24"/>
  <c r="P103" i="24" s="1"/>
  <c r="L88" i="24"/>
  <c r="L99" i="24" s="1"/>
  <c r="T88" i="24"/>
  <c r="T99" i="24" s="1"/>
  <c r="R101" i="24"/>
  <c r="R97" i="24" s="1"/>
  <c r="R88" i="24"/>
  <c r="R99" i="24" s="1"/>
  <c r="O88" i="24"/>
  <c r="O99" i="24" s="1"/>
  <c r="K101" i="24"/>
  <c r="K97" i="24" s="1"/>
  <c r="K88" i="24"/>
  <c r="K99" i="24" s="1"/>
  <c r="P88" i="24"/>
  <c r="P99" i="24" s="1"/>
  <c r="G88" i="24"/>
  <c r="G99" i="24" s="1"/>
  <c r="Q88" i="24"/>
  <c r="Q99" i="24" s="1"/>
  <c r="S88" i="24"/>
  <c r="S99" i="24" s="1"/>
  <c r="M88" i="24"/>
  <c r="M99" i="24" s="1"/>
  <c r="J88" i="24"/>
  <c r="J99" i="24" s="1"/>
  <c r="I88" i="24"/>
  <c r="I99" i="24" s="1"/>
  <c r="F110" i="24"/>
  <c r="M101" i="24"/>
  <c r="M97" i="24" s="1"/>
  <c r="S101" i="24"/>
  <c r="S97" i="24" s="1"/>
  <c r="J449" i="35"/>
  <c r="J45" i="24" s="1"/>
  <c r="K449" i="35"/>
  <c r="K45" i="24" s="1"/>
  <c r="Q449" i="35"/>
  <c r="Q45" i="24" s="1"/>
  <c r="I449" i="35"/>
  <c r="I45" i="24" s="1"/>
  <c r="M449" i="35"/>
  <c r="M45" i="24" s="1"/>
  <c r="I101" i="24"/>
  <c r="I97" i="24" s="1"/>
  <c r="J101" i="24"/>
  <c r="J97" i="24" s="1"/>
  <c r="R449" i="35"/>
  <c r="R45" i="24" s="1"/>
  <c r="O449" i="35"/>
  <c r="O45" i="24" s="1"/>
  <c r="P449" i="35"/>
  <c r="P45" i="24" s="1"/>
  <c r="S449" i="35"/>
  <c r="S45" i="24" s="1"/>
  <c r="P101" i="24"/>
  <c r="P97" i="24" s="1"/>
  <c r="L101" i="24"/>
  <c r="L97" i="24" s="1"/>
  <c r="O101" i="24"/>
  <c r="O97" i="24" s="1"/>
  <c r="Q101" i="24"/>
  <c r="Q97" i="24" s="1"/>
  <c r="G101" i="24"/>
  <c r="G97" i="24" s="1"/>
  <c r="T101" i="24"/>
  <c r="T97" i="24" s="1"/>
  <c r="F46" i="24"/>
  <c r="G451" i="35" l="1"/>
  <c r="D45" i="24"/>
  <c r="H450" i="35" l="1"/>
  <c r="H46" i="24" s="1"/>
  <c r="H451" i="35" l="1"/>
  <c r="I450" i="35" s="1"/>
  <c r="I46" i="24" s="1"/>
  <c r="I451" i="35" l="1"/>
  <c r="J450" i="35" s="1"/>
  <c r="J46" i="24" l="1"/>
  <c r="J451" i="35" l="1"/>
  <c r="K450" i="35" s="1"/>
  <c r="K46" i="24" l="1"/>
  <c r="K451" i="35" l="1"/>
  <c r="L450" i="35" s="1"/>
  <c r="L46" i="24" l="1"/>
  <c r="L451" i="35" l="1"/>
  <c r="M450" i="35" s="1"/>
  <c r="M46" i="24" l="1"/>
  <c r="M451" i="35" l="1"/>
  <c r="N450" i="35" s="1"/>
  <c r="N46" i="24" l="1"/>
  <c r="N451" i="35" l="1"/>
  <c r="O450" i="35" s="1"/>
  <c r="O46" i="24" l="1"/>
  <c r="O451" i="35" l="1"/>
  <c r="P450" i="35" s="1"/>
  <c r="P451" i="35" l="1"/>
  <c r="Q450" i="35" s="1"/>
  <c r="P46" i="24" l="1"/>
  <c r="Q46" i="24" l="1"/>
  <c r="Q451" i="35" l="1"/>
  <c r="R450" i="35" s="1"/>
  <c r="R46" i="24" l="1"/>
  <c r="R451" i="35" l="1"/>
  <c r="S450" i="35" s="1"/>
  <c r="S46" i="24" l="1"/>
  <c r="S451" i="35" l="1"/>
  <c r="T450" i="35" s="1"/>
  <c r="T451" i="35" l="1"/>
  <c r="T46" i="24" l="1"/>
  <c r="D46" i="24"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<sst xmlns="http://schemas.openxmlformats.org/spreadsheetml/2006/main" count="2233" uniqueCount="615">
  <si>
    <t>Tabellenblatt/Abschnitt</t>
  </si>
  <si>
    <t>Inhalt</t>
  </si>
  <si>
    <t>1) Gesamtübersicht</t>
  </si>
  <si>
    <t>2a) Preisannahmen</t>
  </si>
  <si>
    <t>Angabe von Annahmen zu indexierten Preisen (bis zu drei Szenarien).</t>
  </si>
  <si>
    <t>2b) Allg. Inputs</t>
  </si>
  <si>
    <r>
      <t>Angabe der allgemeinen Daten des Gebots sowie anderweitiger für das Vorhaben bewilligter Förderungen gemäß Nummer 7.5(c) FRL CCfD. Zudem sind die Annahmen über Energieträgerpreise, CO</t>
    </r>
    <r>
      <rPr>
        <vertAlign val="subscript"/>
        <sz val="11"/>
        <rFont val="Calibri"/>
        <family val="2"/>
        <scheme val="minor"/>
      </rPr>
      <t>2</t>
    </r>
    <r>
      <rPr>
        <sz val="11"/>
        <rFont val="Calibri"/>
        <family val="2"/>
        <scheme val="minor"/>
      </rPr>
      <t>-Preise und kostenlose Zuteilungen im ETS hier einzutragen.</t>
    </r>
  </si>
  <si>
    <t>2c) Elektrolyseurförderung</t>
  </si>
  <si>
    <t>Angaben zur Elektrolyseanlage, falls im Vorhaben Wasserstoff verwendet wird, der durch Elektrolyseanlagen eines verbundenen Unternehmens produziert wird.</t>
  </si>
  <si>
    <t>2d) Planwerte (Anlage)</t>
  </si>
  <si>
    <t>Angabe des/der Referenzsystem(e) und zugrundeliegender vorhabenspezifischer, geplanter Verbrauchsparameter sowie Produktionsmengen.</t>
  </si>
  <si>
    <t>2e) Realisierte Werte (Anlage)</t>
  </si>
  <si>
    <t>Angabe realisierter Verbrauchsparameter sowie Produktionsmengen (bei Abweichung von geplanten Verbrauchsparametern).</t>
  </si>
  <si>
    <t>3a) CCfD Parameter</t>
  </si>
  <si>
    <t>Übersicht der durch die Bewilligungsbehörde festgelegten Parameter des CCfD-Programms.</t>
  </si>
  <si>
    <t>3b) Referenzsysteme</t>
  </si>
  <si>
    <t>Übersicht der Referenzsysteme und der jeweiligen Verbrauchsparameter.</t>
  </si>
  <si>
    <t>4a) Berechnungen zu Planwerten</t>
  </si>
  <si>
    <t>Allgemeine Berechnung zur Bestimmung der maximalen Fördersumme und der zu erwartenden Auszahlungen basierend auf geplanten Verbrauchsparametern.</t>
  </si>
  <si>
    <t>4b) Berechnungen zu realisierten Werten</t>
  </si>
  <si>
    <t>Berechnung zur Bestimmung der zu erwartenden Auszahlungen basierend auf realisierten Verbrauchsparametern (bei Abweichung von geplanten Verbrauchsparametern).</t>
  </si>
  <si>
    <t>4c) Berechnung_MFS</t>
  </si>
  <si>
    <t>Berechnung der maximalen Fördersummen.</t>
  </si>
  <si>
    <t>4d) Berechnung_Auszahlung</t>
  </si>
  <si>
    <t>Berechnung der zu erwartenden Auszahlungen bzw. Überschusszahlungen und Überprüfung der Auszahlungsbedingungen.</t>
  </si>
  <si>
    <t>5) Eingabeprüfung</t>
  </si>
  <si>
    <t>Eingabeprüfung für besonders relevante Inputdaten.</t>
  </si>
  <si>
    <t>Zweck</t>
  </si>
  <si>
    <t>Gliederung</t>
  </si>
  <si>
    <t>Verwendungshinweis</t>
  </si>
  <si>
    <t>Disclaimer</t>
  </si>
  <si>
    <t>Kontakt</t>
  </si>
  <si>
    <t>fragen@co2-differenzvertraege.info</t>
  </si>
  <si>
    <t>Version</t>
  </si>
  <si>
    <t>Gesamtübersicht</t>
  </si>
  <si>
    <t>Dieses Tabellenblatt gibt einen Überblick über die wichtigsten Angaben und Ergebnisse der nachfolgenden Berechnungen.</t>
  </si>
  <si>
    <t>Eingabeprüfung von Schlüsselparametern</t>
  </si>
  <si>
    <t>Kategorie</t>
  </si>
  <si>
    <t>Prüfung</t>
  </si>
  <si>
    <t>Bekanntgabe Zuwendungsbescheid</t>
  </si>
  <si>
    <t>Geplanter operativer Beginn</t>
  </si>
  <si>
    <t>Basis-Vertragspreis</t>
  </si>
  <si>
    <t>Höhe der Teilförderung</t>
  </si>
  <si>
    <t>Preisannahmen</t>
  </si>
  <si>
    <t>Angabe Referenzsystem 1</t>
  </si>
  <si>
    <t>Geplante Produktionsmenge</t>
  </si>
  <si>
    <t>Geplante Emissionen Vorhaben</t>
  </si>
  <si>
    <t>Ggf. realisierte Produktionsmenge</t>
  </si>
  <si>
    <t>Ggf. realisierte Emissionen Vorhaben</t>
  </si>
  <si>
    <t>Eingabeprüfung: Planwerte vs. realisierte Werte</t>
  </si>
  <si>
    <t>Nutzung abweichender Eingaben von realisierten Werten im Vergleich zu den Planwerten</t>
  </si>
  <si>
    <t>Allgemeine Angaben &amp; Mindestanforderungen (bezogen auf Planwerte)</t>
  </si>
  <si>
    <t>Einheit</t>
  </si>
  <si>
    <t>-</t>
  </si>
  <si>
    <t xml:space="preserve">Basis-Vertragspreis </t>
  </si>
  <si>
    <r>
      <t>EUR/t CO</t>
    </r>
    <r>
      <rPr>
        <vertAlign val="subscript"/>
        <sz val="11"/>
        <color theme="1"/>
        <rFont val="Calibri"/>
        <family val="2"/>
        <scheme val="minor"/>
      </rPr>
      <t>2</t>
    </r>
    <r>
      <rPr>
        <sz val="11"/>
        <color theme="1"/>
        <rFont val="Calibri"/>
        <family val="2"/>
        <scheme val="minor"/>
      </rPr>
      <t>-Äq.</t>
    </r>
  </si>
  <si>
    <t>Maximale gesamte Fördersumme</t>
  </si>
  <si>
    <t>EUR</t>
  </si>
  <si>
    <t>Maximale gesamte Fördersumme von mind. 15 Mio. EUR</t>
  </si>
  <si>
    <t>Maximale gesamte Fördersumme nicht größer als 2,5 Mrd. EUR</t>
  </si>
  <si>
    <t>Erreichte geplante Treibhausgasemissionsminderung von 50 % ab dem 4. vollständigen Kalenderjahr</t>
  </si>
  <si>
    <t>Erreichte geplante Treibhausgasemissionsminderung von 85 % in den letzten 12 Monaten der Vertragslaufzeit</t>
  </si>
  <si>
    <r>
      <t>Mindestgröße des Referenzsystems erreicht (5 kt CO</t>
    </r>
    <r>
      <rPr>
        <vertAlign val="subscript"/>
        <sz val="11"/>
        <color rgb="FF000000"/>
        <rFont val="Calibri"/>
        <family val="2"/>
      </rPr>
      <t>2</t>
    </r>
    <r>
      <rPr>
        <sz val="11"/>
        <color rgb="FF000000"/>
        <rFont val="Calibri"/>
        <family val="2"/>
      </rPr>
      <t>-Äq.)</t>
    </r>
  </si>
  <si>
    <r>
      <rPr>
        <b/>
        <sz val="11"/>
        <color theme="1"/>
        <rFont val="Calibri"/>
        <family val="2"/>
        <scheme val="minor"/>
      </rPr>
      <t xml:space="preserve">Anmerkung: </t>
    </r>
    <r>
      <rPr>
        <sz val="11"/>
        <color theme="1"/>
        <rFont val="Calibri"/>
        <family val="2"/>
        <scheme val="minor"/>
      </rPr>
      <t>Grafik wird ab dem ersten Jahr, in dem eine Emissionsminderung erreicht wird (geplant oder realisiert), angezeigt.</t>
    </r>
  </si>
  <si>
    <t>Auszahlungsbedingungen</t>
  </si>
  <si>
    <t>Gesamte Laufzeit</t>
  </si>
  <si>
    <t>Summe der in einem und dem vorangegangenen Kalenderjahr realisierten absoluten Treibhausgasemissionsminderung unterschreitet die geplante absolute Treibhausgasemissionsminderung nicht um mehr als 30 %.</t>
  </si>
  <si>
    <t>Realisierte Treibhausgasemissionsminderung von 50 % ab dem 4. vollständigen Kalenderjahr (Mindestanforderung).</t>
  </si>
  <si>
    <t>Realisierte Treibhausgasemissionsminderung von 85 % in den letzten 12 Monaten der Vertragslaufzeit (Mindestanforderung).</t>
  </si>
  <si>
    <t>Der operative Beginn des geförderten Vorhabens erfolgt spätestens 48 Monate nach Bekanntgabe des Förderbescheids. Dies kann bei Zustimmung der Bewilligungsbehörde auf 60 Monate verlängert werden.</t>
  </si>
  <si>
    <t>Maximale jährliche Fördersumme und zu erwartende Auszahlung</t>
  </si>
  <si>
    <t>Maximale jährliche Fördersumme</t>
  </si>
  <si>
    <t>EUR/Jahr</t>
  </si>
  <si>
    <t>Absolute Treibhausgasemissionsminderung</t>
  </si>
  <si>
    <r>
      <t>t CO</t>
    </r>
    <r>
      <rPr>
        <vertAlign val="subscript"/>
        <sz val="11"/>
        <color theme="1"/>
        <rFont val="Calibri"/>
        <family val="2"/>
        <scheme val="minor"/>
      </rPr>
      <t>2</t>
    </r>
    <r>
      <rPr>
        <sz val="11"/>
        <color theme="1"/>
        <rFont val="Calibri"/>
        <family val="2"/>
        <scheme val="minor"/>
      </rPr>
      <t>-Äq./Jahr</t>
    </r>
  </si>
  <si>
    <t>Realisierte Treibhausgasemissionsminderung überschreitet nicht 130 % der geplanten Treibhausgasemissionsminderung.</t>
  </si>
  <si>
    <t>Auszahlung innerhalb der jährlichen maximalen Fördersumme</t>
  </si>
  <si>
    <t>Zu erwartende Auszahlung</t>
  </si>
  <si>
    <t>Für Grafik</t>
  </si>
  <si>
    <t>Jahr mit Produktion</t>
  </si>
  <si>
    <t>Jahr</t>
  </si>
  <si>
    <t>delta_k</t>
  </si>
  <si>
    <t>EUR/tCO2</t>
  </si>
  <si>
    <t>Dynamisierter Vertragspreis</t>
  </si>
  <si>
    <t>Dynamisierter Vertragspreis abzügl. anderweitiger Förderung</t>
  </si>
  <si>
    <r>
      <t>Effektiver CO</t>
    </r>
    <r>
      <rPr>
        <vertAlign val="subscript"/>
        <sz val="11"/>
        <color theme="1"/>
        <rFont val="Calibri"/>
        <family val="2"/>
        <scheme val="minor"/>
      </rPr>
      <t>2</t>
    </r>
    <r>
      <rPr>
        <sz val="11"/>
        <color theme="1"/>
        <rFont val="Calibri"/>
        <family val="2"/>
        <scheme val="minor"/>
      </rPr>
      <t>-Preis</t>
    </r>
  </si>
  <si>
    <t>Überschusszahlung</t>
  </si>
  <si>
    <t>Auszahlung</t>
  </si>
  <si>
    <t>Min A-B</t>
  </si>
  <si>
    <t>'1) Gesamtübersicht'!E99</t>
  </si>
  <si>
    <t>Helper Start DV</t>
  </si>
  <si>
    <t>Helper Länge</t>
  </si>
  <si>
    <t>0 as a solution?</t>
  </si>
  <si>
    <t>Helpercolumn start Year</t>
  </si>
  <si>
    <t>Helpercolumn start Auszahlung</t>
  </si>
  <si>
    <t>Helpercolumn Start Überschusszahlung</t>
  </si>
  <si>
    <t>Helpercolumn Start BV</t>
  </si>
  <si>
    <t>Helpercolumn Start CO2-Preis</t>
  </si>
  <si>
    <t>Helpercolumn Start AB</t>
  </si>
  <si>
    <t>Szenario 1</t>
  </si>
  <si>
    <t>Strom</t>
  </si>
  <si>
    <t>EUR/MWh</t>
  </si>
  <si>
    <t>Erneuerbarer Wasserstoff</t>
  </si>
  <si>
    <r>
      <t>CO</t>
    </r>
    <r>
      <rPr>
        <b/>
        <vertAlign val="subscript"/>
        <sz val="11"/>
        <color theme="1"/>
        <rFont val="Calibri"/>
        <family val="2"/>
        <scheme val="minor"/>
      </rPr>
      <t>2</t>
    </r>
    <r>
      <rPr>
        <b/>
        <sz val="11"/>
        <color theme="1"/>
        <rFont val="Calibri"/>
        <family val="2"/>
        <scheme val="minor"/>
      </rPr>
      <t>-armer Wasserstoff</t>
    </r>
  </si>
  <si>
    <t>Erdgas</t>
  </si>
  <si>
    <t>Kokskohle</t>
  </si>
  <si>
    <t>Kesselkohle</t>
  </si>
  <si>
    <r>
      <t>CO</t>
    </r>
    <r>
      <rPr>
        <b/>
        <vertAlign val="subscript"/>
        <sz val="11"/>
        <color theme="1"/>
        <rFont val="Calibri"/>
        <family val="2"/>
        <scheme val="minor"/>
      </rPr>
      <t>2</t>
    </r>
    <r>
      <rPr>
        <b/>
        <sz val="11"/>
        <color theme="1"/>
        <rFont val="Calibri"/>
        <family val="2"/>
        <scheme val="minor"/>
      </rPr>
      <t xml:space="preserve">-Preis im EU-ETS </t>
    </r>
  </si>
  <si>
    <t>Szenario 2</t>
  </si>
  <si>
    <t>Szenario 3</t>
  </si>
  <si>
    <t>Namen der Szenarien:</t>
  </si>
  <si>
    <t>Allgemeine Angaben</t>
  </si>
  <si>
    <t>Modellstart</t>
  </si>
  <si>
    <t>Bei Zustimmung der Bewilligungsbehörde für eine Fristverlängerung des operativen Beginns, bitte hier die genaue Monatsanzahl eintragen</t>
  </si>
  <si>
    <t>Geplanter operativer Beginn (TT/MM/JJJJ)</t>
  </si>
  <si>
    <r>
      <t>Basis-Vertragspreis (EUR/t CO</t>
    </r>
    <r>
      <rPr>
        <b/>
        <vertAlign val="subscript"/>
        <sz val="11"/>
        <color theme="1"/>
        <rFont val="Calibri"/>
        <family val="2"/>
        <scheme val="minor"/>
      </rPr>
      <t>2</t>
    </r>
    <r>
      <rPr>
        <b/>
        <sz val="11"/>
        <color theme="1"/>
        <rFont val="Calibri"/>
        <family val="2"/>
        <scheme val="minor"/>
      </rPr>
      <t>-Äq.)</t>
    </r>
  </si>
  <si>
    <t>Beanspruchung einer Teilförderung nach Nummer 4.20 FRL CCfD</t>
  </si>
  <si>
    <t>Nein</t>
  </si>
  <si>
    <t>Anderweitige Förderung, die nach der Antragstellung bewilligt oder erhöht wurde</t>
  </si>
  <si>
    <t>Wann fließen diese anderweitigen Förderungen (EUR)?</t>
  </si>
  <si>
    <t>Name der Förderung</t>
  </si>
  <si>
    <t>Kommentar</t>
  </si>
  <si>
    <t>Angaben zum Wasserstoffbezug</t>
  </si>
  <si>
    <t>Wird der Wasserstoff durch eine Elektrolyseanlage eines verbundenen Unternehmen bezogen?</t>
  </si>
  <si>
    <t>Kostenlose Zuteilungen</t>
  </si>
  <si>
    <t>Welche Höhe kostenloser Zuteilungen im Vorhaben sowie im Referenzsystem wird angenommen?</t>
  </si>
  <si>
    <t>Kostenlose Zuteilungen Referenzsystem</t>
  </si>
  <si>
    <r>
      <t>t CO</t>
    </r>
    <r>
      <rPr>
        <vertAlign val="subscript"/>
        <sz val="11"/>
        <color theme="1"/>
        <rFont val="Calibri"/>
        <family val="2"/>
        <scheme val="minor"/>
      </rPr>
      <t>2</t>
    </r>
    <r>
      <rPr>
        <sz val="11"/>
        <color theme="1"/>
        <rFont val="Calibri"/>
        <family val="2"/>
        <scheme val="minor"/>
      </rPr>
      <t>-Äq./ME Produkt</t>
    </r>
  </si>
  <si>
    <t>Kostenlose Zuteilungen Vorhaben</t>
  </si>
  <si>
    <t>Welche indexierten Preise werden angenommen?</t>
  </si>
  <si>
    <t>mit Berücksichtigung eines 5 % Bonus (nach Nummer 7.2(e) FRL CCfD).</t>
  </si>
  <si>
    <t>Elektrolyseanlage</t>
  </si>
  <si>
    <t>Angaben zur Elektrolyseanlage</t>
  </si>
  <si>
    <r>
      <rPr>
        <b/>
        <sz val="11"/>
        <color theme="1"/>
        <rFont val="Calibri"/>
        <family val="2"/>
        <scheme val="minor"/>
      </rPr>
      <t>Erläuterung</t>
    </r>
    <r>
      <rPr>
        <sz val="11"/>
        <color theme="1"/>
        <rFont val="Calibri"/>
        <family val="2"/>
        <scheme val="minor"/>
      </rPr>
      <t>:  Für die Berechnung der Höhe des abzuziehenden Betrages für die Förderung der Elektrolyseanlage des verbundenen Unternehmens wird die Förderung für CAPEX und für den Betrieb der Elektrolyseanlage bezogen auf ihre Produktionsmenge separat betrachtet. Bitte geben Sie hier die ausgezahlte oder sonst gewährte CAPEX-Förderung für die Elektrolyseanlage sowie deren Kapazität an.</t>
    </r>
  </si>
  <si>
    <t>Variablenbezeichnung</t>
  </si>
  <si>
    <t>Ausgezahlte oder auf sonstige Weise gewährte CAPEX-Förderung für Elektrolyseanlage</t>
  </si>
  <si>
    <r>
      <t>F</t>
    </r>
    <r>
      <rPr>
        <vertAlign val="subscript"/>
        <sz val="11"/>
        <color theme="1"/>
        <rFont val="Calibri"/>
        <family val="2"/>
        <scheme val="minor"/>
      </rPr>
      <t>ElyCAPEX</t>
    </r>
  </si>
  <si>
    <t>Kapazität der Elektrolyseanlage (elektrische Leistung)</t>
  </si>
  <si>
    <r>
      <rPr>
        <sz val="11"/>
        <color theme="1"/>
        <rFont val="Calibri"/>
        <family val="2"/>
        <scheme val="minor"/>
      </rPr>
      <t>P</t>
    </r>
    <r>
      <rPr>
        <vertAlign val="subscript"/>
        <sz val="11"/>
        <color theme="1"/>
        <rFont val="Calibri"/>
        <family val="2"/>
        <scheme val="minor"/>
      </rPr>
      <t>Ely</t>
    </r>
  </si>
  <si>
    <r>
      <t>MW</t>
    </r>
    <r>
      <rPr>
        <vertAlign val="subscript"/>
        <sz val="11"/>
        <color theme="1"/>
        <rFont val="Calibri"/>
        <family val="2"/>
        <scheme val="minor"/>
      </rPr>
      <t>el</t>
    </r>
  </si>
  <si>
    <t>Abzugsbetrag für im geförderten Vorhaben eingesetzten Wasserstoff je MWh, der von der geförderten Elektrolyseanlage hergestellt wurde.</t>
  </si>
  <si>
    <r>
      <t>f</t>
    </r>
    <r>
      <rPr>
        <vertAlign val="subscript"/>
        <sz val="11"/>
        <color theme="1"/>
        <rFont val="Calibri"/>
        <family val="2"/>
        <scheme val="minor"/>
      </rPr>
      <t>ElyCAPEX</t>
    </r>
  </si>
  <si>
    <t>Wirkungsgrad Elektrolyseanlage bezogen auf den Heizwert</t>
  </si>
  <si>
    <r>
      <rPr>
        <sz val="11"/>
        <color theme="1"/>
        <rFont val="Calibri"/>
        <family val="2"/>
      </rPr>
      <t>η</t>
    </r>
    <r>
      <rPr>
        <vertAlign val="subscript"/>
        <sz val="11"/>
        <color theme="1"/>
        <rFont val="Calibri"/>
        <family val="2"/>
        <scheme val="minor"/>
      </rPr>
      <t>Ely</t>
    </r>
  </si>
  <si>
    <r>
      <t>MW</t>
    </r>
    <r>
      <rPr>
        <vertAlign val="subscript"/>
        <sz val="11"/>
        <color theme="1"/>
        <rFont val="Calibri"/>
        <family val="2"/>
        <scheme val="minor"/>
      </rPr>
      <t>H2</t>
    </r>
    <r>
      <rPr>
        <sz val="11"/>
        <color theme="1"/>
        <rFont val="Calibri"/>
        <family val="2"/>
        <scheme val="minor"/>
      </rPr>
      <t>/MW</t>
    </r>
    <r>
      <rPr>
        <vertAlign val="subscript"/>
        <sz val="11"/>
        <color theme="1"/>
        <rFont val="Calibri"/>
        <family val="2"/>
        <scheme val="minor"/>
      </rPr>
      <t>el</t>
    </r>
  </si>
  <si>
    <t>Standardwert von 65 %</t>
  </si>
  <si>
    <t>Abschreibungsdauer der Elektrolyseanlage</t>
  </si>
  <si>
    <r>
      <t>t</t>
    </r>
    <r>
      <rPr>
        <vertAlign val="subscript"/>
        <sz val="11"/>
        <color theme="1"/>
        <rFont val="Calibri"/>
        <family val="2"/>
        <scheme val="minor"/>
      </rPr>
      <t>Ely</t>
    </r>
  </si>
  <si>
    <t>h</t>
  </si>
  <si>
    <t>Jahresnutzungsgrad</t>
  </si>
  <si>
    <r>
      <t>j</t>
    </r>
    <r>
      <rPr>
        <vertAlign val="subscript"/>
        <sz val="11"/>
        <color theme="1"/>
        <rFont val="Calibri"/>
        <family val="2"/>
        <scheme val="minor"/>
      </rPr>
      <t>Ely</t>
    </r>
  </si>
  <si>
    <t>Standardwert von 46 %</t>
  </si>
  <si>
    <t>Angaben zu Förderung im Verbund</t>
  </si>
  <si>
    <r>
      <rPr>
        <b/>
        <sz val="11"/>
        <rFont val="Calibri"/>
        <family val="2"/>
        <scheme val="minor"/>
      </rPr>
      <t>Erläuterung</t>
    </r>
    <r>
      <rPr>
        <sz val="11"/>
        <rFont val="Calibri"/>
        <family val="2"/>
        <scheme val="minor"/>
      </rPr>
      <t xml:space="preserve">:  Um die Angaben zur Elektrolyseurförderung korrekt zu erfassen, geben Sie bitte die Höhe der ausgezahlten oder auf sonstige Weise gewährten Förderung für den Betrieb der Elektrolyseanlage je Produktionsmenge in Euro pro Megawattstunde (EUR/MWh) an. Zudem ist die Menge des im geförderten Vorhaben eingesetzten Wasserstoffs, welcher durch die geförderte Elektrolyseanlage produziert wurde, in Megawattstunden (MWh) anzugeben. Für Erläuterungen zu Berechnungen wird auf Abschnitt 1 des Anhangs 1 FRL CCfD verwiesen.
</t>
    </r>
  </si>
  <si>
    <r>
      <t>f</t>
    </r>
    <r>
      <rPr>
        <vertAlign val="subscript"/>
        <sz val="11"/>
        <color theme="1"/>
        <rFont val="Calibri"/>
        <family val="2"/>
        <scheme val="minor"/>
      </rPr>
      <t>ElyOPEX,t</t>
    </r>
  </si>
  <si>
    <t>Menge des im geförderten Vorhaben eingesetzten Wasserstoffs (im Abrechnungsjahr), welcher durch die geförderte Elektrolyseanlage produziert worden ist.</t>
  </si>
  <si>
    <r>
      <t>D</t>
    </r>
    <r>
      <rPr>
        <vertAlign val="superscript"/>
        <sz val="11"/>
        <color theme="1"/>
        <rFont val="Calibri"/>
        <family val="2"/>
        <scheme val="minor"/>
      </rPr>
      <t>Ely,CCfD</t>
    </r>
    <r>
      <rPr>
        <vertAlign val="subscript"/>
        <sz val="11"/>
        <color theme="1"/>
        <rFont val="Calibri"/>
        <family val="2"/>
        <scheme val="minor"/>
      </rPr>
      <t>H2,t</t>
    </r>
  </si>
  <si>
    <t>MWh</t>
  </si>
  <si>
    <t>Höhe des von der Zuwendung abzuziehenden Betrags bezüglich des CAPEX bezogenen Teils der Förderung.</t>
  </si>
  <si>
    <r>
      <t>ΔF</t>
    </r>
    <r>
      <rPr>
        <vertAlign val="subscript"/>
        <sz val="11"/>
        <color theme="1"/>
        <rFont val="Calibri"/>
        <family val="2"/>
        <scheme val="minor"/>
      </rPr>
      <t>ElyCAPEX,t</t>
    </r>
  </si>
  <si>
    <r>
      <t>ΔF</t>
    </r>
    <r>
      <rPr>
        <vertAlign val="subscript"/>
        <sz val="11"/>
        <color theme="1"/>
        <rFont val="Calibri"/>
        <family val="2"/>
        <scheme val="minor"/>
      </rPr>
      <t>ElyOPEX,t</t>
    </r>
  </si>
  <si>
    <r>
      <t>ΔF</t>
    </r>
    <r>
      <rPr>
        <vertAlign val="subscript"/>
        <sz val="11"/>
        <color theme="1"/>
        <rFont val="Calibri"/>
        <family val="2"/>
        <scheme val="minor"/>
      </rPr>
      <t>Ely,t</t>
    </r>
  </si>
  <si>
    <t>Planwerte des Vorhabens</t>
  </si>
  <si>
    <t xml:space="preserve">Auf diesem Tabellenblatt werden die jeweilige(n) Referenz(en) ausgewählt und die entsprechenden geplanten Verbrauchsparameter des Vorhabens eingetragen. </t>
  </si>
  <si>
    <t>Referenz</t>
  </si>
  <si>
    <t>Parameter</t>
  </si>
  <si>
    <t>Referenzsystem 1</t>
  </si>
  <si>
    <t>Referenzsystem 2 (optional)</t>
  </si>
  <si>
    <t>Referenzsystem 3 (optional)</t>
  </si>
  <si>
    <t>Referenzsystem 4 (optional)</t>
  </si>
  <si>
    <t>Referenzsystem 5 (optional)</t>
  </si>
  <si>
    <t>Referenzsystem 6 (optional)</t>
  </si>
  <si>
    <t>Referenzsystem 7 (optional)</t>
  </si>
  <si>
    <t>- nicht ausgewählt -</t>
  </si>
  <si>
    <t>Produktionsmengen</t>
  </si>
  <si>
    <t>Jährliche Produktionsmenge je Referenzsystem</t>
  </si>
  <si>
    <t>Referenzsystem</t>
  </si>
  <si>
    <t xml:space="preserve">Geplante Produktionsmenge pro Jahr </t>
  </si>
  <si>
    <t>Zusätzliche Angaben bei vorgelagertem Referenzsystem Wasserstoff</t>
  </si>
  <si>
    <t>Name des Industrieprodukts</t>
  </si>
  <si>
    <t>Einheit des Industrieprodukts</t>
  </si>
  <si>
    <t>Produktionsmenge je gefördertem Produkt</t>
  </si>
  <si>
    <t>ME Produkt</t>
  </si>
  <si>
    <t xml:space="preserve">Spezifische Einsatzmenge Vorprodukt </t>
  </si>
  <si>
    <t>ME Vorprodukt / ME Produkt</t>
  </si>
  <si>
    <t>Zusätzliche Angaben bei vorgelagertem Referenzsystem Synthesegas</t>
  </si>
  <si>
    <t>Zusätzliche Angaben bei vorgelagertem Referenzsystem Wärmebereitstellung und Brennstoffeinsatz</t>
  </si>
  <si>
    <t xml:space="preserve">Vorhabensspezifische absolute Angaben </t>
  </si>
  <si>
    <t>MWh/Jahr</t>
  </si>
  <si>
    <t xml:space="preserve">- </t>
  </si>
  <si>
    <t>- bitte Energieträger benennen -</t>
  </si>
  <si>
    <t>- bitte Wasserstoffderivat benennen -</t>
  </si>
  <si>
    <t>- bitte weitere umweltschädlichste Energieträger hier benennen -</t>
  </si>
  <si>
    <t>Art oder Ursprung des Abfalls</t>
  </si>
  <si>
    <t>- bitte Abfallart benennen -</t>
  </si>
  <si>
    <t>Strom für die Produktion von Wasserstoffderivaten</t>
  </si>
  <si>
    <t>Erneuerbarer Wasserstoff für die Produktion von Wasserstoffderivaten</t>
  </si>
  <si>
    <r>
      <t>CO</t>
    </r>
    <r>
      <rPr>
        <vertAlign val="subscript"/>
        <sz val="11"/>
        <rFont val="Calibri"/>
        <family val="2"/>
        <scheme val="minor"/>
      </rPr>
      <t>2</t>
    </r>
    <r>
      <rPr>
        <sz val="11"/>
        <rFont val="Calibri"/>
        <family val="2"/>
        <scheme val="minor"/>
      </rPr>
      <t>-armer Wasserstoff für die Produktion von Wasserstoffderivaten</t>
    </r>
  </si>
  <si>
    <t>Erdgas für die Produktion von Wasserstoffderivaten</t>
  </si>
  <si>
    <t>Biomasse (gasförmig) für die Produktion von Wasserstoffderivaten</t>
  </si>
  <si>
    <t>Biomasse (fest/flüssig) für die Produktion von Wasserstoffderivaten</t>
  </si>
  <si>
    <t>Absolute Emissionen des Vorhabens</t>
  </si>
  <si>
    <t>Realisierte Werte des Vorhabens</t>
  </si>
  <si>
    <t>Auf diesem Tabellenblatt werden die realisierten Verbrauchsparameter des Vorhabens eingetragen.</t>
  </si>
  <si>
    <t>Abweichung von geplanten Verbrauchsparametern</t>
  </si>
  <si>
    <t>Wird erwartet, dass realisierte Verbrauchsparameter von geplanten Verbrauchsparametern abweichen?</t>
  </si>
  <si>
    <t>Produktionsmengen Vorhaben (abgerechnetes Produkt)</t>
  </si>
  <si>
    <t>Produktionsmenge je Referenzsystem</t>
  </si>
  <si>
    <t xml:space="preserve">Realisierte Produktionsmenge pro Jahr </t>
  </si>
  <si>
    <t>Zusätzliche Angaben beim vorgelagerten Referenzsystem Wasserstoff</t>
  </si>
  <si>
    <t>Zusätzliche Angaben beim vorgelagerten Referenzsystem Synthesegas</t>
  </si>
  <si>
    <t>Zusätzliche Angaben beim vorgelagerten Referenzsystem Wärmebereitstellung und Brennstoffeinsatz</t>
  </si>
  <si>
    <t>Realisierte absolute Emissionen des Vorhabens</t>
  </si>
  <si>
    <t>Emissionen Vorhaben</t>
  </si>
  <si>
    <t>CCfD Inputs und Parameter</t>
  </si>
  <si>
    <t>Dynamisierung</t>
  </si>
  <si>
    <t>Ja/nein</t>
  </si>
  <si>
    <t>Dynamisieren Strom</t>
  </si>
  <si>
    <t>Vorhaben</t>
  </si>
  <si>
    <t>0 oder 1</t>
  </si>
  <si>
    <t>Dynamisieren Erneuerbarer Wasserstoff</t>
  </si>
  <si>
    <r>
      <t>Dynamisieren CO</t>
    </r>
    <r>
      <rPr>
        <vertAlign val="subscript"/>
        <sz val="11"/>
        <color theme="1"/>
        <rFont val="Calibri"/>
        <family val="2"/>
        <scheme val="minor"/>
      </rPr>
      <t>2</t>
    </r>
    <r>
      <rPr>
        <sz val="11"/>
        <color theme="1"/>
        <rFont val="Calibri"/>
        <family val="2"/>
        <scheme val="minor"/>
      </rPr>
      <t>-armer Wasserstoff</t>
    </r>
  </si>
  <si>
    <t>Dynamisieren Erdgas</t>
  </si>
  <si>
    <t>Dynamisieren Kokskohle</t>
  </si>
  <si>
    <t>Dynamisieren Kesselkohle</t>
  </si>
  <si>
    <t>Dynamisierung Faktoren</t>
  </si>
  <si>
    <r>
      <t>CO</t>
    </r>
    <r>
      <rPr>
        <vertAlign val="subscript"/>
        <sz val="11"/>
        <color theme="1"/>
        <rFont val="Calibri"/>
        <family val="2"/>
        <scheme val="minor"/>
      </rPr>
      <t>2</t>
    </r>
    <r>
      <rPr>
        <sz val="11"/>
        <color theme="1"/>
        <rFont val="Calibri"/>
        <family val="2"/>
        <scheme val="minor"/>
      </rPr>
      <t>-armer Wasserstoff</t>
    </r>
  </si>
  <si>
    <t>Absicherungspreise</t>
  </si>
  <si>
    <r>
      <t>Absicherungspreis - CO</t>
    </r>
    <r>
      <rPr>
        <vertAlign val="subscript"/>
        <sz val="11"/>
        <color theme="1"/>
        <rFont val="Calibri"/>
        <family val="2"/>
        <scheme val="minor"/>
      </rPr>
      <t>2</t>
    </r>
    <r>
      <rPr>
        <sz val="11"/>
        <color theme="1"/>
        <rFont val="Calibri"/>
        <family val="2"/>
        <scheme val="minor"/>
      </rPr>
      <t xml:space="preserve"> Preis</t>
    </r>
  </si>
  <si>
    <t>Absicherungspreis - Strom</t>
  </si>
  <si>
    <t>Absicherungspreis - Erneuerbarer Wasserstoff</t>
  </si>
  <si>
    <r>
      <t>Absicherungspreis - CO</t>
    </r>
    <r>
      <rPr>
        <vertAlign val="subscript"/>
        <sz val="11"/>
        <color theme="1"/>
        <rFont val="Calibri"/>
        <family val="2"/>
        <scheme val="minor"/>
      </rPr>
      <t>2</t>
    </r>
    <r>
      <rPr>
        <sz val="11"/>
        <color theme="1"/>
        <rFont val="Calibri"/>
        <family val="2"/>
        <scheme val="minor"/>
      </rPr>
      <t>-armer Wasserstoff</t>
    </r>
  </si>
  <si>
    <t>Absicherungspreis - Erdgas</t>
  </si>
  <si>
    <t>Absicherungspreis - Kokskohle</t>
  </si>
  <si>
    <t>Absicherungspreis - Kesselkohle</t>
  </si>
  <si>
    <t xml:space="preserve">Faktor zur Bestimmung der max. Dynamisierungskomponente </t>
  </si>
  <si>
    <t>Referenzsysteme</t>
  </si>
  <si>
    <t>Produkt</t>
  </si>
  <si>
    <t>Strom (MWh/ME Produkt)</t>
  </si>
  <si>
    <t>Wasserstoff (MWh/ME Produkt)</t>
  </si>
  <si>
    <t>Erdgas (MWh/ME Produkt)</t>
  </si>
  <si>
    <t>Kokskohle (MWh/ME Produkt)</t>
  </si>
  <si>
    <t>Kesselkohle (MWh/ME Produkt)</t>
  </si>
  <si>
    <t>Biomasse (MWh/ME Produkt)</t>
  </si>
  <si>
    <t>Andere (MWh/ME Produkt)</t>
  </si>
  <si>
    <r>
      <t>THG (t CO</t>
    </r>
    <r>
      <rPr>
        <vertAlign val="subscript"/>
        <sz val="11"/>
        <rFont val="Calibri"/>
        <family val="2"/>
        <scheme val="minor"/>
      </rPr>
      <t>2</t>
    </r>
    <r>
      <rPr>
        <sz val="11"/>
        <rFont val="Calibri"/>
        <family val="2"/>
        <scheme val="minor"/>
      </rPr>
      <t>-Äq/ME Produkt)</t>
    </r>
  </si>
  <si>
    <t>Aktivität unter ETS</t>
  </si>
  <si>
    <t>Helper 1</t>
  </si>
  <si>
    <t>Helper 2</t>
  </si>
  <si>
    <t>Helper 3</t>
  </si>
  <si>
    <t>Helper 4</t>
  </si>
  <si>
    <t>Helper 5</t>
  </si>
  <si>
    <t>Helper 6</t>
  </si>
  <si>
    <t>01: Raffinerieprodukte</t>
  </si>
  <si>
    <t>02-04: Primärstahl</t>
  </si>
  <si>
    <t>22-24</t>
  </si>
  <si>
    <t>05: EAF Kohlenstoffstahl</t>
  </si>
  <si>
    <t>06: EAF hochlegierter Stahl</t>
  </si>
  <si>
    <t>07: Eisenguss</t>
  </si>
  <si>
    <t>08: Vorgebrannte Anoden</t>
  </si>
  <si>
    <t>09: Aluminium</t>
  </si>
  <si>
    <t>10: Grauzementklinker</t>
  </si>
  <si>
    <t>11: Weißzementklinker</t>
  </si>
  <si>
    <t>12: Kalk</t>
  </si>
  <si>
    <t>13: Dolomitkalk</t>
  </si>
  <si>
    <t>14: Sinterdolomit</t>
  </si>
  <si>
    <t>15: Floatglas</t>
  </si>
  <si>
    <t>16: Flaschen und Behälter aus nicht gefärbtem Glas</t>
  </si>
  <si>
    <t>17: Flaschen und Behälter aus gefärbtem Glas</t>
  </si>
  <si>
    <t>18: Produkte aus Endlosglasfasern</t>
  </si>
  <si>
    <t>19: Vormauerziegel</t>
  </si>
  <si>
    <t>20: Pflasterziegel</t>
  </si>
  <si>
    <t>21: Dachziegel</t>
  </si>
  <si>
    <t>22: Sprühgetrocknetes Pulver</t>
  </si>
  <si>
    <t>23: Mineralwolle</t>
  </si>
  <si>
    <t>24: Gips</t>
  </si>
  <si>
    <t>25: Getrockneter Sekundärgips</t>
  </si>
  <si>
    <t>26: Gipskarton</t>
  </si>
  <si>
    <t>27: Kurzfaser-Sulfatzellstoff</t>
  </si>
  <si>
    <t>28: Langfaser-Sulfatzellstoff</t>
  </si>
  <si>
    <t>29: Sulfitzellstoff, (thermo-)mechanischer Holzstoff</t>
  </si>
  <si>
    <t>30: Zellstoff aus wiederaufbereitetem Papier</t>
  </si>
  <si>
    <t>31: Zeitungsdruckpapier</t>
  </si>
  <si>
    <t>32: Ungestrichenes Feinpapier</t>
  </si>
  <si>
    <t>33: Gestrichenes Feinpapier</t>
  </si>
  <si>
    <t>34: Tissuepapier</t>
  </si>
  <si>
    <t>35: Testliner und Fluting</t>
  </si>
  <si>
    <t>36: Ungestrichener Karton</t>
  </si>
  <si>
    <t>37: Gestrichener Karton</t>
  </si>
  <si>
    <t>38: Industrieruß</t>
  </si>
  <si>
    <t>39: Salpetersäure</t>
  </si>
  <si>
    <t>41: Ammoniak</t>
  </si>
  <si>
    <t>42: Steamcracken</t>
  </si>
  <si>
    <t>43: Aromaten</t>
  </si>
  <si>
    <t>44: Styrol</t>
  </si>
  <si>
    <t>45: Phenol, Aceton</t>
  </si>
  <si>
    <t>46: Ethylenoxid, Ethylenglycol</t>
  </si>
  <si>
    <t>47: Vinylchloridmonomer</t>
  </si>
  <si>
    <t>48: S-Polyvinylchlorid</t>
  </si>
  <si>
    <t>49: E-Polyvinylchlorid</t>
  </si>
  <si>
    <t>50: Wasserstoff</t>
  </si>
  <si>
    <t>51: Synthesegas</t>
  </si>
  <si>
    <t xml:space="preserve">52: Soda </t>
  </si>
  <si>
    <t>Industriedampf</t>
  </si>
  <si>
    <t>Wärmebereitstellung und Brennstoffeinsatz</t>
  </si>
  <si>
    <t>Berechnungen zu den Planwerten</t>
  </si>
  <si>
    <t>In diesem Tabellenblatt finden Sie Berechnungen für die Bestimmung der maximalen Fördersumme und der Auszahlung basierend auf geplanten Verbrauchsparametern.</t>
  </si>
  <si>
    <t>Treibhausgasemissionsminderung Vorhaben</t>
  </si>
  <si>
    <t>Weitere Angaben zum Vorhaben</t>
  </si>
  <si>
    <t>Absolute Emissionen Vorhaben</t>
  </si>
  <si>
    <r>
      <t>t CO</t>
    </r>
    <r>
      <rPr>
        <vertAlign val="subscript"/>
        <sz val="11"/>
        <color theme="1"/>
        <rFont val="Calibri"/>
        <family val="2"/>
        <scheme val="minor"/>
      </rPr>
      <t>2</t>
    </r>
    <r>
      <rPr>
        <sz val="11"/>
        <color theme="1"/>
        <rFont val="Calibri"/>
        <family val="2"/>
        <scheme val="minor"/>
      </rPr>
      <t>-Äq.</t>
    </r>
  </si>
  <si>
    <t>Absolute Emissionen Referenz</t>
  </si>
  <si>
    <t>Relative Treibhausgasemissionsminderung</t>
  </si>
  <si>
    <t>%</t>
  </si>
  <si>
    <t>Biomasse (gasförmig)</t>
  </si>
  <si>
    <t>Biomasse (fest/flüssig)</t>
  </si>
  <si>
    <t>Hilfstabelle III - Referenzsystemspezifische Angaben</t>
  </si>
  <si>
    <t>Emissionen des Referenzsystems</t>
  </si>
  <si>
    <t>Hilfstabelle IV - Referenzsystemspezifische Angaben</t>
  </si>
  <si>
    <t>Energieträger</t>
  </si>
  <si>
    <t>Wasserstoff</t>
  </si>
  <si>
    <t xml:space="preserve">Biomasse </t>
  </si>
  <si>
    <t>Spezifischer Verbrauch der Referenz</t>
  </si>
  <si>
    <t>Referenzsystem 2</t>
  </si>
  <si>
    <t>Referenzsystem 3</t>
  </si>
  <si>
    <t>Referenzsystem 4</t>
  </si>
  <si>
    <t>Referenzsystem 5</t>
  </si>
  <si>
    <t>Referenzsystem 6</t>
  </si>
  <si>
    <t>Referenzsystem 7</t>
  </si>
  <si>
    <t>Hilfstabelle VI - Vorprodukte</t>
  </si>
  <si>
    <t>Vorgelagertes Referenzsystem Wasserstoff</t>
  </si>
  <si>
    <t>ME Vorprodukt</t>
  </si>
  <si>
    <t>ME Vorprodukt/ME Produkt</t>
  </si>
  <si>
    <t>Spezifische Emissionen des Referenzsystems der Vorprodukte (e_Ref_V)</t>
  </si>
  <si>
    <r>
      <t>t CO</t>
    </r>
    <r>
      <rPr>
        <vertAlign val="subscript"/>
        <sz val="11"/>
        <color theme="1"/>
        <rFont val="Calibri"/>
        <family val="2"/>
        <scheme val="minor"/>
      </rPr>
      <t>2</t>
    </r>
    <r>
      <rPr>
        <sz val="11"/>
        <color theme="1"/>
        <rFont val="Calibri"/>
        <family val="2"/>
        <scheme val="minor"/>
      </rPr>
      <t>-Äq./ME Vorprodukt</t>
    </r>
  </si>
  <si>
    <t>Spezifische Emissionen des Referenzsystems unter Berücksichtigung Vorprodukt</t>
  </si>
  <si>
    <t>Vorgelagertes Referenzsystem Synthesegas</t>
  </si>
  <si>
    <t>Spezifische Emissionen des Referenzsystems des Vorprodukts (e_Ref_V)</t>
  </si>
  <si>
    <t>Vorgelagertes Referenzsystem Wärmebereitstellung und Brennstoffeinsatz</t>
  </si>
  <si>
    <t>Berechnungen zu den realisierten Werten</t>
  </si>
  <si>
    <t>In diesem Tabellenblatt finden Sie Berechnungen für die Bestimmung der Auszahlung basierend auf realisierten Verbrauchsparametern.</t>
  </si>
  <si>
    <t>Emissionen</t>
  </si>
  <si>
    <t>Hilfstabelle IV - Absolute Emissionen Referenz</t>
  </si>
  <si>
    <t>Hilfstabelle V - Vorprodukte</t>
  </si>
  <si>
    <t>Berechnungen Maximale Fördersumme</t>
  </si>
  <si>
    <t>Maximale Fördersumme</t>
  </si>
  <si>
    <t>Auf diesem Tabellenblatt werden die geplanten Verbrauchsparameter des Vorhabens sowie die Mehrverbräuche berechnet. Darauf basierend wird die maximale Fördersumme berechnet.</t>
  </si>
  <si>
    <t xml:space="preserve">Erläuterung: Das Startjahr des Vorhabens, die Referenz(en) ggü. dem Vorhaben und der Basis-Vertragspreis werden aus 2b) und 2d) übernommen. Der Faktor α zur Bestimmung der maximierten Dynamisierungskomponenten wird von der Bewilligungsbehörde vorgegeben. </t>
  </si>
  <si>
    <t>Variablenbezeichnung/Berechnungsformel</t>
  </si>
  <si>
    <t>Startjahr (Laufzeit 15 Jahre)</t>
  </si>
  <si>
    <t>Referenzen</t>
  </si>
  <si>
    <t xml:space="preserve">Faktor zur Bestimmung der maximierten Dynamisierungskomponente </t>
  </si>
  <si>
    <t>𝛼</t>
  </si>
  <si>
    <t>Verbrauchsparameter der Referenz über die Laufzeit</t>
  </si>
  <si>
    <t xml:space="preserve">Erläuterung: Die jährlichen geplanten Verbrauchsparameter der Referenz werden aus 4a) ermittelt. </t>
  </si>
  <si>
    <t xml:space="preserve">Einheit </t>
  </si>
  <si>
    <t>CCfD-aktiv (Startjahr + 15 Jahre)</t>
  </si>
  <si>
    <t>Geplante Verbrauchsparameter des Vorhabens über die Laufzeit</t>
  </si>
  <si>
    <t>Erläuterung: Die jährlichen geplanten Verbrauchsparameter werden aus 4a) ermittelt. Basierend auf der spezifischen Treibhausgasemissionsminderung des Vorhabens sowie der geplanten Produktionsmenge des Vorhabens ergibt sich die jährliche geplante Treibhausgasemissionsminderung.</t>
  </si>
  <si>
    <t xml:space="preserve"> </t>
  </si>
  <si>
    <t xml:space="preserve"> MWh</t>
  </si>
  <si>
    <t>Ist der Energieträger referenzsystemseitig und vorhabensseitig dynamisiert?</t>
  </si>
  <si>
    <t>Bestimmung der maximalen Fördersumme</t>
  </si>
  <si>
    <r>
      <t>Erläuterung: Zur Bestimmung der jährlichen maximalen Fördersumme wird zunächst die spezifische jährliche maximale Gesamtfördersumme bestimmt. Diese setzt sich zusammen aus dem Basis-Vertragspreis und dem Referenzwert für den CO</t>
    </r>
    <r>
      <rPr>
        <vertAlign val="subscript"/>
        <sz val="11"/>
        <color theme="1"/>
        <rFont val="Calibri"/>
        <family val="2"/>
        <scheme val="minor"/>
      </rPr>
      <t>2</t>
    </r>
    <r>
      <rPr>
        <sz val="11"/>
        <color theme="1"/>
        <rFont val="Calibri"/>
        <family val="2"/>
        <scheme val="minor"/>
      </rPr>
      <t>-Preis, welcher etwaige Schwankungen berücksichtigt. Für die Berechnung der maximalen jährlichen Fördersumme wird anschließend die spezifische Gesamtfördersumme mit der jährlich geplanten Treibhausgasemissionsminderung multipliziert, wobei auch die Dynamisierungskomponente zur dynamischen Energiepreisanpassung berücksichtigt wird.</t>
    </r>
  </si>
  <si>
    <t xml:space="preserve">Maximale Dynamisierungskomponente für die dynamische Energiepreisanpassung, ermittelt für den anzulegenden jährlichen Energieträgermix </t>
  </si>
  <si>
    <t>Absicherungspreis Strom</t>
  </si>
  <si>
    <t>Absicherungspreis Erneuerbarer Wasserstoff</t>
  </si>
  <si>
    <r>
      <t>Absicherungspreis CO</t>
    </r>
    <r>
      <rPr>
        <vertAlign val="subscript"/>
        <sz val="11"/>
        <color theme="1"/>
        <rFont val="Calibri"/>
        <family val="2"/>
        <scheme val="minor"/>
      </rPr>
      <t>2</t>
    </r>
    <r>
      <rPr>
        <sz val="11"/>
        <color theme="1"/>
        <rFont val="Calibri"/>
        <family val="2"/>
        <scheme val="minor"/>
      </rPr>
      <t>-armer Wasserstoff</t>
    </r>
  </si>
  <si>
    <t>Absicherungspreis Erdgas</t>
  </si>
  <si>
    <t>Absicherungspreis Kokskohle</t>
  </si>
  <si>
    <t>Absicherungspreis Kesselkohle</t>
  </si>
  <si>
    <r>
      <t>Referenzwert für den CO</t>
    </r>
    <r>
      <rPr>
        <vertAlign val="subscript"/>
        <sz val="11"/>
        <color theme="1"/>
        <rFont val="Calibri"/>
        <family val="2"/>
        <scheme val="minor"/>
      </rPr>
      <t>2</t>
    </r>
    <r>
      <rPr>
        <sz val="11"/>
        <color theme="1"/>
        <rFont val="Calibri"/>
        <family val="2"/>
        <scheme val="minor"/>
      </rPr>
      <t>-Preis, der für die Bestimmung der maximalen Fördersumme angesetzt wird</t>
    </r>
  </si>
  <si>
    <t>Spezifische maximale jährliche Gesamtfördersumme</t>
  </si>
  <si>
    <t>Maximale jährliche Fördersumme, angepasst an den Anteil der nach Nummer 4.20 zu fördernden Produktionsmenge</t>
  </si>
  <si>
    <t>Hilfsvariablen für unterjährigen Beginn</t>
  </si>
  <si>
    <t>Unterjähriger Beginn</t>
  </si>
  <si>
    <t xml:space="preserve">Geplante Anzahl der Tage im ersten Teiljahr </t>
  </si>
  <si>
    <t>Tage</t>
  </si>
  <si>
    <t xml:space="preserve">Anteil des fünften bzw. letzten vollständigen Kalenderjahres </t>
  </si>
  <si>
    <t>Berechnung Auszahlung</t>
  </si>
  <si>
    <t xml:space="preserve">In diesem Tabellenblatt wird die zu erwartende Auszahlung auf der Grundlage der eingegebenen indexierten Preise berechnet. </t>
  </si>
  <si>
    <t>Dynamisierungsparameter</t>
  </si>
  <si>
    <r>
      <rPr>
        <b/>
        <sz val="11"/>
        <color theme="1"/>
        <rFont val="Calibri"/>
        <family val="2"/>
        <scheme val="minor"/>
      </rPr>
      <t>Erläuterung</t>
    </r>
    <r>
      <rPr>
        <sz val="11"/>
        <color theme="1"/>
        <rFont val="Calibri"/>
        <family val="2"/>
        <scheme val="minor"/>
      </rPr>
      <t>: 1 wenn Energieträger dynamisiert wird, 0 wenn nicht dynamisiert.</t>
    </r>
  </si>
  <si>
    <t>Dynamisierungsfaktor</t>
  </si>
  <si>
    <t>Basispreise</t>
  </si>
  <si>
    <t>Indexed energy prices</t>
  </si>
  <si>
    <t>Indexierte Energiepreise</t>
  </si>
  <si>
    <r>
      <t>Indexierter CO</t>
    </r>
    <r>
      <rPr>
        <b/>
        <vertAlign val="subscript"/>
        <sz val="14"/>
        <color theme="1"/>
        <rFont val="Calibri"/>
        <family val="2"/>
        <scheme val="minor"/>
      </rPr>
      <t>2</t>
    </r>
    <r>
      <rPr>
        <b/>
        <sz val="14"/>
        <color theme="1"/>
        <rFont val="Calibri"/>
        <family val="2"/>
        <scheme val="minor"/>
      </rPr>
      <t xml:space="preserve"> Preis</t>
    </r>
  </si>
  <si>
    <r>
      <t>Realisierter CO</t>
    </r>
    <r>
      <rPr>
        <vertAlign val="subscript"/>
        <sz val="11"/>
        <color theme="1"/>
        <rFont val="Calibri"/>
        <family val="2"/>
        <scheme val="minor"/>
      </rPr>
      <t>2</t>
    </r>
    <r>
      <rPr>
        <sz val="11"/>
        <color theme="1"/>
        <rFont val="Calibri"/>
        <family val="2"/>
        <scheme val="minor"/>
      </rPr>
      <t>-Preis</t>
    </r>
  </si>
  <si>
    <r>
      <t>EUR/tCO</t>
    </r>
    <r>
      <rPr>
        <vertAlign val="subscript"/>
        <sz val="11"/>
        <color theme="1"/>
        <rFont val="Calibri"/>
        <family val="2"/>
        <scheme val="minor"/>
      </rPr>
      <t>2</t>
    </r>
  </si>
  <si>
    <t>Ermittelt im Tabellenblatt "Berechnungen_MFS"</t>
  </si>
  <si>
    <r>
      <t>EUR/t CO</t>
    </r>
    <r>
      <rPr>
        <vertAlign val="subscript"/>
        <sz val="11"/>
        <color theme="1"/>
        <rFont val="Calibri"/>
        <family val="2"/>
        <scheme val="minor"/>
      </rPr>
      <t>2</t>
    </r>
    <r>
      <rPr>
        <sz val="11"/>
        <color theme="1"/>
        <rFont val="Calibri"/>
        <family val="2"/>
        <scheme val="minor"/>
      </rPr>
      <t>-Äq</t>
    </r>
  </si>
  <si>
    <t>Geplante Werte</t>
  </si>
  <si>
    <t>Produktion</t>
  </si>
  <si>
    <t>Geplante Produktionsmenge des Vorhabens in Jahr t</t>
  </si>
  <si>
    <t>ME Produkt/Jahr</t>
  </si>
  <si>
    <t>Kostenlose Zuteilung</t>
  </si>
  <si>
    <t>Kostenlose absolute Zuteilung für das Referenzsystem</t>
  </si>
  <si>
    <t>Kostenlose spezifische Zuteilung für das Referenzsystem</t>
  </si>
  <si>
    <t>Geplante absolute Emissionen des Vorhabens</t>
  </si>
  <si>
    <t>Geplante spezifische Emissionen des Vorhabens</t>
  </si>
  <si>
    <t>Emissionen Referenzsystem</t>
  </si>
  <si>
    <t>Geplante absolute Emissionen des Referenzsystems</t>
  </si>
  <si>
    <t>Spezifische Emissionen des Referenzsystems</t>
  </si>
  <si>
    <t>Emissionsminderung Vorhaben</t>
  </si>
  <si>
    <t>Geplante absolute Emissionsminderung des Vorhabens</t>
  </si>
  <si>
    <t>Geplante spezifische Emissionsminderung des Vorhabens</t>
  </si>
  <si>
    <t>MWh/ME Produkt</t>
  </si>
  <si>
    <t>Realisierte Werte</t>
  </si>
  <si>
    <t>Weichen realisierte Verbrauchsparameter von geplanten Verbrauchsparametern ab?</t>
  </si>
  <si>
    <t>Realisierte Produktionsmenge des Vorhabens in Jahr t</t>
  </si>
  <si>
    <t>Realisierte spezifische Emissionen des Vorhabens</t>
  </si>
  <si>
    <t>Emissionen Referenz</t>
  </si>
  <si>
    <t>Realisierte absolute Emissionen des Referenzsystems</t>
  </si>
  <si>
    <t>Realisierte absolute Emissionsminderung des Vorhabens</t>
  </si>
  <si>
    <t>Realisierte absolute Emissionsminderung des Vorhabens (gekappt)</t>
  </si>
  <si>
    <t>Realisierte spezifische Emissionsminderung des Vorhabens</t>
  </si>
  <si>
    <t>Kostenlose Zuteilung Vorhaben</t>
  </si>
  <si>
    <t>Realisierte absolute kostenlose Zuteilung des Vorhabens</t>
  </si>
  <si>
    <t>Realisierte spezfische kostenlose Zuteilung des Vorhabens</t>
  </si>
  <si>
    <t>Berechnung ∆k</t>
  </si>
  <si>
    <t>Invertierte Dynamisierungsdummies</t>
  </si>
  <si>
    <t>Dynamisierung von Wasserstoff</t>
  </si>
  <si>
    <t>Dynamisierungskomponente</t>
  </si>
  <si>
    <t>Realisierte Energiepreisdifferenz</t>
  </si>
  <si>
    <t>Emissionsminderungen</t>
  </si>
  <si>
    <t>Geplante absolute Emissionsminderungen</t>
  </si>
  <si>
    <t>Dynamisierungkomponente</t>
  </si>
  <si>
    <r>
      <t>Effektiver absoluter CO</t>
    </r>
    <r>
      <rPr>
        <b/>
        <vertAlign val="subscript"/>
        <sz val="14"/>
        <color theme="1"/>
        <rFont val="Calibri"/>
        <family val="2"/>
        <scheme val="minor"/>
      </rPr>
      <t>2</t>
    </r>
    <r>
      <rPr>
        <b/>
        <sz val="14"/>
        <color theme="1"/>
        <rFont val="Calibri"/>
        <family val="2"/>
        <scheme val="minor"/>
      </rPr>
      <t xml:space="preserve"> Preis</t>
    </r>
  </si>
  <si>
    <t>Kostenlose absolute Zuteilungen</t>
  </si>
  <si>
    <t>Kostenlose Zuteilungen (Referenz)</t>
  </si>
  <si>
    <t>Kostenlose Zuteilungen (real)</t>
  </si>
  <si>
    <r>
      <t>Reale CO</t>
    </r>
    <r>
      <rPr>
        <b/>
        <vertAlign val="subscript"/>
        <sz val="11"/>
        <color theme="1"/>
        <rFont val="Calibri"/>
        <family val="2"/>
        <scheme val="minor"/>
      </rPr>
      <t>2</t>
    </r>
    <r>
      <rPr>
        <b/>
        <sz val="11"/>
        <color theme="1"/>
        <rFont val="Calibri"/>
        <family val="2"/>
        <scheme val="minor"/>
      </rPr>
      <t>-Preise</t>
    </r>
  </si>
  <si>
    <r>
      <t>Reale CO</t>
    </r>
    <r>
      <rPr>
        <vertAlign val="subscript"/>
        <sz val="11"/>
        <color theme="1"/>
        <rFont val="Calibri"/>
        <family val="2"/>
        <scheme val="minor"/>
      </rPr>
      <t>2</t>
    </r>
    <r>
      <rPr>
        <sz val="11"/>
        <color theme="1"/>
        <rFont val="Calibri"/>
        <family val="2"/>
        <scheme val="minor"/>
      </rPr>
      <t>-Preise</t>
    </r>
  </si>
  <si>
    <t>Auszahlungsvariable</t>
  </si>
  <si>
    <r>
      <t>Spezifischer effektiver CO</t>
    </r>
    <r>
      <rPr>
        <vertAlign val="subscript"/>
        <sz val="11"/>
        <color theme="1"/>
        <rFont val="Calibri"/>
        <family val="2"/>
        <scheme val="minor"/>
      </rPr>
      <t>2</t>
    </r>
    <r>
      <rPr>
        <sz val="11"/>
        <color theme="1"/>
        <rFont val="Calibri"/>
        <family val="2"/>
        <scheme val="minor"/>
      </rPr>
      <t xml:space="preserve"> Preis</t>
    </r>
  </si>
  <si>
    <t>Anderweitige Förderung &amp; Elektrolyseurförderung</t>
  </si>
  <si>
    <t>Abzuziehende Elektrolyseurförderung</t>
  </si>
  <si>
    <t xml:space="preserve">Vor dem Jahr des operativen Beginns ausgezahlte/gewährte anderweitige Förderung </t>
  </si>
  <si>
    <t>Die Summe der in einem Kalenderjahr und dem vorangegangenen Kalenderjahr realisierten absoluten Treibhausgasemissionsminderungen unterschreitet die Summe der geplanten absoluten Treibhausgasemissionsminderungen für dieses Kalenderjahr und das vorangegangene Kalenderjahr nicht um mehr als 30 %.</t>
  </si>
  <si>
    <t>Absolute geplante Emissionsminderungen</t>
  </si>
  <si>
    <t>Absolute realisierte Emissionsminderungen</t>
  </si>
  <si>
    <t>Bedingung erfüllt</t>
  </si>
  <si>
    <t>Realisierte Treibhausgasemissionsminderung von 50 % ab dem 4. vollständigen Kalenderjahr.</t>
  </si>
  <si>
    <t>Realisierte relative Emissionsminderung</t>
  </si>
  <si>
    <t>Prozent</t>
  </si>
  <si>
    <t>Realisierte Treibhausgasemissionsminderung von 85 % in den letzten 12 Monaten der Vertragslaufzeit.</t>
  </si>
  <si>
    <t>Der operative Beginn des geförderten Vorhabens erfolgt spätestens 48 Monate nach Bekanntgabe des Förderbescheids. Dies kann bei Zustimmung der Bewilligungsbehörde auf bis zu 60 Monate verlängert werden.</t>
  </si>
  <si>
    <t>Wasserstoff Gesamt</t>
  </si>
  <si>
    <t>#</t>
  </si>
  <si>
    <t>Berechnung zu erwartender Auszahlungsbetrag</t>
  </si>
  <si>
    <t>Spezifische Dynamisierungskomponente</t>
  </si>
  <si>
    <r>
      <t>Absoluter effektiver-CO</t>
    </r>
    <r>
      <rPr>
        <vertAlign val="subscript"/>
        <sz val="11"/>
        <color theme="1"/>
        <rFont val="Calibri"/>
        <family val="2"/>
        <scheme val="minor"/>
      </rPr>
      <t>2</t>
    </r>
    <r>
      <rPr>
        <sz val="11"/>
        <color theme="1"/>
        <rFont val="Calibri"/>
        <family val="2"/>
        <scheme val="minor"/>
      </rPr>
      <t xml:space="preserve"> Preis</t>
    </r>
  </si>
  <si>
    <t>Absolute realisierte Emissionsminderung (gekappt)</t>
  </si>
  <si>
    <t>CCfD Auszahlung vor Abzug anderweitiger Förderung &amp; Elektrolyseurförderung</t>
  </si>
  <si>
    <t>CCfD Auszahlung nach Abzug anderweitiger Förderung &amp; Elektrolyseurförderung</t>
  </si>
  <si>
    <t>CCfD Auszahlung innerhalb der jährlichen maximalen Fördersumme</t>
  </si>
  <si>
    <t>CCfD Auszahlung unter Berücksichtigung der Kappung möglicher Überschusszahlungen</t>
  </si>
  <si>
    <t>Summe erhaltener Förderungen</t>
  </si>
  <si>
    <t>Eingabeprüfung</t>
  </si>
  <si>
    <t>In diesem Tabellenblatt wird für besonders relevante Inputdaten geprüft, ob eine Eingabe (in aktiven Jahren) erfolgt ist.</t>
  </si>
  <si>
    <t>Jahr (ohne Angabe von Teiljahren des vorletzten Jahres bei unterjährigem operativen Beginn)</t>
  </si>
  <si>
    <t>Aktives Jahr</t>
  </si>
  <si>
    <t>Unbefüllte Zellen Preisannahmen in aktivem Jahr</t>
  </si>
  <si>
    <t>Unbefüllte Angabe zu Referenzsystem 1</t>
  </si>
  <si>
    <t>Jahr (mit Angabe von Teiljahren des vorletzten Jahres bei unterjährigem operativen Beginn)</t>
  </si>
  <si>
    <t>Nicht ausgewähltes Referenzsystem 2</t>
  </si>
  <si>
    <t>Nicht ausgewähltes Referenzsystem 3</t>
  </si>
  <si>
    <t>Nicht ausgewähltes Referenzsystem 4</t>
  </si>
  <si>
    <t>Nicht ausgewähltes Referenzsystem 5</t>
  </si>
  <si>
    <t>Nicht ausgewähltes Referenzsystem 6</t>
  </si>
  <si>
    <t>Nicht ausgewähltes Referenzsystem 7</t>
  </si>
  <si>
    <t>Unbefüllte Zelle geplante Produktionsmenge - Referenzsystem 1</t>
  </si>
  <si>
    <t>Unbefüllte Zelle geplante Produktionsmenge - Referenzsystem 2</t>
  </si>
  <si>
    <t>Unbefüllte Zelle geplante Produktionsmenge - Referenzsystem 3</t>
  </si>
  <si>
    <t>Unbefüllte Zelle geplante Produktionsmenge - Referenzsystem 4</t>
  </si>
  <si>
    <t>Unbefüllte Zelle geplante Produktionsmenge - Referenzsystem 5</t>
  </si>
  <si>
    <t>Unbefüllte Zelle geplante Produktionsmenge - Referenzsystem 6</t>
  </si>
  <si>
    <t>Unbefüllte Zelle geplante Produktionsmenge - Referenzsystem 7</t>
  </si>
  <si>
    <t>Unbefüllte Zelle in aktivem Jahr - Referenzsystem 1</t>
  </si>
  <si>
    <t>Unbefüllte Zelle in aktivem Jahr bei ausgewähltem Referenzsystem 2</t>
  </si>
  <si>
    <t>Unbefüllte Zelle in aktivem Jahr bei ausgewähltem Referenzsystem 3</t>
  </si>
  <si>
    <t>Unbefüllte Zelle in aktivem Jahr bei ausgewähltem Referenzsystem 4</t>
  </si>
  <si>
    <t>Unbefüllte Zelle in aktivem Jahr bei ausgewähltem Referenzsystem 5</t>
  </si>
  <si>
    <t>Unbefüllte Zelle in aktivem Jahr bei ausgewähltem Referenzsystem 6</t>
  </si>
  <si>
    <t>Unbefüllte Zelle in aktivem Jahr bei ausgewähltem Referenzsystem 7</t>
  </si>
  <si>
    <t>Unbefüllte Zelle geplante Emissionen Vorhaben in aktivem Jahr</t>
  </si>
  <si>
    <t>Realisierte Produktionsmenge</t>
  </si>
  <si>
    <t>Unbefüllte Zelle realisierte Produktionsmenge - Referenzsystem 1</t>
  </si>
  <si>
    <t>Unbefüllte Zelle realisierte Produktionsmenge - Referenzsystem 2</t>
  </si>
  <si>
    <t>Unbefüllte Zelle realisierte Produktionsmenge - Referenzsystem 3</t>
  </si>
  <si>
    <t>Unbefüllte Zelle realisierte Produktionsmenge - Referenzsystem 4</t>
  </si>
  <si>
    <t>Unbefüllte Zelle realisierte Produktionsmenge - Referenzsystem 5</t>
  </si>
  <si>
    <t>Unbefüllte Zelle realisierte Produktionsmenge - Referenzsystem 6</t>
  </si>
  <si>
    <t>Unbefüllte Zelle realisierte Produktionsmenge - Referenzsystem 7</t>
  </si>
  <si>
    <t>Realisierte Emissionen Vorhaben</t>
  </si>
  <si>
    <t>Unbefüllte Zelle realisierte Emissionen Vorhaben in aktivem Jahr</t>
  </si>
  <si>
    <t>Erwartete Bekanntgabe des Zuwendungsbescheids (TT/MM/JJJJ)</t>
  </si>
  <si>
    <r>
      <t>CO</t>
    </r>
    <r>
      <rPr>
        <vertAlign val="subscript"/>
        <sz val="11"/>
        <color theme="1"/>
        <rFont val="Calibri"/>
        <family val="2"/>
        <scheme val="minor"/>
      </rPr>
      <t>2</t>
    </r>
    <r>
      <rPr>
        <sz val="11"/>
        <color theme="1"/>
        <rFont val="Calibri"/>
        <family val="2"/>
        <scheme val="minor"/>
      </rPr>
      <t>-armer Wasserstoff gemäß Nummer 2.11 FRL CCfD</t>
    </r>
  </si>
  <si>
    <t>Erdgas gemäß Nummer 4.13 FRL CCfD</t>
  </si>
  <si>
    <t>Zwischenberechnung. Verweis auf Anhang I. Abschnitt 3. Absatz 4) der FRL CCfD. Für den Fall, dass ein Energieträger sowohl referenzsystemseitig und vorhabensseitig dynamisiert wird, wird nur der Betrag der Differenz der Einsätze in der Berechnung der maximalen Fördersumme berücksichtigt.</t>
  </si>
  <si>
    <r>
      <t>CCfD Auszahlung nach Berücksichtigung der Teilförderung</t>
    </r>
    <r>
      <rPr>
        <sz val="11"/>
        <color theme="1"/>
        <rFont val="Cambria"/>
        <family val="1"/>
      </rPr>
      <t xml:space="preserve"> T</t>
    </r>
    <r>
      <rPr>
        <sz val="11"/>
        <color theme="1"/>
        <rFont val="Calibri"/>
        <family val="2"/>
        <scheme val="minor"/>
      </rPr>
      <t xml:space="preserve"> wenn relevant, ansonsten </t>
    </r>
    <r>
      <rPr>
        <sz val="11"/>
        <color theme="1"/>
        <rFont val="Cambria"/>
        <family val="1"/>
      </rPr>
      <t>T</t>
    </r>
    <r>
      <rPr>
        <sz val="11"/>
        <color theme="1"/>
        <rFont val="Calibri"/>
        <family val="2"/>
        <scheme val="minor"/>
      </rPr>
      <t xml:space="preserve"> = 100%</t>
    </r>
  </si>
  <si>
    <t>Erneuerbarer Wasserstoff gemäß Nummer 2.14 FRL CCfD</t>
  </si>
  <si>
    <t>Produktemissionen</t>
  </si>
  <si>
    <t>Diese Parameter sind durch die Förderrichtline und den Förderaufruf CCfD 2026 vorgegeben und sollten nicht geändert werden.</t>
  </si>
  <si>
    <t>Energieträgereinsätze und Treibhausgasemissionen der Referenzsysteme gemäß Anhang 1 Förderaufruf CCfD 2026.</t>
  </si>
  <si>
    <r>
      <t xml:space="preserve">Das Tabellenblatt </t>
    </r>
    <r>
      <rPr>
        <u/>
        <sz val="11"/>
        <rFont val="Calibri"/>
        <family val="2"/>
        <scheme val="minor"/>
      </rPr>
      <t>1) Gesamtübersicht</t>
    </r>
    <r>
      <rPr>
        <sz val="11"/>
        <rFont val="Calibri"/>
        <family val="2"/>
        <scheme val="minor"/>
      </rPr>
      <t xml:space="preserve"> zeigt die zu erwartenden Auszahlungen und maximale gesamte Fördersumme sowie die Einhaltung der Mindestanforderungen nach Nummer 4.16 FRL CCfD und die Erfüllung von Auszahlungsbedingungen. Der zeitliche Verlauf der Aus- bzw. Überschusszahlungen ist zudem grafisch dargestellt. Außerdem wird für besonders relevante Inputdaten geprüft, ob eine Eingabe (in aktiven Jahren) erfolgt ist. 
Im Abschnitt (Tabellengruppe) </t>
    </r>
    <r>
      <rPr>
        <u/>
        <sz val="11"/>
        <rFont val="Calibri"/>
        <family val="2"/>
        <scheme val="minor"/>
      </rPr>
      <t>Inputs</t>
    </r>
    <r>
      <rPr>
        <sz val="11"/>
        <rFont val="Calibri"/>
        <family val="2"/>
        <scheme val="minor"/>
      </rPr>
      <t xml:space="preserve"> sind die Angaben des Vorhabens einzutragen. Dies umfasst insbesondere Produktionsmengen, Emissionen, Energieverbräuche und anderweitige Förderungen. Die Vorhabensdaten sind jeweils in absoluten Werten anzugeben.
Im Abschnitt (Tabellengruppe) </t>
    </r>
    <r>
      <rPr>
        <u/>
        <sz val="11"/>
        <rFont val="Calibri"/>
        <family val="2"/>
        <scheme val="minor"/>
      </rPr>
      <t>CCfD Parameter</t>
    </r>
    <r>
      <rPr>
        <sz val="11"/>
        <rFont val="Calibri"/>
        <family val="2"/>
        <scheme val="minor"/>
      </rPr>
      <t xml:space="preserve"> sind die durch die Bewilligungsbehörde festgelegten Programmparameter dargestellt.
Der Abschnitt (Tabellengruppe) </t>
    </r>
    <r>
      <rPr>
        <u/>
        <sz val="11"/>
        <rFont val="Calibri"/>
        <family val="2"/>
        <scheme val="minor"/>
      </rPr>
      <t>Berechnungen</t>
    </r>
    <r>
      <rPr>
        <sz val="11"/>
        <rFont val="Calibri"/>
        <family val="2"/>
        <scheme val="minor"/>
      </rPr>
      <t xml:space="preserve"> zeigt die Berechnungen, die der zu erwartenden Auszahlung und der maximalen Fördersumme des Vorhabens zugrundeliegen. 
</t>
    </r>
  </si>
  <si>
    <t>In diesem Tabellenblatt sind Annahmen zu den indexierten Preisen einzugeben. Diese indexierten Preise werden den Berechnungen der zu erwartenden jährlichen Auszahlungsbeträge zugrunde gelegt. Es können Annahmen für drei verschiedene Preisszenarien eingegeben und das jeweilige Szenario in Tabellenblatt 2b) ausgewählt werden.</t>
  </si>
  <si>
    <t>In diesem Tabellenblatt sind die allgemeinen Informationen des Vorhabens, einschließlich bewilligter anderweitiger Förderung anzugeben. Zudem wird das anzuwendende Preisszenario ausgewählt (indexierte Preise, die für die Berechnung der Auszahlung zugrunde gelegt werden).</t>
  </si>
  <si>
    <t>Wenn in Ihrem Vorhaben Wasserstoff eingesetzt wird, der durch Elektrolyseanlagen eines verbundenen Unternehmens produziert wird, beachten Sie, dass die Förderung, die für diese Elektrolyseanlagen ausgezahlt oder auf andere Weise gewährt wurde, von der Fördersumme abgezogen werden muss, um eine mögliche Doppelförderung zu vermeiden.</t>
  </si>
  <si>
    <t>Förderung für im Vorhaben eingesetzten Wasserstoff, der durch geförderte Elektrolyseanlagen eines verbundenen Unternehmens hergestellt worden ist und nach Nummer 7.5(d) FRL CCfD abzuziehen ist.</t>
  </si>
  <si>
    <t>Absolute Energieträgereinsätze (Gesamtvorhaben)</t>
  </si>
  <si>
    <r>
      <t xml:space="preserve">Grundsätzlich sind Felder zur Eingabe farblich markiert: Grün bezeichnet die von dem Zuwendungsempfänger zu machenden Angaben. Hellgrau bezeichnet die Angaben des Zuwendungsempfängers, welche für weitere Berechnungen aus den Angaben übernommen wurden. Orange hinterlegte Felder sind Angaben der Bewilligungsbehörde. In der vorliegenden Erklärhilfe hat der Zuwendungsempfänger lediglich die Tabellenblätter im Abschnitt Inputs auszufüllen. Bitte beachten Sie, dass sich die Farbe der Felder teilweise dynamisch anpasst, z. B. bei Auswahl eines vorgelagerten Referenzsystems.
Im Tabellenblatt </t>
    </r>
    <r>
      <rPr>
        <u/>
        <sz val="11"/>
        <color rgb="FF000000"/>
        <rFont val="Calibri"/>
        <family val="2"/>
      </rPr>
      <t>2a) Preisannahmen</t>
    </r>
    <r>
      <rPr>
        <sz val="11"/>
        <color rgb="FF000000"/>
        <rFont val="Calibri"/>
        <family val="2"/>
      </rPr>
      <t xml:space="preserve"> werden Annahmen zu indexierten Preisen für die kommenden Jahre eingetragen. Sie können Annahmen für drei verschiedene Preisszenarien eingeben und das jeweilige Szenario in Tabellenblatt </t>
    </r>
    <r>
      <rPr>
        <u/>
        <sz val="11"/>
        <color rgb="FF000000"/>
        <rFont val="Calibri"/>
        <family val="2"/>
      </rPr>
      <t>2b) Allg. Inputs</t>
    </r>
    <r>
      <rPr>
        <sz val="11"/>
        <color rgb="FF000000"/>
        <rFont val="Calibri"/>
        <family val="2"/>
      </rPr>
      <t xml:space="preserve"> auswählen. 
Im Tabellenblatt </t>
    </r>
    <r>
      <rPr>
        <u/>
        <sz val="11"/>
        <color rgb="FF000000"/>
        <rFont val="Calibri"/>
        <family val="2"/>
      </rPr>
      <t>2b) Allg. Inputs</t>
    </r>
    <r>
      <rPr>
        <sz val="11"/>
        <color rgb="FF000000"/>
        <rFont val="Calibri"/>
        <family val="2"/>
      </rPr>
      <t xml:space="preserve"> werden allgemeine Informationen des Vorhabens, einschließlich bewilligter anderweitiger Förderung und kostenloser Zuteilungen von Emissionsberechtigungen des EU-ETS, abgefragt. Zudem wird hier das anzuwendende Preisszenario ausgewählt.
Falls in Ihrem Vorhaben Wasserstoff eingesetzt wird, der durch Elektrolyseanlagen eines verbundenen Unternehmens produziert wird, füllen Sie bitte das Tabellenblatt </t>
    </r>
    <r>
      <rPr>
        <u/>
        <sz val="11"/>
        <color rgb="FF000000"/>
        <rFont val="Calibri"/>
        <family val="2"/>
      </rPr>
      <t>2c) Elektrolyseurförderung</t>
    </r>
    <r>
      <rPr>
        <sz val="11"/>
        <color rgb="FF000000"/>
        <rFont val="Calibri"/>
        <family val="2"/>
      </rPr>
      <t xml:space="preserve"> aus. Ansonsten ist dieses Tabellenblatt nicht auszufüllen.
Im Tabellenblatt </t>
    </r>
    <r>
      <rPr>
        <u/>
        <sz val="11"/>
        <color rgb="FF000000"/>
        <rFont val="Calibri"/>
        <family val="2"/>
      </rPr>
      <t>2d) Planwerte (Anlage)</t>
    </r>
    <r>
      <rPr>
        <sz val="11"/>
        <color rgb="FF000000"/>
        <rFont val="Calibri"/>
        <family val="2"/>
      </rPr>
      <t xml:space="preserve"> ist das jeweilige Referenzsystem aus einer Dropdown-Liste auszuwählen. Es gibt die Möglichkeit, mehrere Referenzsysteme auszuwählen, welche gewichtet in die Berechnungen einfließen. Bei der Wahl eines vorgelagerten Referenzsystems (Wasserstoff, Synthesegas, Wärmebereitstellung und Brennstoffeinsatz) müssen zusätzlich die Produktemissionen, hergestellten Industrieprodukte und jeweiligen Produktionsmengen angegeben werden. Die Produktemissionen der vorgelagerten Referenzsysteme wurden den Antragstellern mit Veröffentlichung des Förderaufrufs CCfD 2026 gesondert mitgeteilt. Die Abfrage von erneuerbarem und CO</t>
    </r>
    <r>
      <rPr>
        <vertAlign val="subscript"/>
        <sz val="11"/>
        <color rgb="FF000000"/>
        <rFont val="Calibri"/>
        <family val="2"/>
      </rPr>
      <t>2</t>
    </r>
    <r>
      <rPr>
        <sz val="11"/>
        <color rgb="FF000000"/>
        <rFont val="Calibri"/>
        <family val="2"/>
      </rPr>
      <t xml:space="preserve">-armem Wasserstoff erfolgt getrennt.
In Anhang 1 des Förderaufrufs CCfD 2026 ist die jeweilige Mengeneinheit aufgeführt, mit der die Produktmenge anzugeben ist (z. B. für Kalk in Tonnen Kalk).
Falls erwartet wird, dass realisierte Verbrauchsparameter von den geplanten Verbrauchsparametern abweichen werden, ist zusätzlich zum Tabellenblatt </t>
    </r>
    <r>
      <rPr>
        <u/>
        <sz val="11"/>
        <color rgb="FF000000"/>
        <rFont val="Calibri"/>
        <family val="2"/>
      </rPr>
      <t>2d) Planwerte (Anlage)</t>
    </r>
    <r>
      <rPr>
        <sz val="11"/>
        <color rgb="FF000000"/>
        <rFont val="Calibri"/>
        <family val="2"/>
      </rPr>
      <t xml:space="preserve"> das Tabellenblatt </t>
    </r>
    <r>
      <rPr>
        <u/>
        <sz val="11"/>
        <color rgb="FF000000"/>
        <rFont val="Calibri"/>
        <family val="2"/>
      </rPr>
      <t>2e) Realisierte Werte (Anlage)</t>
    </r>
    <r>
      <rPr>
        <sz val="11"/>
        <color rgb="FF000000"/>
        <rFont val="Calibri"/>
        <family val="2"/>
      </rPr>
      <t xml:space="preserve"> auszufüllen. Die Eingabe abweichender realisierter Verbrauchsparameter wird durch den Schalter in Zelle "C6" des Tabellenblatts </t>
    </r>
    <r>
      <rPr>
        <u/>
        <sz val="11"/>
        <color rgb="FF000000"/>
        <rFont val="Calibri"/>
        <family val="2"/>
      </rPr>
      <t>2e) Realisierte Werte (Anlage)</t>
    </r>
    <r>
      <rPr>
        <sz val="11"/>
        <color rgb="FF000000"/>
        <rFont val="Calibri"/>
        <family val="2"/>
      </rPr>
      <t xml:space="preserve"> freigeschaltet.
Zu beachten ist ebenfalls, dass die Auszahlungsbeträge im Rahmen des CCfDs grundsätzlich nachschüssig gewährt werden (mit Ausnahme von Abschlagszahlungen).
</t>
    </r>
  </si>
  <si>
    <t>Hilfstabelle II - Absolute Energieträgereinsätze (nicht aggregiert)</t>
  </si>
  <si>
    <t>Hilfstabelle I - Absolute Energieträgereinsätze (reaggregiert)</t>
  </si>
  <si>
    <t>Absolute Energieträgereinsätze (reaggregiert)</t>
  </si>
  <si>
    <t>Stromeinsatz des Referenzsystems</t>
  </si>
  <si>
    <t>Erneuerbarer Wasserstoffeinsatz des Referenzsystems</t>
  </si>
  <si>
    <r>
      <t>CO</t>
    </r>
    <r>
      <rPr>
        <vertAlign val="subscript"/>
        <sz val="11"/>
        <color theme="1"/>
        <rFont val="Calibri"/>
        <family val="2"/>
        <scheme val="minor"/>
      </rPr>
      <t>2</t>
    </r>
    <r>
      <rPr>
        <sz val="11"/>
        <color theme="1"/>
        <rFont val="Calibri"/>
        <family val="2"/>
        <scheme val="minor"/>
      </rPr>
      <t>-armer Wasserstoffeinsatz des Referenzsystems</t>
    </r>
  </si>
  <si>
    <t xml:space="preserve">Erdgaseinsatz des Referenzsystems </t>
  </si>
  <si>
    <t>Kokskohleeinsatz des Referenzsystems</t>
  </si>
  <si>
    <t>Kesselkohleeinsatz des Referenzsystems</t>
  </si>
  <si>
    <t>Hilfstabelle V - Absoluter Einsatz Referenz</t>
  </si>
  <si>
    <t>Gesamtenergieeinsatz</t>
  </si>
  <si>
    <t>Erläuterung: Im unteren Abschnitt werden die spezifischen Energieträgereinsätze der oben gewählten Referenz(en) definiert. Weiterhin wird hier vorgegeben, welche Energieträger des Vorhabens dynamisiert werden. Eine "0" steht für keine Dynamisierung und eine "1" für Dynamisierung des jeweiligen Energieträgers.</t>
  </si>
  <si>
    <t>Wasserstoffeinsatz des Referenzsystems</t>
  </si>
  <si>
    <t>Geplanter Stromeinsatz</t>
  </si>
  <si>
    <t>Geplanter Erneuerbarer Wasserstoffeinsatz</t>
  </si>
  <si>
    <r>
      <t>Geplanter CO</t>
    </r>
    <r>
      <rPr>
        <vertAlign val="subscript"/>
        <sz val="11"/>
        <color theme="1"/>
        <rFont val="Calibri"/>
        <family val="2"/>
        <scheme val="minor"/>
      </rPr>
      <t>2</t>
    </r>
    <r>
      <rPr>
        <sz val="11"/>
        <color theme="1"/>
        <rFont val="Calibri"/>
        <family val="2"/>
        <scheme val="minor"/>
      </rPr>
      <t>-armer Wasserstoffeinsatz</t>
    </r>
  </si>
  <si>
    <t>Geplanter Erdgaseinsatz</t>
  </si>
  <si>
    <t>Geplanter Kokskohleeinsatz</t>
  </si>
  <si>
    <t>Geplanter Kesselkohleeinsatz</t>
  </si>
  <si>
    <t xml:space="preserve">Reduzierte Einsätze der Referenz </t>
  </si>
  <si>
    <t>Reduzierter Stromeinsatz der Referenz</t>
  </si>
  <si>
    <t>Reduzierter Erneuerbarer Wasserstoffeinsatz der Referenz</t>
  </si>
  <si>
    <r>
      <t>Reduzierter CO</t>
    </r>
    <r>
      <rPr>
        <vertAlign val="subscript"/>
        <sz val="11"/>
        <color theme="1"/>
        <rFont val="Calibri"/>
        <family val="2"/>
        <scheme val="minor"/>
      </rPr>
      <t>2</t>
    </r>
    <r>
      <rPr>
        <sz val="11"/>
        <color theme="1"/>
        <rFont val="Calibri"/>
        <family val="2"/>
        <scheme val="minor"/>
      </rPr>
      <t>-armer Wasserstoffeinsatz der Referenz</t>
    </r>
  </si>
  <si>
    <t>Reduzierter Erdgaseinsatz der Referenz</t>
  </si>
  <si>
    <t>Reduzierter Kokskohleeinsatz der Referenz</t>
  </si>
  <si>
    <t>Reduzierter Kesselkohleeinsatz der Referenz</t>
  </si>
  <si>
    <t>Angepasste residuale Energieträgereinsätze</t>
  </si>
  <si>
    <t>Angepasster Stromeinsatz der Referenz</t>
  </si>
  <si>
    <t>Angepasster Erneuerbarer Wasserstoffeinsatz der Referenz</t>
  </si>
  <si>
    <r>
      <t>Angepasster CO</t>
    </r>
    <r>
      <rPr>
        <vertAlign val="subscript"/>
        <sz val="11"/>
        <color theme="1"/>
        <rFont val="Calibri"/>
        <family val="2"/>
        <scheme val="minor"/>
      </rPr>
      <t>2</t>
    </r>
    <r>
      <rPr>
        <sz val="11"/>
        <color theme="1"/>
        <rFont val="Calibri"/>
        <family val="2"/>
        <scheme val="minor"/>
      </rPr>
      <t>-armer Wasserstoffeinsatz der Referenz</t>
    </r>
  </si>
  <si>
    <t>Angepasster Erdgaseinsatz der Referenz</t>
  </si>
  <si>
    <t>Angepasster Kokskohleeinsatz der Referenz</t>
  </si>
  <si>
    <t>Angepasster Kesselkohleeinsatz der Referenz</t>
  </si>
  <si>
    <t>Angepasster Stromeinsatz des Vorhabens</t>
  </si>
  <si>
    <t>Angepasster Erneuerbarer Wasserstoffeinsatz des Vorhabens</t>
  </si>
  <si>
    <r>
      <t>Angepasster CO</t>
    </r>
    <r>
      <rPr>
        <vertAlign val="subscript"/>
        <sz val="11"/>
        <color theme="1"/>
        <rFont val="Calibri"/>
        <family val="2"/>
        <scheme val="minor"/>
      </rPr>
      <t>2</t>
    </r>
    <r>
      <rPr>
        <sz val="11"/>
        <color theme="1"/>
        <rFont val="Calibri"/>
        <family val="2"/>
        <scheme val="minor"/>
      </rPr>
      <t>-armer Wasserstoffeinsatz des Vorhabens</t>
    </r>
  </si>
  <si>
    <t>Angepasster Erdgaseinsatz des Vorhabens</t>
  </si>
  <si>
    <t>Angepasster Kokskohleeinsatz des Vorhabens</t>
  </si>
  <si>
    <t>Angepasster Kesselkohleeinsatz des Vorhabens</t>
  </si>
  <si>
    <t>Realisierte relative Energieträgereinsätze</t>
  </si>
  <si>
    <t>Geplante relative Energieträgereinsätze</t>
  </si>
  <si>
    <t>Die realisierten relativen Einsätze weichen nicht um mehr als fünf Prozentpunkte von den geplanten relativen Einsätzen eines oder mehrerer Energieträger ab.</t>
  </si>
  <si>
    <t>Geplanter absoluter Energieträgereinsatz (Vorhaben)</t>
  </si>
  <si>
    <t>Geplanter angepasster Energieträgereinsatz (Referenz)</t>
  </si>
  <si>
    <t xml:space="preserve">Angepasster geplanter absoluter Energieträgereinsatz (Vorhaben) </t>
  </si>
  <si>
    <t>Realisierter absoluter Energieträgereinsatz (Vorhaben)</t>
  </si>
  <si>
    <t>Reduzierte Einsätze der Referenz</t>
  </si>
  <si>
    <t>Geplanter absoluter Energieträgereinsatz (Referenz)</t>
  </si>
  <si>
    <t>Geplanter absoluter Energieträgereinsatz, nicht dynamisiert (Vorhaben)</t>
  </si>
  <si>
    <t>Minderung der Energieträgereinsätze des Referenzsystems</t>
  </si>
  <si>
    <t>Geplanter absoluter Energieträgereinsatz Vorhaben</t>
  </si>
  <si>
    <t>Geplanter spezifischer Energieträgereinsatz Vorhaben</t>
  </si>
  <si>
    <t>Geplanter absoluter Energieträgereinsatz Referenzsystem</t>
  </si>
  <si>
    <t>Spezifischer Energieträgereinsatz Referenzsystem</t>
  </si>
  <si>
    <t>Abweichung der relativen Energieträgereinsätze um mehr als 5 Prozentpunkte</t>
  </si>
  <si>
    <r>
      <t xml:space="preserve">Erläuterung: </t>
    </r>
    <r>
      <rPr>
        <sz val="11"/>
        <color theme="1"/>
        <rFont val="Calibri"/>
        <family val="2"/>
        <scheme val="minor"/>
      </rPr>
      <t xml:space="preserve">Die Einsatzmengen der dynamisierten Energieträger im Referenzsystem werden in jedem Jahr reduziert um diejenigen Energieträgereinsätze des Vorhabens, die nicht dynamisiert werden. </t>
    </r>
  </si>
  <si>
    <t>Sonstige</t>
  </si>
  <si>
    <t>Helper 7</t>
  </si>
  <si>
    <t>Helper 8</t>
  </si>
  <si>
    <r>
      <t>t CO</t>
    </r>
    <r>
      <rPr>
        <vertAlign val="subscript"/>
        <sz val="11"/>
        <color theme="1"/>
        <rFont val="Calibri"/>
        <family val="2"/>
        <scheme val="minor"/>
      </rPr>
      <t>2</t>
    </r>
    <r>
      <rPr>
        <sz val="11"/>
        <color theme="1"/>
        <rFont val="Calibri"/>
        <family val="2"/>
        <scheme val="minor"/>
      </rPr>
      <t>-Äq./ME Vorprodukt</t>
    </r>
  </si>
  <si>
    <t>Industrieprodukt</t>
  </si>
  <si>
    <t>Geplante Produktionsmenge des geförderten Produkts a</t>
  </si>
  <si>
    <t>Geplante Produktionsmenge des geförderten Produkts b</t>
  </si>
  <si>
    <t>Geplante Produktionsmenge des geförderten Produkts c</t>
  </si>
  <si>
    <t>Geplante Produktionsmenge des geförderten Produkts d</t>
  </si>
  <si>
    <t>Produktemissionen Produkt a</t>
  </si>
  <si>
    <t>Produktemissionen Produkt b</t>
  </si>
  <si>
    <t>Produktemissionen Produkt c</t>
  </si>
  <si>
    <t>Produktemissionen Produkt d</t>
  </si>
  <si>
    <t>Geplante Einsatzmenge des Vorprodukts (V_Plan,t)</t>
  </si>
  <si>
    <t>Energieträgereinsätze/ Emissionswerte des Referenzsystems und Vorhabens</t>
  </si>
  <si>
    <t>- Sonstige Energieträger benennen -</t>
  </si>
  <si>
    <t>Geplante spezifische Einsatzmenge des Vorprodukts bezogen auf das geförderte Produkt a</t>
  </si>
  <si>
    <t>Geplante spezifische Einsatzmenge des Vorprodukts bezogen auf das geförderte Produkt b</t>
  </si>
  <si>
    <t>Geplante spezifische Einsatzmenge des Vorprodukts bezogen auf das geförderte Produkt c</t>
  </si>
  <si>
    <t>Geplante spezifische Einsatzmenge des Vorprodukts bezogen auf das geförderte Produkt d</t>
  </si>
  <si>
    <t>Wiederverwertete kohlenstoffhaltige Brennstoffe gemäß Nummer 4.12 FRL CCfD für die Produktion von Wasserstoffderivaten</t>
  </si>
  <si>
    <t>Typ Wasserstoffderivat</t>
  </si>
  <si>
    <t>Biomasse Gesamt</t>
  </si>
  <si>
    <t>Absolute Energieträgereinsätze (Heizwert Hi) für den Einsatz von Abfall als Energieträger</t>
  </si>
  <si>
    <t>Absolute Energieträgereinsätze (Heizwert Hi) für umweltschädlichste fossile Brennstoffe gemäß Nummer 4.14 FRL CCfD</t>
  </si>
  <si>
    <r>
      <t>Absolute Energieträgereinsätze (Heizwert H</t>
    </r>
    <r>
      <rPr>
        <b/>
        <vertAlign val="subscript"/>
        <sz val="11"/>
        <color theme="1"/>
        <rFont val="Calibri"/>
        <family val="2"/>
        <scheme val="minor"/>
      </rPr>
      <t>i</t>
    </r>
    <r>
      <rPr>
        <b/>
        <sz val="11"/>
        <color theme="1"/>
        <rFont val="Calibri"/>
        <family val="2"/>
        <scheme val="minor"/>
      </rPr>
      <t>) für das Gesamtvorhaben</t>
    </r>
  </si>
  <si>
    <t>Die realisierten relativen Einsätze weichen nicht um mehr als fünf Prozentpunkte von den geplanten relativen Einsätzen eines oder mehrerer Energieträger ab (indikativ).</t>
  </si>
  <si>
    <t>AM: changed to respect new ET order</t>
  </si>
  <si>
    <t>Absolute Energieträgereinsätze (Heizwert Hi) anderer konventioneller Energieträger</t>
  </si>
  <si>
    <r>
      <t>Zusammenfassung der wichtigsten Angaben und basierend auf den Eingaben ein Überblick über die berechneten maximalen Fördersummen, die zu erwartenden Auszahlungen sowie die Erfüllung der Mindestanforderungen gemäß Nummer 4.16 der Förderrichtlinie CO</t>
    </r>
    <r>
      <rPr>
        <vertAlign val="subscript"/>
        <sz val="11"/>
        <rFont val="Calibri"/>
        <family val="2"/>
        <scheme val="minor"/>
      </rPr>
      <t>2</t>
    </r>
    <r>
      <rPr>
        <sz val="11"/>
        <rFont val="Calibri"/>
        <family val="2"/>
        <scheme val="minor"/>
      </rPr>
      <t>-Differenzverträge (FRL CCfD) und die Erfüllung der Auszahlungsbedingungen.</t>
    </r>
  </si>
  <si>
    <r>
      <t>Die vorliegende Erklärhilfe dient der Berechnung der zu erwartenden jährlichen Auszahlungsbeträge eines Vorhabens im Rahmen des Gebotsverfahrens 2026 der CO</t>
    </r>
    <r>
      <rPr>
        <vertAlign val="subscript"/>
        <sz val="11"/>
        <color theme="1"/>
        <rFont val="Calibri"/>
        <family val="2"/>
        <scheme val="minor"/>
      </rPr>
      <t>2</t>
    </r>
    <r>
      <rPr>
        <sz val="11"/>
        <color theme="1"/>
        <rFont val="Calibri"/>
        <family val="2"/>
        <scheme val="minor"/>
      </rPr>
      <t>-Differenzverträge gemäß FRL vom 04. Mai 2026. Unternehmen können hier die zu erwartenden Auszahlungen unter Eingabe ihrer Energie- und CO</t>
    </r>
    <r>
      <rPr>
        <vertAlign val="subscript"/>
        <sz val="11"/>
        <color theme="1"/>
        <rFont val="Calibri"/>
        <family val="2"/>
        <scheme val="minor"/>
      </rPr>
      <t>2</t>
    </r>
    <r>
      <rPr>
        <sz val="11"/>
        <color theme="1"/>
        <rFont val="Calibri"/>
        <family val="2"/>
        <scheme val="minor"/>
      </rPr>
      <t>-Preisannahmen entnehmen. Zudem dient die Erklärhilfe der Berechnung der jährlichen maximalen Fördersummen. Außerdem können Sie mit dieser Erklärhilfe verschiedene Annahmen zum geplanten operativen Beginn sowie deren Einfluss auf die Höhe der jährlichen maximalen Fördersummen sowie der zu erwartenden Auszahlungen bewerten. Die Erklärhilfe stellt kein verbindliches Dokument im Rahmen des CO</t>
    </r>
    <r>
      <rPr>
        <vertAlign val="subscript"/>
        <sz val="11"/>
        <color theme="1"/>
        <rFont val="Calibri"/>
        <family val="2"/>
        <scheme val="minor"/>
      </rPr>
      <t>2</t>
    </r>
    <r>
      <rPr>
        <sz val="11"/>
        <color theme="1"/>
        <rFont val="Calibri"/>
        <family val="2"/>
        <scheme val="minor"/>
      </rPr>
      <t xml:space="preserve">-Differenzvertrags dar, sondern ist lediglich als Hilfestellung für die Antragsteller des Gebotsverfahrens 2026 zu sehen. </t>
    </r>
  </si>
  <si>
    <t>Erklärhilfe zur Abschätzung der jährlichen Förderhöhe (05. Mai 2026)</t>
  </si>
  <si>
    <t>Biomasse gemäß Nummern 4.10 &amp; 4.11 FRL CCfD einschließlich biogener Wasserstoff und biogene Wasserstoffderivate (gasförmig) gemäß Nummer 2.9 FRL CCfD</t>
  </si>
  <si>
    <t>Biomasse gemäß Nummern 4.10 &amp; 4.11 FRL CCfD einschließlich biogener Wasserstoff und biogene Wasserstoffderivate (fest/flüssig) gemäß Nummer 2.9 FRL CCfD</t>
  </si>
  <si>
    <r>
      <t>Absolute Energieträgereinsätze (Heizwert H</t>
    </r>
    <r>
      <rPr>
        <b/>
        <vertAlign val="subscript"/>
        <sz val="11"/>
        <color theme="1"/>
        <rFont val="Calibri"/>
        <family val="2"/>
        <scheme val="minor"/>
      </rPr>
      <t>i</t>
    </r>
    <r>
      <rPr>
        <b/>
        <sz val="11"/>
        <color theme="1"/>
        <rFont val="Calibri"/>
        <family val="2"/>
        <scheme val="minor"/>
      </rPr>
      <t>) für die Herstellung von stofflich genutzten Wasserstoffderivaten</t>
    </r>
  </si>
  <si>
    <t>Referenz auf die sich bezogen wird</t>
  </si>
  <si>
    <t>Wiederverwertete kohlenstoffhaltige Brennstoffe (RCFs) gemäß Nummer 4.12 FRL CCfD</t>
  </si>
  <si>
    <t>Geplante Treibhausgasemissionen des Vorhabens</t>
  </si>
  <si>
    <t>Realisierte Treibhausgasemissionen des Vorhabens</t>
  </si>
  <si>
    <r>
      <t>Spezifische Emissionen (t CO</t>
    </r>
    <r>
      <rPr>
        <vertAlign val="subscript"/>
        <sz val="11"/>
        <color theme="1"/>
        <rFont val="Calibri"/>
        <family val="2"/>
        <scheme val="minor"/>
      </rPr>
      <t>2</t>
    </r>
    <r>
      <rPr>
        <sz val="11"/>
        <color theme="1"/>
        <rFont val="Calibri"/>
        <family val="2"/>
        <scheme val="minor"/>
      </rPr>
      <t>-Äq./ME (Vor)-Produkt)</t>
    </r>
  </si>
  <si>
    <t xml:space="preserve">Geplante absolute Emissionen des Vorhabens </t>
  </si>
  <si>
    <t>Geplante absolute Treibhausgasemissionsminderung des Vorhabens</t>
  </si>
  <si>
    <t>Ausgezahlte oder auf sonstige Weise gewährte Förderung eines verbundenen Unternehmens des Zuwendungsempfängers für den Betrieb der Elektrolyseanlage je Produktionsmenge.</t>
  </si>
  <si>
    <t>Höhe des von der Zuwendung abzuziehenden Betrags bezüglich einer ausgezahlten oder auf sonstige Weise gewährten Förderung eines verbundenen Unternehmens.</t>
  </si>
  <si>
    <t>Zu fördernder Produktionsmengenanteil des Vorhabens in Prozent nach Nummer 4.20 FRL CCfD (%)</t>
  </si>
  <si>
    <r>
      <t>Bitte beachten Sie, dass es sich bei dieser Erklärhilfe um ein rechtlich unverbindliches Tool handelt. 
Maßgeblich für diese Erklärhilfe sind die Förderrichtlinie CO</t>
    </r>
    <r>
      <rPr>
        <vertAlign val="subscript"/>
        <sz val="11"/>
        <color theme="1"/>
        <rFont val="Calibri"/>
        <family val="2"/>
        <scheme val="minor"/>
      </rPr>
      <t>2</t>
    </r>
    <r>
      <rPr>
        <sz val="11"/>
        <color theme="1"/>
        <rFont val="Calibri"/>
        <family val="2"/>
        <scheme val="minor"/>
      </rPr>
      <t>-Differenzverträge (FRL CCfD) in der für das Gebotsverfahren 2026 geltenden Fassung vom 04. Mai 2026 und der Förderaufruf zum Gebotsverfahren CO</t>
    </r>
    <r>
      <rPr>
        <vertAlign val="subscript"/>
        <sz val="11"/>
        <color theme="1"/>
        <rFont val="Calibri"/>
        <family val="2"/>
        <scheme val="minor"/>
      </rPr>
      <t>2</t>
    </r>
    <r>
      <rPr>
        <sz val="11"/>
        <color theme="1"/>
        <rFont val="Calibri"/>
        <family val="2"/>
        <scheme val="minor"/>
      </rPr>
      <t>-Differenzverträge 2026 vom 05. Mai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</si>
</sst>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9">
    <numFmt numFmtId="43" formatCode="_-* #,##0.00_-;\-* #,##0.00_-;_-* &quot;-&quot;??_-;_-@_-"/>
    <numFmt numFmtId="164" formatCode="#,##0.000"/>
    <numFmt numFmtId="165" formatCode="_-* #,##0.0_-;\-* #,##0.0_-;_-* &quot;-&quot;??_-;_-@_-"/>
    <numFmt numFmtId="166" formatCode="_-* #,##0_-;\-* #,##0_-;_-* &quot;-&quot;??_-;_-@_-"/>
    <numFmt numFmtId="167" formatCode="0.0"/>
    <numFmt numFmtId="168" formatCode="#,##0.0000"/>
    <numFmt numFmtId="169" formatCode="0.000"/>
    <numFmt numFmtId="170" formatCode="0.0000"/>
    <numFmt numFmtId="171" formatCode="&quot;£&quot;#,##0.00"/>
  </numFmts>
  <fonts count="42">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sz val="11"/>
      <name val="Calibri"/>
      <family val="2"/>
      <scheme val="minor"/>
    </font>
    <font>
      <i/>
      <sz val="11"/>
      <color theme="1"/>
      <name val="Calibri"/>
      <family val="2"/>
      <scheme val="minor"/>
    </font>
    <font>
      <b/>
      <sz val="22"/>
      <color theme="1"/>
      <name val="Calibri"/>
      <family val="2"/>
      <scheme val="minor"/>
    </font>
    <font>
      <b/>
      <sz val="24"/>
      <color theme="1"/>
      <name val="Calibri"/>
      <family val="2"/>
      <scheme val="minor"/>
    </font>
    <font>
      <b/>
      <sz val="14"/>
      <color rgb="FFFF0000"/>
      <name val="Calibri"/>
      <family val="2"/>
      <scheme val="minor"/>
    </font>
    <font>
      <sz val="11"/>
      <color theme="0"/>
      <name val="Calibri"/>
      <family val="2"/>
      <scheme val="minor"/>
    </font>
    <font>
      <vertAlign val="subscript"/>
      <sz val="11"/>
      <color theme="1"/>
      <name val="Calibri"/>
      <family val="2"/>
      <scheme val="minor"/>
    </font>
    <font>
      <sz val="11"/>
      <color rgb="FF000000"/>
      <name val="Calibri"/>
      <family val="2"/>
      <scheme val="minor"/>
    </font>
    <font>
      <b/>
      <vertAlign val="subscript"/>
      <sz val="11"/>
      <color theme="1"/>
      <name val="Calibri"/>
      <family val="2"/>
      <scheme val="minor"/>
    </font>
    <font>
      <sz val="8"/>
      <name val="Calibri"/>
      <family val="2"/>
      <scheme val="minor"/>
    </font>
    <font>
      <b/>
      <sz val="11"/>
      <color rgb="FF000000"/>
      <name val="Calibri"/>
      <family val="2"/>
      <scheme val="minor"/>
    </font>
    <font>
      <u/>
      <sz val="11"/>
      <name val="Calibri"/>
      <family val="2"/>
      <scheme val="minor"/>
    </font>
    <font>
      <i/>
      <sz val="11"/>
      <name val="Calibri"/>
      <family val="2"/>
      <scheme val="minor"/>
    </font>
    <font>
      <vertAlign val="subscript"/>
      <sz val="11"/>
      <name val="Calibri"/>
      <family val="2"/>
      <scheme val="minor"/>
    </font>
    <font>
      <sz val="11"/>
      <color rgb="FF000000"/>
      <name val="Calibri"/>
      <family val="2"/>
    </font>
    <font>
      <vertAlign val="subscript"/>
      <sz val="11"/>
      <color rgb="FF000000"/>
      <name val="Calibri"/>
      <family val="2"/>
    </font>
    <font>
      <sz val="11"/>
      <color theme="1"/>
      <name val="Cambria Math"/>
      <family val="1"/>
    </font>
    <font>
      <i/>
      <sz val="11"/>
      <color theme="1"/>
      <name val="Cambria Math"/>
      <family val="1"/>
    </font>
    <font>
      <b/>
      <i/>
      <sz val="14"/>
      <color theme="1"/>
      <name val="Calibri"/>
      <family val="2"/>
      <scheme val="minor"/>
    </font>
    <font>
      <b/>
      <sz val="11"/>
      <name val="Calibri"/>
      <family val="2"/>
      <scheme val="minor"/>
    </font>
    <font>
      <b/>
      <sz val="11"/>
      <color theme="0"/>
      <name val="Calibri"/>
      <family val="2"/>
      <scheme val="minor"/>
    </font>
    <font>
      <sz val="11"/>
      <color rgb="FFFF0000"/>
      <name val="Calibri"/>
      <family val="2"/>
      <scheme val="minor"/>
    </font>
    <font>
      <b/>
      <sz val="20"/>
      <color theme="1"/>
      <name val="Calibri"/>
      <family val="2"/>
      <scheme val="minor"/>
    </font>
    <font>
      <b/>
      <sz val="16"/>
      <color theme="1"/>
      <name val="Calibri"/>
      <family val="2"/>
      <scheme val="minor"/>
    </font>
    <font>
      <sz val="11"/>
      <name val="Calibri Light"/>
      <family val="2"/>
      <scheme val="major"/>
    </font>
    <font>
      <u/>
      <sz val="11"/>
      <color rgb="FF000000"/>
      <name val="Calibri"/>
      <family val="2"/>
    </font>
    <font>
      <b/>
      <u/>
      <sz val="11"/>
      <color theme="1"/>
      <name val="Calibri"/>
      <family val="2"/>
      <scheme val="minor"/>
    </font>
    <font>
      <sz val="11"/>
      <color theme="1"/>
      <name val="Aptos"/>
      <family val="2"/>
    </font>
    <font>
      <sz val="11"/>
      <color theme="1"/>
      <name val="Calibri"/>
      <family val="2"/>
    </font>
    <font>
      <b/>
      <i/>
      <sz val="11"/>
      <color theme="1"/>
      <name val="Calibri"/>
      <family val="2"/>
      <scheme val="minor"/>
    </font>
    <font>
      <vertAlign val="superscript"/>
      <sz val="11"/>
      <color theme="1"/>
      <name val="Calibri"/>
      <family val="2"/>
      <scheme val="minor"/>
    </font>
    <font>
      <b/>
      <vertAlign val="subscript"/>
      <sz val="14"/>
      <color theme="1"/>
      <name val="Calibri"/>
      <family val="2"/>
      <scheme val="minor"/>
    </font>
    <font>
      <b/>
      <sz val="11"/>
      <color rgb="FFFF0000"/>
      <name val="Calibri"/>
      <family val="2"/>
      <scheme val="minor"/>
    </font>
    <font>
      <sz val="11"/>
      <color theme="1"/>
      <name val="Cambria"/>
      <family val="1"/>
    </font>
    <font>
      <sz val="10"/>
      <color theme="1"/>
      <name val="Arial Unicode MS"/>
    </font>
  </fonts>
  <fills count="28">
    <fill>
      <patternFill patternType="none"/>
    </fill>
    <fill>
      <patternFill patternType="gray125"/>
    </fill>
    <fill>
      <patternFill patternType="solid">
        <fgColor theme="2"/>
        <bgColor indexed="64"/>
      </patternFill>
    </fill>
    <fill>
      <patternFill patternType="solid">
        <fgColor theme="6"/>
        <bgColor indexed="64"/>
      </patternFill>
    </fill>
    <fill>
      <patternFill patternType="solid">
        <fgColor theme="0"/>
        <bgColor indexed="64"/>
      </patternFill>
    </fill>
    <fill>
      <patternFill patternType="solid">
        <fgColor rgb="FFFFFFFF"/>
        <bgColor indexed="64"/>
      </patternFill>
    </fill>
    <fill>
      <patternFill patternType="solid">
        <fgColor rgb="FFFFC000"/>
        <bgColor indexed="64"/>
      </patternFill>
    </fill>
    <fill>
      <patternFill patternType="solid">
        <fgColor theme="7"/>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rgb="FFB4C6E7"/>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tint="-0.249977111117893"/>
        <bgColor indexed="64"/>
      </patternFill>
    </fill>
    <fill>
      <patternFill patternType="solid">
        <fgColor theme="3" tint="0.79998168889431442"/>
        <bgColor indexed="64"/>
      </patternFill>
    </fill>
    <fill>
      <patternFill patternType="solid">
        <fgColor rgb="FFA9D08E"/>
        <bgColor indexed="64"/>
      </patternFill>
    </fill>
    <fill>
      <patternFill patternType="solid">
        <fgColor rgb="FFFFFF2D"/>
        <bgColor indexed="64"/>
      </patternFill>
    </fill>
    <fill>
      <patternFill patternType="solid">
        <fgColor rgb="FFFFFF00"/>
        <bgColor indexed="64"/>
      </patternFill>
    </fill>
    <fill>
      <patternFill patternType="solid">
        <fgColor theme="6"/>
      </patternFill>
    </fill>
    <fill>
      <patternFill patternType="solid">
        <fgColor theme="8" tint="0.79998168889431442"/>
        <bgColor indexed="65"/>
      </patternFill>
    </fill>
    <fill>
      <patternFill patternType="solid">
        <fgColor theme="8" tint="0.59999389629810485"/>
        <bgColor indexed="65"/>
      </patternFill>
    </fill>
    <fill>
      <patternFill patternType="solid">
        <fgColor theme="0"/>
      </patternFill>
    </fill>
    <fill>
      <patternFill patternType="solid">
        <fgColor theme="3" tint="0.79998168889431442"/>
        <bgColor indexed="65"/>
      </patternFill>
    </fill>
    <fill>
      <patternFill patternType="solid">
        <fgColor rgb="FFD9E1F2"/>
        <bgColor indexed="64"/>
      </patternFill>
    </fill>
    <fill>
      <patternFill patternType="solid">
        <fgColor theme="9" tint="0.39997558519241921"/>
        <bgColor indexed="65"/>
      </patternFill>
    </fill>
    <fill>
      <patternFill patternType="solid">
        <fgColor rgb="FFDAE3F3"/>
        <bgColor indexed="64"/>
      </patternFill>
    </fill>
  </fills>
  <borders count="81">
    <border>
      <left/>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style="medium">
        <color indexed="64"/>
      </top>
      <bottom/>
      <diagonal/>
    </border>
    <border>
      <left style="thin">
        <color indexed="64"/>
      </left>
      <right style="thin">
        <color indexed="64"/>
      </right>
      <top/>
      <bottom style="medium">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top style="medium">
        <color indexed="64"/>
      </top>
      <bottom style="thin">
        <color indexed="64"/>
      </bottom>
      <diagonal/>
    </border>
    <border>
      <left style="thin">
        <color indexed="64"/>
      </left>
      <right/>
      <top/>
      <bottom style="medium">
        <color indexed="64"/>
      </bottom>
      <diagonal/>
    </border>
    <border>
      <left style="thin">
        <color indexed="64"/>
      </left>
      <right/>
      <top style="medium">
        <color indexed="64"/>
      </top>
      <bottom/>
      <diagonal/>
    </border>
    <border>
      <left style="medium">
        <color indexed="64"/>
      </left>
      <right/>
      <top style="thin">
        <color indexed="64"/>
      </top>
      <bottom/>
      <diagonal/>
    </border>
    <border>
      <left/>
      <right/>
      <top style="thin">
        <color indexed="64"/>
      </top>
      <bottom style="medium">
        <color indexed="64"/>
      </bottom>
      <diagonal/>
    </border>
    <border>
      <left/>
      <right/>
      <top style="thin">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top/>
      <bottom style="thin">
        <color indexed="64"/>
      </bottom>
      <diagonal/>
    </border>
    <border>
      <left/>
      <right/>
      <top style="thin">
        <color indexed="64"/>
      </top>
      <bottom/>
      <diagonal/>
    </border>
  </borders>
  <cellStyleXfs count="11">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xf numFmtId="0" fontId="6" fillId="0" borderId="0"/>
    <xf numFmtId="1" fontId="2" fillId="3" borderId="19">
      <alignment horizontal="center" vertical="center" wrapText="1"/>
    </xf>
    <xf numFmtId="0" fontId="2" fillId="16" borderId="0"/>
    <xf numFmtId="3" fontId="1" fillId="10" borderId="0">
      <protection locked="0"/>
    </xf>
    <xf numFmtId="2" fontId="1" fillId="6" borderId="8">
      <alignment horizontal="right"/>
    </xf>
    <xf numFmtId="4" fontId="1" fillId="2" borderId="8">
      <alignment wrapText="1"/>
    </xf>
    <xf numFmtId="4" fontId="1" fillId="16" borderId="8">
      <alignment wrapText="1"/>
    </xf>
  </cellStyleXfs>
  <cellXfs count="1699">
    <xf numFmtId="0" fontId="0" fillId="0" borderId="0" xfId="0"/>
    <xf numFmtId="4" fontId="0" fillId="10" borderId="16" xfId="0" applyNumberFormat="1" applyFill="1" applyBorder="1" applyProtection="1">
      <protection locked="0"/>
    </xf>
    <xf numFmtId="4" fontId="0" fillId="10" borderId="8" xfId="0" applyNumberFormat="1" applyFill="1" applyBorder="1" applyProtection="1">
      <protection locked="0"/>
    </xf>
    <xf numFmtId="4" fontId="0" fillId="10" borderId="18" xfId="0" applyNumberFormat="1" applyFill="1" applyBorder="1" applyProtection="1">
      <protection locked="0"/>
    </xf>
    <xf numFmtId="4" fontId="0" fillId="10" borderId="19" xfId="0" applyNumberFormat="1" applyFill="1" applyBorder="1" applyProtection="1">
      <protection locked="0"/>
    </xf>
    <xf numFmtId="4" fontId="0" fillId="10" borderId="28" xfId="0" applyNumberFormat="1" applyFill="1" applyBorder="1" applyProtection="1">
      <protection locked="0"/>
    </xf>
    <xf numFmtId="0" fontId="0" fillId="10" borderId="13" xfId="0" applyFill="1" applyBorder="1" applyProtection="1">
      <protection locked="0"/>
    </xf>
    <xf numFmtId="0" fontId="0" fillId="10" borderId="3" xfId="0" quotePrefix="1" applyFill="1" applyBorder="1" applyAlignment="1" applyProtection="1">
      <alignment horizontal="center"/>
      <protection locked="0"/>
    </xf>
    <xf numFmtId="4" fontId="0" fillId="10" borderId="27" xfId="0" applyNumberFormat="1" applyFill="1" applyBorder="1" applyProtection="1">
      <protection locked="0"/>
    </xf>
    <xf numFmtId="0" fontId="0" fillId="10" borderId="16" xfId="0" applyFill="1" applyBorder="1" applyProtection="1">
      <protection locked="0"/>
    </xf>
    <xf numFmtId="0" fontId="0" fillId="10" borderId="4" xfId="0" quotePrefix="1" applyFill="1" applyBorder="1" applyAlignment="1" applyProtection="1">
      <alignment horizontal="center"/>
      <protection locked="0"/>
    </xf>
    <xf numFmtId="0" fontId="0" fillId="10" borderId="5" xfId="0" quotePrefix="1" applyFill="1" applyBorder="1" applyAlignment="1" applyProtection="1">
      <alignment horizontal="center"/>
      <protection locked="0"/>
    </xf>
    <xf numFmtId="0" fontId="0" fillId="10" borderId="23" xfId="0" applyFill="1" applyBorder="1" applyProtection="1">
      <protection locked="0"/>
    </xf>
    <xf numFmtId="4" fontId="0" fillId="10" borderId="29" xfId="0" applyNumberFormat="1" applyFill="1" applyBorder="1" applyProtection="1">
      <protection locked="0"/>
    </xf>
    <xf numFmtId="0" fontId="0" fillId="3" borderId="0" xfId="0" applyFill="1" applyAlignment="1">
      <alignment horizontal="left"/>
    </xf>
    <xf numFmtId="0" fontId="0" fillId="3" borderId="0" xfId="0" applyFill="1"/>
    <xf numFmtId="0" fontId="0" fillId="4" borderId="49" xfId="0" applyFill="1" applyBorder="1"/>
    <xf numFmtId="0" fontId="3" fillId="4" borderId="39" xfId="0" applyFont="1" applyFill="1" applyBorder="1"/>
    <xf numFmtId="0" fontId="0" fillId="4" borderId="2" xfId="0" applyFill="1" applyBorder="1"/>
    <xf numFmtId="0" fontId="0" fillId="4" borderId="50" xfId="0" applyFill="1" applyBorder="1"/>
    <xf numFmtId="0" fontId="11" fillId="0" borderId="0" xfId="0" applyFont="1"/>
    <xf numFmtId="0" fontId="3" fillId="4" borderId="0" xfId="0" applyFont="1" applyFill="1"/>
    <xf numFmtId="0" fontId="0" fillId="4" borderId="34" xfId="0" applyFill="1" applyBorder="1"/>
    <xf numFmtId="0" fontId="2" fillId="3" borderId="0" xfId="0" applyFont="1" applyFill="1" applyAlignment="1">
      <alignment horizontal="left"/>
    </xf>
    <xf numFmtId="0" fontId="0" fillId="4" borderId="0" xfId="0" applyFill="1"/>
    <xf numFmtId="0" fontId="2" fillId="4" borderId="21" xfId="0" applyFont="1" applyFill="1" applyBorder="1"/>
    <xf numFmtId="0" fontId="2" fillId="4" borderId="58" xfId="0" applyFont="1" applyFill="1" applyBorder="1"/>
    <xf numFmtId="0" fontId="0" fillId="4" borderId="58" xfId="0" applyFill="1" applyBorder="1" applyAlignment="1">
      <alignment horizontal="left" vertical="top" wrapText="1"/>
    </xf>
    <xf numFmtId="0" fontId="0" fillId="4" borderId="0" xfId="0" applyFill="1" applyAlignment="1">
      <alignment horizontal="left"/>
    </xf>
    <xf numFmtId="0" fontId="0" fillId="3" borderId="39" xfId="0" applyFill="1" applyBorder="1"/>
    <xf numFmtId="0" fontId="2" fillId="3" borderId="39" xfId="0" applyFont="1" applyFill="1" applyBorder="1" applyAlignment="1">
      <alignment horizontal="left"/>
    </xf>
    <xf numFmtId="0" fontId="8" fillId="3" borderId="0" xfId="0" applyFont="1" applyFill="1"/>
    <xf numFmtId="0" fontId="9" fillId="0" borderId="0" xfId="0" applyFont="1"/>
    <xf numFmtId="0" fontId="8" fillId="4" borderId="0" xfId="0" applyFont="1" applyFill="1" applyAlignment="1">
      <alignment horizontal="left" wrapText="1"/>
    </xf>
    <xf numFmtId="0" fontId="0" fillId="0" borderId="0" xfId="0" applyAlignment="1">
      <alignment vertical="center"/>
    </xf>
    <xf numFmtId="0" fontId="0" fillId="9" borderId="16" xfId="0" applyFill="1" applyBorder="1" applyAlignment="1">
      <alignment vertical="center"/>
    </xf>
    <xf numFmtId="0" fontId="0" fillId="0" borderId="16" xfId="0" applyBorder="1" applyAlignment="1">
      <alignment vertical="center"/>
    </xf>
    <xf numFmtId="2" fontId="0" fillId="9" borderId="16" xfId="0" applyNumberFormat="1" applyFill="1" applyBorder="1" applyAlignment="1">
      <alignment vertical="center"/>
    </xf>
    <xf numFmtId="4" fontId="0" fillId="9" borderId="17" xfId="0" applyNumberFormat="1" applyFill="1" applyBorder="1" applyAlignment="1">
      <alignment horizontal="center" vertical="center"/>
    </xf>
    <xf numFmtId="0" fontId="0" fillId="0" borderId="19" xfId="0" applyBorder="1"/>
    <xf numFmtId="0" fontId="9" fillId="4" borderId="0" xfId="0" applyFont="1" applyFill="1"/>
    <xf numFmtId="0" fontId="0" fillId="0" borderId="22" xfId="0" applyBorder="1" applyAlignment="1">
      <alignment wrapText="1"/>
    </xf>
    <xf numFmtId="0" fontId="0" fillId="0" borderId="16" xfId="0" applyBorder="1" applyAlignment="1">
      <alignment wrapText="1"/>
    </xf>
    <xf numFmtId="0" fontId="0" fillId="9" borderId="18" xfId="0" applyFill="1" applyBorder="1" applyAlignment="1">
      <alignment wrapText="1"/>
    </xf>
    <xf numFmtId="4" fontId="0" fillId="4" borderId="0" xfId="0" applyNumberFormat="1" applyFill="1"/>
    <xf numFmtId="0" fontId="0" fillId="0" borderId="13" xfId="0" applyBorder="1"/>
    <xf numFmtId="0" fontId="0" fillId="9" borderId="23" xfId="0" applyFill="1" applyBorder="1"/>
    <xf numFmtId="4" fontId="0" fillId="0" borderId="0" xfId="0" applyNumberFormat="1"/>
    <xf numFmtId="4" fontId="2" fillId="0" borderId="0" xfId="0" applyNumberFormat="1" applyFont="1"/>
    <xf numFmtId="4" fontId="2" fillId="4" borderId="0" xfId="0" applyNumberFormat="1" applyFont="1" applyFill="1"/>
    <xf numFmtId="0" fontId="0" fillId="0" borderId="0" xfId="0" applyAlignment="1">
      <alignment wrapText="1"/>
    </xf>
    <xf numFmtId="0" fontId="0" fillId="0" borderId="65" xfId="0" applyBorder="1"/>
    <xf numFmtId="0" fontId="0" fillId="9" borderId="16" xfId="0" applyFill="1" applyBorder="1"/>
    <xf numFmtId="0" fontId="0" fillId="9" borderId="62" xfId="0" applyFill="1" applyBorder="1"/>
    <xf numFmtId="0" fontId="0" fillId="0" borderId="16" xfId="0" applyBorder="1"/>
    <xf numFmtId="0" fontId="0" fillId="0" borderId="62" xfId="0" applyBorder="1"/>
    <xf numFmtId="0" fontId="0" fillId="0" borderId="61" xfId="0" applyBorder="1"/>
    <xf numFmtId="0" fontId="0" fillId="4" borderId="16" xfId="0" applyFill="1" applyBorder="1"/>
    <xf numFmtId="0" fontId="0" fillId="9" borderId="61" xfId="0" applyFill="1" applyBorder="1"/>
    <xf numFmtId="0" fontId="0" fillId="0" borderId="24" xfId="0" applyBorder="1"/>
    <xf numFmtId="0" fontId="0" fillId="0" borderId="13" xfId="0" applyBorder="1" applyAlignment="1">
      <alignment wrapText="1"/>
    </xf>
    <xf numFmtId="0" fontId="0" fillId="9" borderId="16" xfId="0" applyFill="1" applyBorder="1" applyAlignment="1">
      <alignment wrapText="1"/>
    </xf>
    <xf numFmtId="0" fontId="0" fillId="0" borderId="24" xfId="0" applyBorder="1" applyAlignment="1">
      <alignment wrapText="1"/>
    </xf>
    <xf numFmtId="0" fontId="0" fillId="0" borderId="14" xfId="0" applyBorder="1"/>
    <xf numFmtId="0" fontId="0" fillId="9" borderId="8" xfId="0" applyFill="1" applyBorder="1"/>
    <xf numFmtId="4" fontId="0" fillId="11" borderId="10" xfId="0" applyNumberFormat="1" applyFill="1" applyBorder="1" applyAlignment="1">
      <alignment horizontal="center" vertical="center"/>
    </xf>
    <xf numFmtId="4" fontId="0" fillId="11" borderId="11" xfId="0" applyNumberFormat="1" applyFill="1" applyBorder="1" applyAlignment="1">
      <alignment horizontal="center" vertical="center"/>
    </xf>
    <xf numFmtId="4" fontId="0" fillId="11" borderId="12" xfId="0" applyNumberFormat="1" applyFill="1" applyBorder="1" applyAlignment="1">
      <alignment horizontal="center" vertical="center"/>
    </xf>
    <xf numFmtId="0" fontId="0" fillId="0" borderId="18" xfId="0" applyBorder="1" applyAlignment="1">
      <alignment wrapText="1"/>
    </xf>
    <xf numFmtId="0" fontId="0" fillId="0" borderId="19" xfId="0" applyBorder="1" applyAlignment="1">
      <alignment wrapText="1"/>
    </xf>
    <xf numFmtId="0" fontId="0" fillId="0" borderId="48" xfId="0" applyBorder="1" applyAlignment="1">
      <alignment wrapText="1"/>
    </xf>
    <xf numFmtId="4" fontId="0" fillId="11" borderId="36" xfId="0" applyNumberFormat="1" applyFill="1" applyBorder="1" applyAlignment="1">
      <alignment horizontal="center"/>
    </xf>
    <xf numFmtId="0" fontId="0" fillId="9" borderId="59" xfId="0" applyFill="1" applyBorder="1" applyAlignment="1">
      <alignment wrapText="1"/>
    </xf>
    <xf numFmtId="4" fontId="0" fillId="6" borderId="52" xfId="0" applyNumberFormat="1" applyFill="1" applyBorder="1" applyAlignment="1">
      <alignment horizontal="center"/>
    </xf>
    <xf numFmtId="0" fontId="0" fillId="0" borderId="8" xfId="0" applyBorder="1" applyAlignment="1">
      <alignment wrapText="1"/>
    </xf>
    <xf numFmtId="0" fontId="0" fillId="9" borderId="8" xfId="0" applyFill="1" applyBorder="1" applyAlignment="1">
      <alignment wrapText="1"/>
    </xf>
    <xf numFmtId="0" fontId="0" fillId="0" borderId="21" xfId="0" applyBorder="1" applyAlignment="1">
      <alignment wrapText="1"/>
    </xf>
    <xf numFmtId="0" fontId="0" fillId="0" borderId="57" xfId="0" applyBorder="1" applyAlignment="1">
      <alignment horizontal="center" wrapText="1"/>
    </xf>
    <xf numFmtId="0" fontId="0" fillId="0" borderId="15" xfId="0" applyBorder="1" applyAlignment="1">
      <alignment horizontal="left"/>
    </xf>
    <xf numFmtId="0" fontId="0" fillId="9" borderId="8" xfId="0" applyFill="1" applyBorder="1" applyAlignment="1">
      <alignment horizontal="center" wrapText="1"/>
    </xf>
    <xf numFmtId="0" fontId="0" fillId="9" borderId="17" xfId="0" applyFill="1" applyBorder="1" applyAlignment="1">
      <alignment horizontal="left" wrapText="1"/>
    </xf>
    <xf numFmtId="0" fontId="0" fillId="0" borderId="8" xfId="0" applyBorder="1" applyAlignment="1">
      <alignment horizontal="center" wrapText="1"/>
    </xf>
    <xf numFmtId="0" fontId="0" fillId="0" borderId="17" xfId="0" applyBorder="1" applyAlignment="1">
      <alignment horizontal="left" wrapText="1"/>
    </xf>
    <xf numFmtId="0" fontId="0" fillId="9" borderId="17" xfId="0" applyFill="1" applyBorder="1" applyAlignment="1">
      <alignment horizontal="left"/>
    </xf>
    <xf numFmtId="0" fontId="0" fillId="9" borderId="68" xfId="0" applyFill="1" applyBorder="1" applyAlignment="1">
      <alignment horizontal="center" wrapText="1"/>
    </xf>
    <xf numFmtId="0" fontId="0" fillId="9" borderId="52" xfId="0" applyFill="1" applyBorder="1" applyAlignment="1">
      <alignment horizontal="left" wrapText="1"/>
    </xf>
    <xf numFmtId="0" fontId="0" fillId="0" borderId="14" xfId="0" applyBorder="1" applyAlignment="1">
      <alignment horizontal="center" wrapText="1"/>
    </xf>
    <xf numFmtId="0" fontId="0" fillId="0" borderId="15" xfId="0" applyBorder="1"/>
    <xf numFmtId="0" fontId="0" fillId="9" borderId="17" xfId="0" applyFill="1" applyBorder="1"/>
    <xf numFmtId="0" fontId="0" fillId="0" borderId="17" xfId="0" applyBorder="1"/>
    <xf numFmtId="0" fontId="0" fillId="0" borderId="21" xfId="0" applyBorder="1" applyAlignment="1">
      <alignment horizontal="center" wrapText="1"/>
    </xf>
    <xf numFmtId="0" fontId="0" fillId="0" borderId="25" xfId="0" applyBorder="1"/>
    <xf numFmtId="0" fontId="0" fillId="9" borderId="18" xfId="0" applyFill="1" applyBorder="1"/>
    <xf numFmtId="0" fontId="0" fillId="9" borderId="19" xfId="0" applyFill="1" applyBorder="1" applyAlignment="1">
      <alignment horizontal="center" wrapText="1"/>
    </xf>
    <xf numFmtId="0" fontId="0" fillId="9" borderId="20" xfId="0" applyFill="1" applyBorder="1"/>
    <xf numFmtId="0" fontId="0" fillId="9" borderId="19" xfId="0" applyFill="1" applyBorder="1" applyAlignment="1">
      <alignment wrapText="1"/>
    </xf>
    <xf numFmtId="4" fontId="0" fillId="0" borderId="56" xfId="0" applyNumberFormat="1" applyBorder="1"/>
    <xf numFmtId="0" fontId="0" fillId="9" borderId="13" xfId="0" applyFill="1" applyBorder="1"/>
    <xf numFmtId="4" fontId="0" fillId="11" borderId="8" xfId="0" applyNumberFormat="1" applyFill="1" applyBorder="1"/>
    <xf numFmtId="0" fontId="0" fillId="0" borderId="57" xfId="0" applyBorder="1" applyAlignment="1">
      <alignment wrapText="1"/>
    </xf>
    <xf numFmtId="0" fontId="0" fillId="9" borderId="17" xfId="0" applyFill="1" applyBorder="1" applyAlignment="1">
      <alignment wrapText="1"/>
    </xf>
    <xf numFmtId="4" fontId="0" fillId="9" borderId="28" xfId="0" applyNumberFormat="1" applyFill="1" applyBorder="1" applyAlignment="1">
      <alignment wrapText="1"/>
    </xf>
    <xf numFmtId="0" fontId="0" fillId="0" borderId="17" xfId="0" applyBorder="1" applyAlignment="1">
      <alignment wrapText="1"/>
    </xf>
    <xf numFmtId="4" fontId="0" fillId="0" borderId="28" xfId="0" applyNumberFormat="1" applyBorder="1" applyAlignment="1">
      <alignment wrapText="1"/>
    </xf>
    <xf numFmtId="0" fontId="0" fillId="9" borderId="20" xfId="0" applyFill="1" applyBorder="1" applyAlignment="1">
      <alignment wrapText="1"/>
    </xf>
    <xf numFmtId="4" fontId="0" fillId="9" borderId="18" xfId="0" applyNumberFormat="1" applyFill="1" applyBorder="1" applyAlignment="1">
      <alignment wrapText="1"/>
    </xf>
    <xf numFmtId="4" fontId="0" fillId="9" borderId="29" xfId="0" applyNumberFormat="1" applyFill="1" applyBorder="1" applyAlignment="1">
      <alignment wrapText="1"/>
    </xf>
    <xf numFmtId="0" fontId="0" fillId="0" borderId="14" xfId="0" applyBorder="1" applyAlignment="1">
      <alignment wrapText="1"/>
    </xf>
    <xf numFmtId="0" fontId="0" fillId="0" borderId="15" xfId="0" applyBorder="1" applyAlignment="1">
      <alignment wrapText="1"/>
    </xf>
    <xf numFmtId="0" fontId="0" fillId="9" borderId="68" xfId="0" applyFill="1" applyBorder="1" applyAlignment="1">
      <alignment wrapText="1"/>
    </xf>
    <xf numFmtId="0" fontId="0" fillId="9" borderId="52" xfId="0" applyFill="1" applyBorder="1" applyAlignment="1">
      <alignment wrapText="1"/>
    </xf>
    <xf numFmtId="0" fontId="0" fillId="9" borderId="58" xfId="0" applyFill="1" applyBorder="1"/>
    <xf numFmtId="0" fontId="0" fillId="9" borderId="8" xfId="0" quotePrefix="1" applyFill="1" applyBorder="1" applyAlignment="1">
      <alignment horizontal="center"/>
    </xf>
    <xf numFmtId="0" fontId="0" fillId="0" borderId="13" xfId="0" applyBorder="1" applyAlignment="1">
      <alignment vertical="center"/>
    </xf>
    <xf numFmtId="0" fontId="0" fillId="3" borderId="49" xfId="0" applyFill="1" applyBorder="1"/>
    <xf numFmtId="0" fontId="0" fillId="3" borderId="2" xfId="0" applyFill="1" applyBorder="1"/>
    <xf numFmtId="0" fontId="0" fillId="6" borderId="2" xfId="0" applyFill="1" applyBorder="1" applyAlignment="1">
      <alignment horizontal="right" wrapText="1"/>
    </xf>
    <xf numFmtId="0" fontId="0" fillId="2" borderId="50" xfId="0" applyFill="1" applyBorder="1" applyAlignment="1">
      <alignment wrapText="1"/>
    </xf>
    <xf numFmtId="0" fontId="0" fillId="2" borderId="0" xfId="0" applyFill="1"/>
    <xf numFmtId="0" fontId="0" fillId="2" borderId="34" xfId="0" applyFill="1" applyBorder="1" applyAlignment="1">
      <alignment horizontal="left"/>
    </xf>
    <xf numFmtId="0" fontId="0" fillId="6" borderId="34" xfId="0" applyFill="1" applyBorder="1" applyAlignment="1">
      <alignment horizontal="right"/>
    </xf>
    <xf numFmtId="0" fontId="0" fillId="6" borderId="34" xfId="0" applyFill="1" applyBorder="1" applyAlignment="1">
      <alignment horizontal="right" wrapText="1"/>
    </xf>
    <xf numFmtId="0" fontId="0" fillId="14" borderId="50" xfId="0" applyFill="1" applyBorder="1" applyAlignment="1">
      <alignment horizontal="left" wrapText="1"/>
    </xf>
    <xf numFmtId="0" fontId="0" fillId="14" borderId="0" xfId="0" applyFill="1" applyAlignment="1">
      <alignment horizontal="left" wrapText="1"/>
    </xf>
    <xf numFmtId="0" fontId="0" fillId="14" borderId="34" xfId="0" applyFill="1" applyBorder="1" applyAlignment="1">
      <alignment horizontal="left" wrapText="1"/>
    </xf>
    <xf numFmtId="0" fontId="0" fillId="0" borderId="50" xfId="0" applyBorder="1" applyAlignment="1">
      <alignment wrapText="1"/>
    </xf>
    <xf numFmtId="0" fontId="0" fillId="14" borderId="50" xfId="0" applyFill="1" applyBorder="1" applyAlignment="1">
      <alignment wrapText="1"/>
    </xf>
    <xf numFmtId="0" fontId="0" fillId="14" borderId="0" xfId="0" applyFill="1"/>
    <xf numFmtId="0" fontId="0" fillId="14" borderId="34" xfId="0" applyFill="1" applyBorder="1" applyAlignment="1">
      <alignment horizontal="left"/>
    </xf>
    <xf numFmtId="0" fontId="0" fillId="14" borderId="41" xfId="0" applyFill="1" applyBorder="1" applyAlignment="1">
      <alignment wrapText="1"/>
    </xf>
    <xf numFmtId="0" fontId="0" fillId="14" borderId="42" xfId="0" applyFill="1" applyBorder="1"/>
    <xf numFmtId="0" fontId="0" fillId="14" borderId="35" xfId="0" applyFill="1" applyBorder="1" applyAlignment="1">
      <alignment horizontal="left"/>
    </xf>
    <xf numFmtId="0" fontId="0" fillId="6" borderId="35" xfId="0" applyFill="1" applyBorder="1" applyAlignment="1">
      <alignment horizontal="right"/>
    </xf>
    <xf numFmtId="0" fontId="0" fillId="3" borderId="11" xfId="0" applyFill="1" applyBorder="1"/>
    <xf numFmtId="0" fontId="0" fillId="4" borderId="0" xfId="0" applyFill="1" applyAlignment="1">
      <alignment horizontal="center"/>
    </xf>
    <xf numFmtId="0" fontId="0" fillId="13" borderId="0" xfId="0" applyFill="1"/>
    <xf numFmtId="0" fontId="0" fillId="0" borderId="8" xfId="0" applyBorder="1"/>
    <xf numFmtId="0" fontId="0" fillId="9" borderId="8" xfId="0" quotePrefix="1" applyFill="1" applyBorder="1" applyAlignment="1">
      <alignment horizontal="center" vertical="center"/>
    </xf>
    <xf numFmtId="0" fontId="2" fillId="8" borderId="56" xfId="0" applyFont="1" applyFill="1" applyBorder="1" applyAlignment="1">
      <alignment vertical="center"/>
    </xf>
    <xf numFmtId="0" fontId="2" fillId="8" borderId="60" xfId="0" applyFont="1" applyFill="1" applyBorder="1" applyAlignment="1">
      <alignment vertical="center"/>
    </xf>
    <xf numFmtId="0" fontId="2" fillId="8" borderId="11" xfId="0" applyFont="1" applyFill="1" applyBorder="1"/>
    <xf numFmtId="0" fontId="2" fillId="8" borderId="44" xfId="0" applyFont="1" applyFill="1" applyBorder="1"/>
    <xf numFmtId="0" fontId="2" fillId="8" borderId="49" xfId="0" applyFont="1" applyFill="1" applyBorder="1"/>
    <xf numFmtId="0" fontId="2" fillId="8" borderId="39" xfId="0" applyFont="1" applyFill="1" applyBorder="1"/>
    <xf numFmtId="0" fontId="2" fillId="8" borderId="2" xfId="0" applyFont="1" applyFill="1" applyBorder="1"/>
    <xf numFmtId="0" fontId="2" fillId="8" borderId="57" xfId="0" applyFont="1" applyFill="1" applyBorder="1"/>
    <xf numFmtId="0" fontId="2" fillId="8" borderId="37" xfId="0" applyFont="1" applyFill="1" applyBorder="1"/>
    <xf numFmtId="0" fontId="2" fillId="8" borderId="43" xfId="0" applyFont="1" applyFill="1" applyBorder="1"/>
    <xf numFmtId="0" fontId="2" fillId="8" borderId="56" xfId="0" applyFont="1" applyFill="1" applyBorder="1" applyAlignment="1">
      <alignment horizontal="left" wrapText="1"/>
    </xf>
    <xf numFmtId="0" fontId="2" fillId="8" borderId="57" xfId="0" applyFont="1" applyFill="1" applyBorder="1" applyAlignment="1">
      <alignment horizontal="left" wrapText="1"/>
    </xf>
    <xf numFmtId="0" fontId="2" fillId="8" borderId="60" xfId="0" applyFont="1" applyFill="1" applyBorder="1" applyAlignment="1">
      <alignment horizontal="center" wrapText="1"/>
    </xf>
    <xf numFmtId="4" fontId="0" fillId="11" borderId="27" xfId="0" applyNumberFormat="1" applyFill="1" applyBorder="1"/>
    <xf numFmtId="4" fontId="0" fillId="11" borderId="28" xfId="0" applyNumberFormat="1" applyFill="1" applyBorder="1"/>
    <xf numFmtId="4" fontId="0" fillId="11" borderId="31" xfId="0" applyNumberFormat="1" applyFill="1" applyBorder="1"/>
    <xf numFmtId="0" fontId="0" fillId="0" borderId="56" xfId="0" applyBorder="1"/>
    <xf numFmtId="0" fontId="0" fillId="0" borderId="67" xfId="0" applyBorder="1"/>
    <xf numFmtId="0" fontId="0" fillId="0" borderId="60" xfId="0" applyBorder="1"/>
    <xf numFmtId="0" fontId="0" fillId="9" borderId="14" xfId="0" applyFill="1" applyBorder="1"/>
    <xf numFmtId="0" fontId="0" fillId="0" borderId="20" xfId="0" applyBorder="1"/>
    <xf numFmtId="0" fontId="0" fillId="0" borderId="10" xfId="0" applyBorder="1"/>
    <xf numFmtId="0" fontId="0" fillId="0" borderId="26" xfId="0" applyBorder="1"/>
    <xf numFmtId="0" fontId="0" fillId="0" borderId="53" xfId="0" applyBorder="1" applyAlignment="1">
      <alignment wrapText="1"/>
    </xf>
    <xf numFmtId="0" fontId="0" fillId="0" borderId="12" xfId="0" applyBorder="1"/>
    <xf numFmtId="4" fontId="0" fillId="0" borderId="30" xfId="0" applyNumberFormat="1" applyBorder="1" applyAlignment="1">
      <alignment wrapText="1"/>
    </xf>
    <xf numFmtId="4" fontId="0" fillId="0" borderId="27" xfId="0" applyNumberFormat="1" applyBorder="1" applyAlignment="1">
      <alignment wrapText="1"/>
    </xf>
    <xf numFmtId="4" fontId="0" fillId="10" borderId="31" xfId="0" applyNumberFormat="1" applyFill="1" applyBorder="1" applyProtection="1">
      <protection locked="0"/>
    </xf>
    <xf numFmtId="4" fontId="0" fillId="10" borderId="21" xfId="0" applyNumberFormat="1" applyFill="1" applyBorder="1" applyProtection="1">
      <protection locked="0"/>
    </xf>
    <xf numFmtId="49" fontId="0" fillId="9" borderId="8" xfId="0" applyNumberFormat="1" applyFill="1" applyBorder="1" applyAlignment="1">
      <alignment horizontal="center" vertical="center"/>
    </xf>
    <xf numFmtId="0" fontId="8" fillId="0" borderId="14" xfId="0" applyFont="1" applyBorder="1" applyAlignment="1">
      <alignment horizontal="center" vertical="top"/>
    </xf>
    <xf numFmtId="0" fontId="8" fillId="9" borderId="8" xfId="0" applyFont="1" applyFill="1" applyBorder="1" applyAlignment="1">
      <alignment horizontal="center" vertical="top"/>
    </xf>
    <xf numFmtId="0" fontId="23" fillId="9" borderId="51" xfId="0" applyFont="1" applyFill="1" applyBorder="1" applyAlignment="1">
      <alignment horizontal="center" vertical="top"/>
    </xf>
    <xf numFmtId="2" fontId="0" fillId="6" borderId="68" xfId="0" applyNumberFormat="1" applyFill="1" applyBorder="1" applyAlignment="1">
      <alignment horizontal="right"/>
    </xf>
    <xf numFmtId="2" fontId="0" fillId="6" borderId="14" xfId="0" applyNumberFormat="1" applyFill="1" applyBorder="1" applyAlignment="1">
      <alignment horizontal="right"/>
    </xf>
    <xf numFmtId="2" fontId="0" fillId="6" borderId="15" xfId="0" applyNumberFormat="1" applyFill="1" applyBorder="1" applyAlignment="1">
      <alignment horizontal="right"/>
    </xf>
    <xf numFmtId="2" fontId="0" fillId="6" borderId="8" xfId="0" applyNumberFormat="1" applyFill="1" applyBorder="1" applyAlignment="1">
      <alignment horizontal="right"/>
    </xf>
    <xf numFmtId="0" fontId="0" fillId="0" borderId="54" xfId="0" quotePrefix="1" applyBorder="1" applyAlignment="1">
      <alignment horizontal="left"/>
    </xf>
    <xf numFmtId="4" fontId="0" fillId="6" borderId="28" xfId="0" applyNumberFormat="1" applyFill="1" applyBorder="1" applyAlignment="1">
      <alignment horizontal="right"/>
    </xf>
    <xf numFmtId="4" fontId="0" fillId="6" borderId="8" xfId="0" applyNumberFormat="1" applyFill="1" applyBorder="1" applyAlignment="1">
      <alignment horizontal="right"/>
    </xf>
    <xf numFmtId="0" fontId="0" fillId="0" borderId="23" xfId="0" quotePrefix="1" applyBorder="1" applyAlignment="1">
      <alignment horizontal="left"/>
    </xf>
    <xf numFmtId="0" fontId="0" fillId="4" borderId="8" xfId="0" applyFill="1" applyBorder="1"/>
    <xf numFmtId="0" fontId="0" fillId="9" borderId="53" xfId="0" applyFill="1" applyBorder="1" applyAlignment="1">
      <alignment wrapText="1"/>
    </xf>
    <xf numFmtId="0" fontId="0" fillId="0" borderId="17" xfId="0" quotePrefix="1" applyBorder="1" applyAlignment="1">
      <alignment horizontal="left"/>
    </xf>
    <xf numFmtId="2" fontId="0" fillId="6" borderId="28" xfId="0" applyNumberFormat="1" applyFill="1" applyBorder="1" applyAlignment="1">
      <alignment horizontal="right"/>
    </xf>
    <xf numFmtId="4" fontId="0" fillId="10" borderId="13" xfId="0" applyNumberFormat="1" applyFill="1" applyBorder="1" applyProtection="1">
      <protection locked="0"/>
    </xf>
    <xf numFmtId="2" fontId="0" fillId="6" borderId="61" xfId="0" applyNumberFormat="1" applyFill="1" applyBorder="1" applyAlignment="1">
      <alignment horizontal="right"/>
    </xf>
    <xf numFmtId="2" fontId="0" fillId="6" borderId="62" xfId="0" applyNumberFormat="1" applyFill="1" applyBorder="1" applyAlignment="1">
      <alignment horizontal="right"/>
    </xf>
    <xf numFmtId="2" fontId="0" fillId="6" borderId="72" xfId="0" applyNumberFormat="1" applyFill="1" applyBorder="1" applyAlignment="1">
      <alignment horizontal="right"/>
    </xf>
    <xf numFmtId="2" fontId="0" fillId="6" borderId="17" xfId="0" applyNumberFormat="1" applyFill="1" applyBorder="1" applyAlignment="1">
      <alignment horizontal="right"/>
    </xf>
    <xf numFmtId="2" fontId="0" fillId="6" borderId="52" xfId="0" applyNumberFormat="1" applyFill="1" applyBorder="1" applyAlignment="1">
      <alignment horizontal="right"/>
    </xf>
    <xf numFmtId="0" fontId="0" fillId="6" borderId="38" xfId="0" applyFill="1" applyBorder="1"/>
    <xf numFmtId="0" fontId="0" fillId="9" borderId="48" xfId="0" applyFill="1" applyBorder="1"/>
    <xf numFmtId="0" fontId="0" fillId="0" borderId="64" xfId="0" applyBorder="1"/>
    <xf numFmtId="0" fontId="0" fillId="9" borderId="10" xfId="0" applyFill="1" applyBorder="1" applyAlignment="1">
      <alignment wrapText="1"/>
    </xf>
    <xf numFmtId="4" fontId="0" fillId="9" borderId="12" xfId="0" applyNumberFormat="1" applyFill="1" applyBorder="1"/>
    <xf numFmtId="49" fontId="0" fillId="9" borderId="17" xfId="0" applyNumberFormat="1" applyFill="1" applyBorder="1"/>
    <xf numFmtId="0" fontId="0" fillId="10" borderId="14" xfId="0" applyFill="1" applyBorder="1" applyProtection="1">
      <protection locked="0"/>
    </xf>
    <xf numFmtId="0" fontId="0" fillId="10" borderId="15" xfId="0" applyFill="1" applyBorder="1" applyProtection="1">
      <protection locked="0"/>
    </xf>
    <xf numFmtId="4" fontId="0" fillId="10" borderId="14" xfId="0" applyNumberFormat="1" applyFill="1" applyBorder="1" applyProtection="1">
      <protection locked="0"/>
    </xf>
    <xf numFmtId="0" fontId="0" fillId="4" borderId="40" xfId="0" applyFill="1" applyBorder="1"/>
    <xf numFmtId="0" fontId="0" fillId="9" borderId="70" xfId="0" applyFill="1" applyBorder="1" applyAlignment="1">
      <alignment wrapText="1"/>
    </xf>
    <xf numFmtId="4" fontId="0" fillId="0" borderId="16" xfId="0" applyNumberFormat="1" applyBorder="1" applyAlignment="1">
      <alignment wrapText="1"/>
    </xf>
    <xf numFmtId="4" fontId="0" fillId="9" borderId="16" xfId="0" applyNumberFormat="1" applyFill="1" applyBorder="1" applyAlignment="1">
      <alignment wrapText="1"/>
    </xf>
    <xf numFmtId="0" fontId="7" fillId="13" borderId="0" xfId="0" applyFont="1" applyFill="1"/>
    <xf numFmtId="0" fontId="7" fillId="13" borderId="0" xfId="0" applyFont="1" applyFill="1" applyAlignment="1">
      <alignment horizontal="center"/>
    </xf>
    <xf numFmtId="0" fontId="7" fillId="4" borderId="0" xfId="0" applyFont="1" applyFill="1"/>
    <xf numFmtId="0" fontId="7" fillId="4" borderId="0" xfId="0" applyFont="1" applyFill="1" applyAlignment="1">
      <alignment horizontal="center"/>
    </xf>
    <xf numFmtId="0" fontId="7" fillId="14" borderId="0" xfId="0" applyFont="1" applyFill="1" applyAlignment="1">
      <alignment horizontal="center"/>
    </xf>
    <xf numFmtId="0" fontId="7" fillId="0" borderId="0" xfId="0" applyFont="1"/>
    <xf numFmtId="0" fontId="0" fillId="0" borderId="18" xfId="0" applyBorder="1" applyAlignment="1">
      <alignment vertical="center" wrapText="1"/>
    </xf>
    <xf numFmtId="4" fontId="0" fillId="4" borderId="18" xfId="0" applyNumberFormat="1" applyFill="1" applyBorder="1" applyAlignment="1">
      <alignment wrapText="1"/>
    </xf>
    <xf numFmtId="0" fontId="0" fillId="4" borderId="22" xfId="0" applyFill="1" applyBorder="1"/>
    <xf numFmtId="0" fontId="0" fillId="10" borderId="8" xfId="0" applyFill="1" applyBorder="1" applyProtection="1">
      <protection locked="0"/>
    </xf>
    <xf numFmtId="0" fontId="0" fillId="10" borderId="28" xfId="0" applyFill="1" applyBorder="1" applyProtection="1">
      <protection locked="0"/>
    </xf>
    <xf numFmtId="0" fontId="2" fillId="8" borderId="56" xfId="0" applyFont="1" applyFill="1" applyBorder="1"/>
    <xf numFmtId="1" fontId="2" fillId="8" borderId="57" xfId="0" applyNumberFormat="1" applyFont="1" applyFill="1" applyBorder="1"/>
    <xf numFmtId="0" fontId="0" fillId="0" borderId="21" xfId="0" applyBorder="1"/>
    <xf numFmtId="0" fontId="0" fillId="0" borderId="9" xfId="0" applyBorder="1" applyAlignment="1">
      <alignment wrapText="1"/>
    </xf>
    <xf numFmtId="0" fontId="0" fillId="9" borderId="11" xfId="0" applyFill="1" applyBorder="1" applyAlignment="1">
      <alignment wrapText="1"/>
    </xf>
    <xf numFmtId="0" fontId="2" fillId="8" borderId="41" xfId="0" applyFont="1" applyFill="1" applyBorder="1"/>
    <xf numFmtId="0" fontId="2" fillId="8" borderId="68" xfId="0" applyFont="1" applyFill="1" applyBorder="1"/>
    <xf numFmtId="0" fontId="2" fillId="8" borderId="35" xfId="0" applyFont="1" applyFill="1" applyBorder="1"/>
    <xf numFmtId="4" fontId="0" fillId="10" borderId="63" xfId="0" applyNumberFormat="1" applyFill="1" applyBorder="1" applyProtection="1">
      <protection locked="0"/>
    </xf>
    <xf numFmtId="4" fontId="0" fillId="10" borderId="58" xfId="0" applyNumberFormat="1" applyFill="1" applyBorder="1" applyProtection="1">
      <protection locked="0"/>
    </xf>
    <xf numFmtId="0" fontId="0" fillId="4" borderId="13" xfId="0" applyFill="1" applyBorder="1"/>
    <xf numFmtId="0" fontId="0" fillId="10" borderId="27" xfId="0" applyFill="1" applyBorder="1" applyProtection="1">
      <protection locked="0"/>
    </xf>
    <xf numFmtId="0" fontId="0" fillId="10" borderId="17" xfId="0" applyFill="1" applyBorder="1" applyProtection="1">
      <protection locked="0"/>
    </xf>
    <xf numFmtId="2" fontId="0" fillId="0" borderId="0" xfId="0" applyNumberFormat="1"/>
    <xf numFmtId="4" fontId="0" fillId="10" borderId="76" xfId="0" applyNumberFormat="1" applyFill="1" applyBorder="1" applyProtection="1">
      <protection locked="0"/>
    </xf>
    <xf numFmtId="4" fontId="0" fillId="10" borderId="62" xfId="0" applyNumberFormat="1" applyFill="1" applyBorder="1" applyProtection="1">
      <protection locked="0"/>
    </xf>
    <xf numFmtId="0" fontId="0" fillId="4" borderId="0" xfId="0" applyFill="1" applyAlignment="1">
      <alignment wrapText="1"/>
    </xf>
    <xf numFmtId="4" fontId="0" fillId="4" borderId="0" xfId="0" applyNumberFormat="1" applyFill="1" applyAlignment="1">
      <alignment wrapText="1"/>
    </xf>
    <xf numFmtId="43" fontId="0" fillId="6" borderId="34" xfId="1" applyFont="1" applyFill="1" applyBorder="1" applyAlignment="1">
      <alignment horizontal="right" wrapText="1"/>
    </xf>
    <xf numFmtId="3" fontId="0" fillId="10" borderId="68" xfId="0" applyNumberFormat="1" applyFill="1" applyBorder="1" applyProtection="1">
      <protection locked="0"/>
    </xf>
    <xf numFmtId="3" fontId="0" fillId="10" borderId="52" xfId="0" applyNumberFormat="1" applyFill="1" applyBorder="1" applyProtection="1">
      <protection locked="0"/>
    </xf>
    <xf numFmtId="1" fontId="0" fillId="11" borderId="1" xfId="0" applyNumberFormat="1" applyFill="1" applyBorder="1" applyAlignment="1">
      <alignment horizontal="center"/>
    </xf>
    <xf numFmtId="1" fontId="2" fillId="8" borderId="37" xfId="0" applyNumberFormat="1" applyFont="1" applyFill="1" applyBorder="1"/>
    <xf numFmtId="15" fontId="0" fillId="0" borderId="14" xfId="0" applyNumberFormat="1" applyBorder="1" applyAlignment="1">
      <alignment horizontal="center" vertical="center"/>
    </xf>
    <xf numFmtId="14" fontId="0" fillId="0" borderId="15" xfId="0" applyNumberFormat="1" applyBorder="1" applyAlignment="1">
      <alignment horizontal="center" vertical="center"/>
    </xf>
    <xf numFmtId="2" fontId="0" fillId="9" borderId="19" xfId="0" applyNumberFormat="1" applyFill="1" applyBorder="1" applyAlignment="1">
      <alignment horizontal="center" vertical="center"/>
    </xf>
    <xf numFmtId="2" fontId="0" fillId="9" borderId="20" xfId="0" applyNumberFormat="1" applyFill="1" applyBorder="1" applyAlignment="1">
      <alignment horizontal="center" vertical="center"/>
    </xf>
    <xf numFmtId="9" fontId="1" fillId="6" borderId="8" xfId="2" applyFill="1" applyBorder="1" applyAlignment="1">
      <alignment horizontal="right"/>
    </xf>
    <xf numFmtId="0" fontId="0" fillId="4" borderId="39" xfId="0" applyFill="1" applyBorder="1"/>
    <xf numFmtId="4" fontId="1" fillId="2" borderId="8" xfId="9">
      <alignment wrapText="1"/>
    </xf>
    <xf numFmtId="3" fontId="0" fillId="7" borderId="3" xfId="1" applyNumberFormat="1" applyFont="1" applyFill="1" applyBorder="1" applyAlignment="1" applyProtection="1">
      <alignment horizontal="center"/>
    </xf>
    <xf numFmtId="3" fontId="0" fillId="7" borderId="4" xfId="1" applyNumberFormat="1" applyFont="1" applyFill="1" applyBorder="1" applyAlignment="1" applyProtection="1">
      <alignment horizontal="center"/>
    </xf>
    <xf numFmtId="3" fontId="0" fillId="7" borderId="5" xfId="1" applyNumberFormat="1" applyFont="1" applyFill="1" applyBorder="1" applyAlignment="1" applyProtection="1">
      <alignment horizontal="center"/>
    </xf>
    <xf numFmtId="167" fontId="0" fillId="9" borderId="17" xfId="0" applyNumberFormat="1" applyFill="1" applyBorder="1"/>
    <xf numFmtId="1" fontId="1" fillId="6" borderId="13" xfId="8" applyNumberFormat="1" applyBorder="1">
      <alignment horizontal="right"/>
    </xf>
    <xf numFmtId="1" fontId="1" fillId="6" borderId="14" xfId="8" applyNumberFormat="1" applyBorder="1">
      <alignment horizontal="right"/>
    </xf>
    <xf numFmtId="1" fontId="1" fillId="6" borderId="16" xfId="8" applyNumberFormat="1" applyBorder="1">
      <alignment horizontal="right"/>
    </xf>
    <xf numFmtId="1" fontId="1" fillId="6" borderId="8" xfId="8" applyNumberFormat="1">
      <alignment horizontal="right"/>
    </xf>
    <xf numFmtId="1" fontId="1" fillId="6" borderId="18" xfId="8" applyNumberFormat="1" applyBorder="1">
      <alignment horizontal="right"/>
    </xf>
    <xf numFmtId="1" fontId="1" fillId="6" borderId="19" xfId="8" applyNumberFormat="1" applyBorder="1">
      <alignment horizontal="right"/>
    </xf>
    <xf numFmtId="43" fontId="0" fillId="0" borderId="18" xfId="1" applyFont="1" applyBorder="1"/>
    <xf numFmtId="43" fontId="0" fillId="0" borderId="19" xfId="1" applyFont="1" applyBorder="1"/>
    <xf numFmtId="9" fontId="1" fillId="6" borderId="13" xfId="2" applyFill="1" applyBorder="1" applyAlignment="1">
      <alignment horizontal="right"/>
    </xf>
    <xf numFmtId="9" fontId="1" fillId="6" borderId="14" xfId="2" applyFill="1" applyBorder="1" applyAlignment="1">
      <alignment horizontal="right"/>
    </xf>
    <xf numFmtId="9" fontId="1" fillId="6" borderId="16" xfId="2" applyFill="1" applyBorder="1" applyAlignment="1">
      <alignment horizontal="right"/>
    </xf>
    <xf numFmtId="9" fontId="1" fillId="6" borderId="18" xfId="2" applyFill="1" applyBorder="1" applyAlignment="1">
      <alignment horizontal="right"/>
    </xf>
    <xf numFmtId="9" fontId="1" fillId="6" borderId="19" xfId="2" applyFill="1" applyBorder="1" applyAlignment="1">
      <alignment horizontal="right"/>
    </xf>
    <xf numFmtId="2" fontId="1" fillId="6" borderId="13" xfId="8" applyBorder="1">
      <alignment horizontal="right"/>
    </xf>
    <xf numFmtId="2" fontId="1" fillId="6" borderId="14" xfId="8" applyBorder="1">
      <alignment horizontal="right"/>
    </xf>
    <xf numFmtId="2" fontId="1" fillId="6" borderId="16" xfId="8" applyBorder="1">
      <alignment horizontal="right"/>
    </xf>
    <xf numFmtId="2" fontId="1" fillId="6" borderId="8" xfId="8">
      <alignment horizontal="right"/>
    </xf>
    <xf numFmtId="2" fontId="1" fillId="6" borderId="18" xfId="8" applyBorder="1">
      <alignment horizontal="right"/>
    </xf>
    <xf numFmtId="2" fontId="1" fillId="6" borderId="19" xfId="8" applyBorder="1">
      <alignment horizontal="right"/>
    </xf>
    <xf numFmtId="4" fontId="1" fillId="2" borderId="13" xfId="9" applyBorder="1">
      <alignment wrapText="1"/>
    </xf>
    <xf numFmtId="4" fontId="1" fillId="2" borderId="14" xfId="9" applyBorder="1">
      <alignment wrapText="1"/>
    </xf>
    <xf numFmtId="4" fontId="1" fillId="2" borderId="16" xfId="9" applyBorder="1">
      <alignment wrapText="1"/>
    </xf>
    <xf numFmtId="4" fontId="1" fillId="2" borderId="18" xfId="9" applyBorder="1">
      <alignment wrapText="1"/>
    </xf>
    <xf numFmtId="4" fontId="1" fillId="2" borderId="19" xfId="9" applyBorder="1">
      <alignment wrapText="1"/>
    </xf>
    <xf numFmtId="0" fontId="0" fillId="0" borderId="19" xfId="0" applyBorder="1" applyAlignment="1">
      <alignment horizontal="center" wrapText="1"/>
    </xf>
    <xf numFmtId="4" fontId="1" fillId="2" borderId="10" xfId="9" applyBorder="1">
      <alignment wrapText="1"/>
    </xf>
    <xf numFmtId="4" fontId="1" fillId="2" borderId="11" xfId="9" applyBorder="1">
      <alignment wrapText="1"/>
    </xf>
    <xf numFmtId="4" fontId="1" fillId="16" borderId="10" xfId="10" applyBorder="1">
      <alignment wrapText="1"/>
    </xf>
    <xf numFmtId="4" fontId="1" fillId="16" borderId="11" xfId="10" applyBorder="1">
      <alignment wrapText="1"/>
    </xf>
    <xf numFmtId="0" fontId="2" fillId="8" borderId="41" xfId="0" applyFont="1" applyFill="1" applyBorder="1" applyAlignment="1">
      <alignment wrapText="1"/>
    </xf>
    <xf numFmtId="0" fontId="2" fillId="8" borderId="10" xfId="0" applyFont="1" applyFill="1" applyBorder="1" applyAlignment="1">
      <alignment wrapText="1"/>
    </xf>
    <xf numFmtId="4" fontId="0" fillId="0" borderId="13" xfId="0" applyNumberFormat="1" applyBorder="1" applyAlignment="1">
      <alignment wrapText="1"/>
    </xf>
    <xf numFmtId="0" fontId="0" fillId="0" borderId="34" xfId="0" applyBorder="1"/>
    <xf numFmtId="0" fontId="2" fillId="0" borderId="50" xfId="0" applyFont="1" applyBorder="1" applyAlignment="1">
      <alignment wrapText="1"/>
    </xf>
    <xf numFmtId="0" fontId="0" fillId="0" borderId="0" xfId="0" applyAlignment="1">
      <alignment horizontal="center" wrapText="1"/>
    </xf>
    <xf numFmtId="0" fontId="2" fillId="8" borderId="56" xfId="0" applyFont="1" applyFill="1" applyBorder="1" applyAlignment="1">
      <alignment wrapText="1"/>
    </xf>
    <xf numFmtId="0" fontId="0" fillId="0" borderId="10" xfId="0" applyBorder="1" applyAlignment="1">
      <alignment wrapText="1"/>
    </xf>
    <xf numFmtId="0" fontId="0" fillId="0" borderId="11" xfId="0" applyBorder="1" applyAlignment="1">
      <alignment horizontal="center" wrapText="1"/>
    </xf>
    <xf numFmtId="0" fontId="0" fillId="0" borderId="41" xfId="0" applyBorder="1" applyAlignment="1">
      <alignment wrapText="1"/>
    </xf>
    <xf numFmtId="0" fontId="0" fillId="0" borderId="42" xfId="0" applyBorder="1"/>
    <xf numFmtId="0" fontId="0" fillId="0" borderId="35" xfId="0" applyBorder="1"/>
    <xf numFmtId="0" fontId="0" fillId="0" borderId="12" xfId="0" applyBorder="1" applyAlignment="1">
      <alignment wrapText="1"/>
    </xf>
    <xf numFmtId="4" fontId="0" fillId="0" borderId="22" xfId="0" applyNumberFormat="1" applyBorder="1" applyAlignment="1">
      <alignment wrapText="1"/>
    </xf>
    <xf numFmtId="0" fontId="0" fillId="9" borderId="20" xfId="0" applyFill="1" applyBorder="1" applyAlignment="1">
      <alignment horizontal="left" wrapText="1"/>
    </xf>
    <xf numFmtId="0" fontId="0" fillId="0" borderId="9" xfId="0" applyBorder="1" applyAlignment="1">
      <alignment horizontal="center" wrapText="1"/>
    </xf>
    <xf numFmtId="0" fontId="0" fillId="0" borderId="23" xfId="0" applyBorder="1" applyAlignment="1">
      <alignment horizontal="left"/>
    </xf>
    <xf numFmtId="0" fontId="0" fillId="0" borderId="12" xfId="0" applyBorder="1" applyAlignment="1">
      <alignment horizontal="left"/>
    </xf>
    <xf numFmtId="4" fontId="0" fillId="0" borderId="10" xfId="0" applyNumberFormat="1" applyBorder="1" applyAlignment="1">
      <alignment wrapText="1"/>
    </xf>
    <xf numFmtId="4" fontId="1" fillId="0" borderId="10" xfId="9" applyFill="1" applyBorder="1">
      <alignment wrapText="1"/>
    </xf>
    <xf numFmtId="4" fontId="1" fillId="0" borderId="11" xfId="9" applyFill="1" applyBorder="1">
      <alignment wrapText="1"/>
    </xf>
    <xf numFmtId="43" fontId="0" fillId="6" borderId="35" xfId="1" applyFont="1" applyFill="1" applyBorder="1" applyAlignment="1">
      <alignment horizontal="right" wrapText="1"/>
    </xf>
    <xf numFmtId="0" fontId="12" fillId="4" borderId="0" xfId="0" applyFont="1" applyFill="1"/>
    <xf numFmtId="4" fontId="0" fillId="10" borderId="40" xfId="0" applyNumberFormat="1" applyFill="1" applyBorder="1" applyProtection="1">
      <protection locked="0"/>
    </xf>
    <xf numFmtId="4" fontId="0" fillId="10" borderId="17" xfId="0" applyNumberFormat="1" applyFill="1" applyBorder="1" applyProtection="1">
      <protection locked="0"/>
    </xf>
    <xf numFmtId="4" fontId="0" fillId="10" borderId="61" xfId="0" applyNumberFormat="1" applyFill="1" applyBorder="1" applyProtection="1">
      <protection locked="0"/>
    </xf>
    <xf numFmtId="4" fontId="0" fillId="10" borderId="15" xfId="0" applyNumberFormat="1" applyFill="1" applyBorder="1" applyProtection="1">
      <protection locked="0"/>
    </xf>
    <xf numFmtId="4" fontId="0" fillId="10" borderId="25" xfId="0" applyNumberFormat="1" applyFill="1" applyBorder="1" applyProtection="1">
      <protection locked="0"/>
    </xf>
    <xf numFmtId="4" fontId="0" fillId="10" borderId="20" xfId="0" applyNumberFormat="1" applyFill="1" applyBorder="1" applyProtection="1">
      <protection locked="0"/>
    </xf>
    <xf numFmtId="4" fontId="0" fillId="10" borderId="54" xfId="0" applyNumberFormat="1" applyFill="1" applyBorder="1" applyProtection="1">
      <protection locked="0"/>
    </xf>
    <xf numFmtId="0" fontId="8" fillId="4" borderId="0" xfId="0" applyFont="1" applyFill="1" applyAlignment="1">
      <alignment vertical="center" wrapText="1"/>
    </xf>
    <xf numFmtId="0" fontId="0" fillId="3" borderId="26" xfId="0" applyFill="1" applyBorder="1"/>
    <xf numFmtId="0" fontId="0" fillId="3" borderId="37" xfId="0" applyFill="1" applyBorder="1"/>
    <xf numFmtId="0" fontId="0" fillId="3" borderId="43" xfId="0" applyFill="1" applyBorder="1"/>
    <xf numFmtId="4" fontId="0" fillId="0" borderId="1" xfId="0" applyNumberFormat="1" applyBorder="1"/>
    <xf numFmtId="4" fontId="0" fillId="11" borderId="55" xfId="0" applyNumberFormat="1" applyFill="1" applyBorder="1"/>
    <xf numFmtId="4" fontId="0" fillId="11" borderId="47" xfId="0" applyNumberFormat="1" applyFill="1" applyBorder="1"/>
    <xf numFmtId="4" fontId="0" fillId="11" borderId="17" xfId="0" applyNumberFormat="1" applyFill="1" applyBorder="1"/>
    <xf numFmtId="4" fontId="0" fillId="11" borderId="69" xfId="0" applyNumberFormat="1" applyFill="1" applyBorder="1"/>
    <xf numFmtId="4" fontId="0" fillId="0" borderId="55" xfId="0" applyNumberFormat="1" applyBorder="1" applyAlignment="1">
      <alignment wrapText="1"/>
    </xf>
    <xf numFmtId="4" fontId="0" fillId="9" borderId="47" xfId="0" applyNumberFormat="1" applyFill="1" applyBorder="1" applyAlignment="1">
      <alignment wrapText="1"/>
    </xf>
    <xf numFmtId="4" fontId="0" fillId="0" borderId="47" xfId="0" applyNumberFormat="1" applyBorder="1" applyAlignment="1">
      <alignment wrapText="1"/>
    </xf>
    <xf numFmtId="4" fontId="0" fillId="0" borderId="46" xfId="0" applyNumberFormat="1" applyBorder="1" applyAlignment="1">
      <alignment wrapText="1"/>
    </xf>
    <xf numFmtId="4" fontId="0" fillId="9" borderId="38" xfId="0" applyNumberFormat="1" applyFill="1" applyBorder="1" applyAlignment="1">
      <alignment wrapText="1"/>
    </xf>
    <xf numFmtId="4" fontId="0" fillId="6" borderId="17" xfId="0" applyNumberFormat="1" applyFill="1" applyBorder="1" applyAlignment="1">
      <alignment horizontal="right"/>
    </xf>
    <xf numFmtId="4" fontId="1" fillId="0" borderId="15" xfId="2" applyNumberFormat="1" applyFont="1" applyFill="1" applyBorder="1" applyProtection="1"/>
    <xf numFmtId="0" fontId="0" fillId="0" borderId="61" xfId="0" applyBorder="1" applyAlignment="1">
      <alignment horizontal="center"/>
    </xf>
    <xf numFmtId="0" fontId="0" fillId="9" borderId="62" xfId="0" applyFill="1" applyBorder="1" applyAlignment="1">
      <alignment horizontal="center"/>
    </xf>
    <xf numFmtId="0" fontId="0" fillId="9" borderId="52" xfId="0" applyFill="1" applyBorder="1" applyAlignment="1">
      <alignment horizontal="center"/>
    </xf>
    <xf numFmtId="0" fontId="0" fillId="0" borderId="14" xfId="0" quotePrefix="1" applyBorder="1" applyAlignment="1">
      <alignment horizontal="center" vertical="center"/>
    </xf>
    <xf numFmtId="43" fontId="0" fillId="0" borderId="20" xfId="1" applyFont="1" applyBorder="1"/>
    <xf numFmtId="1" fontId="1" fillId="6" borderId="15" xfId="8" applyNumberFormat="1" applyBorder="1">
      <alignment horizontal="right"/>
    </xf>
    <xf numFmtId="1" fontId="1" fillId="6" borderId="17" xfId="8" applyNumberFormat="1" applyBorder="1">
      <alignment horizontal="right"/>
    </xf>
    <xf numFmtId="1" fontId="1" fillId="6" borderId="20" xfId="8" applyNumberFormat="1" applyBorder="1">
      <alignment horizontal="right"/>
    </xf>
    <xf numFmtId="9" fontId="1" fillId="6" borderId="15" xfId="2" applyFill="1" applyBorder="1" applyAlignment="1">
      <alignment horizontal="right"/>
    </xf>
    <xf numFmtId="9" fontId="1" fillId="6" borderId="17" xfId="2" applyFill="1" applyBorder="1" applyAlignment="1">
      <alignment horizontal="right"/>
    </xf>
    <xf numFmtId="9" fontId="1" fillId="6" borderId="20" xfId="2" applyFill="1" applyBorder="1" applyAlignment="1">
      <alignment horizontal="right"/>
    </xf>
    <xf numFmtId="2" fontId="1" fillId="6" borderId="15" xfId="8" applyBorder="1">
      <alignment horizontal="right"/>
    </xf>
    <xf numFmtId="2" fontId="1" fillId="6" borderId="17" xfId="8" applyBorder="1">
      <alignment horizontal="right"/>
    </xf>
    <xf numFmtId="2" fontId="1" fillId="6" borderId="20" xfId="8" applyBorder="1">
      <alignment horizontal="right"/>
    </xf>
    <xf numFmtId="4" fontId="1" fillId="16" borderId="12" xfId="10" applyBorder="1">
      <alignment wrapText="1"/>
    </xf>
    <xf numFmtId="4" fontId="1" fillId="2" borderId="12" xfId="9" applyBorder="1">
      <alignment wrapText="1"/>
    </xf>
    <xf numFmtId="4" fontId="1" fillId="2" borderId="15" xfId="9" applyBorder="1">
      <alignment wrapText="1"/>
    </xf>
    <xf numFmtId="4" fontId="1" fillId="2" borderId="20" xfId="9" applyBorder="1">
      <alignment wrapText="1"/>
    </xf>
    <xf numFmtId="4" fontId="1" fillId="2" borderId="17" xfId="9" applyBorder="1">
      <alignment wrapText="1"/>
    </xf>
    <xf numFmtId="4" fontId="1" fillId="0" borderId="12" xfId="9" applyFill="1" applyBorder="1">
      <alignment wrapText="1"/>
    </xf>
    <xf numFmtId="4" fontId="1" fillId="2" borderId="43" xfId="9" applyBorder="1">
      <alignment wrapText="1"/>
    </xf>
    <xf numFmtId="4" fontId="1" fillId="2" borderId="70" xfId="9" applyBorder="1">
      <alignment wrapText="1"/>
    </xf>
    <xf numFmtId="1" fontId="2" fillId="8" borderId="60" xfId="0" applyNumberFormat="1" applyFont="1" applyFill="1" applyBorder="1"/>
    <xf numFmtId="0" fontId="2" fillId="4" borderId="0" xfId="0" applyFont="1" applyFill="1" applyAlignment="1">
      <alignment vertical="center"/>
    </xf>
    <xf numFmtId="0" fontId="2" fillId="4" borderId="0" xfId="0" applyFont="1" applyFill="1"/>
    <xf numFmtId="0" fontId="1" fillId="2" borderId="7" xfId="9" applyNumberFormat="1" applyBorder="1">
      <alignment wrapText="1"/>
    </xf>
    <xf numFmtId="0" fontId="0" fillId="4" borderId="0" xfId="0" applyFill="1" applyAlignment="1">
      <alignment vertical="center"/>
    </xf>
    <xf numFmtId="0" fontId="0" fillId="4" borderId="0" xfId="0" applyFill="1" applyAlignment="1">
      <alignment horizontal="center" wrapText="1"/>
    </xf>
    <xf numFmtId="0" fontId="0" fillId="4" borderId="43" xfId="0" applyFill="1" applyBorder="1" applyAlignment="1">
      <alignment wrapText="1"/>
    </xf>
    <xf numFmtId="9" fontId="0" fillId="4" borderId="13" xfId="2" applyFont="1" applyFill="1" applyBorder="1" applyAlignment="1">
      <alignment wrapText="1"/>
    </xf>
    <xf numFmtId="0" fontId="0" fillId="4" borderId="18" xfId="0" applyFill="1" applyBorder="1" applyAlignment="1">
      <alignment wrapText="1"/>
    </xf>
    <xf numFmtId="0" fontId="0" fillId="4" borderId="19" xfId="0" applyFill="1" applyBorder="1" applyAlignment="1">
      <alignment horizontal="center" wrapText="1"/>
    </xf>
    <xf numFmtId="0" fontId="0" fillId="4" borderId="0" xfId="0" applyFill="1" applyAlignment="1">
      <alignment horizontal="left" wrapText="1"/>
    </xf>
    <xf numFmtId="0" fontId="0" fillId="9" borderId="22" xfId="0" applyFill="1" applyBorder="1" applyAlignment="1">
      <alignment wrapText="1"/>
    </xf>
    <xf numFmtId="0" fontId="0" fillId="0" borderId="47" xfId="0" applyBorder="1" applyAlignment="1">
      <alignment wrapText="1"/>
    </xf>
    <xf numFmtId="0" fontId="0" fillId="9" borderId="47" xfId="0" applyFill="1" applyBorder="1" applyAlignment="1">
      <alignment wrapText="1"/>
    </xf>
    <xf numFmtId="43" fontId="0" fillId="4" borderId="7" xfId="1" applyFont="1" applyFill="1" applyBorder="1"/>
    <xf numFmtId="0" fontId="0" fillId="0" borderId="9" xfId="0" applyBorder="1" applyAlignment="1">
      <alignment horizontal="center"/>
    </xf>
    <xf numFmtId="9" fontId="0" fillId="4" borderId="15" xfId="2" applyFont="1" applyFill="1" applyBorder="1" applyAlignment="1">
      <alignment wrapText="1"/>
    </xf>
    <xf numFmtId="0" fontId="5" fillId="4" borderId="0" xfId="0" applyFont="1" applyFill="1" applyAlignment="1">
      <alignment horizontal="center" vertical="center"/>
    </xf>
    <xf numFmtId="0" fontId="0" fillId="9" borderId="40" xfId="0" applyFill="1" applyBorder="1" applyAlignment="1">
      <alignment wrapText="1"/>
    </xf>
    <xf numFmtId="0" fontId="0" fillId="4" borderId="40" xfId="0" applyFill="1" applyBorder="1" applyAlignment="1">
      <alignment wrapText="1"/>
    </xf>
    <xf numFmtId="0" fontId="0" fillId="4" borderId="47" xfId="0" applyFill="1" applyBorder="1" applyAlignment="1">
      <alignment wrapText="1"/>
    </xf>
    <xf numFmtId="2" fontId="0" fillId="4" borderId="0" xfId="1" applyNumberFormat="1" applyFont="1" applyFill="1" applyBorder="1"/>
    <xf numFmtId="0" fontId="0" fillId="4" borderId="45" xfId="0" applyFill="1" applyBorder="1" applyAlignment="1">
      <alignment wrapText="1"/>
    </xf>
    <xf numFmtId="0" fontId="0" fillId="4" borderId="46" xfId="0" applyFill="1" applyBorder="1" applyAlignment="1">
      <alignment wrapText="1"/>
    </xf>
    <xf numFmtId="0" fontId="0" fillId="9" borderId="74" xfId="0" applyFill="1" applyBorder="1" applyAlignment="1">
      <alignment wrapText="1"/>
    </xf>
    <xf numFmtId="0" fontId="0" fillId="4" borderId="6" xfId="0" applyFill="1" applyBorder="1" applyAlignment="1">
      <alignment wrapText="1"/>
    </xf>
    <xf numFmtId="0" fontId="0" fillId="4" borderId="74" xfId="0" applyFill="1" applyBorder="1" applyAlignment="1">
      <alignment wrapText="1"/>
    </xf>
    <xf numFmtId="0" fontId="0" fillId="0" borderId="40" xfId="0" applyBorder="1" applyAlignment="1">
      <alignment wrapText="1"/>
    </xf>
    <xf numFmtId="0" fontId="0" fillId="4" borderId="8" xfId="0" applyFill="1" applyBorder="1" applyAlignment="1">
      <alignment wrapText="1"/>
    </xf>
    <xf numFmtId="0" fontId="0" fillId="4" borderId="9" xfId="0" applyFill="1" applyBorder="1" applyAlignment="1">
      <alignment wrapText="1"/>
    </xf>
    <xf numFmtId="0" fontId="0" fillId="4" borderId="14" xfId="0" applyFill="1" applyBorder="1" applyAlignment="1">
      <alignment wrapText="1"/>
    </xf>
    <xf numFmtId="0" fontId="0" fillId="4" borderId="19" xfId="0" applyFill="1" applyBorder="1" applyAlignment="1">
      <alignment wrapText="1"/>
    </xf>
    <xf numFmtId="9" fontId="0" fillId="9" borderId="22" xfId="2" applyFont="1" applyFill="1" applyBorder="1"/>
    <xf numFmtId="9" fontId="0" fillId="9" borderId="30" xfId="2" applyFont="1" applyFill="1" applyBorder="1"/>
    <xf numFmtId="9" fontId="0" fillId="9" borderId="9" xfId="2" applyFont="1" applyFill="1" applyBorder="1"/>
    <xf numFmtId="9" fontId="0" fillId="9" borderId="46" xfId="2" applyFont="1" applyFill="1" applyBorder="1"/>
    <xf numFmtId="9" fontId="0" fillId="4" borderId="22" xfId="2" applyFont="1" applyFill="1" applyBorder="1"/>
    <xf numFmtId="9" fontId="0" fillId="4" borderId="30" xfId="2" applyFont="1" applyFill="1" applyBorder="1"/>
    <xf numFmtId="9" fontId="0" fillId="4" borderId="9" xfId="2" applyFont="1" applyFill="1" applyBorder="1"/>
    <xf numFmtId="9" fontId="0" fillId="4" borderId="46" xfId="2" applyFont="1" applyFill="1" applyBorder="1"/>
    <xf numFmtId="9" fontId="0" fillId="4" borderId="13" xfId="2" applyFont="1" applyFill="1" applyBorder="1"/>
    <xf numFmtId="9" fontId="0" fillId="4" borderId="27" xfId="2" applyFont="1" applyFill="1" applyBorder="1"/>
    <xf numFmtId="9" fontId="0" fillId="4" borderId="14" xfId="2" applyFont="1" applyFill="1" applyBorder="1"/>
    <xf numFmtId="9" fontId="0" fillId="4" borderId="55" xfId="2" applyFont="1" applyFill="1" applyBorder="1"/>
    <xf numFmtId="9" fontId="0" fillId="4" borderId="16" xfId="2" applyFont="1" applyFill="1" applyBorder="1"/>
    <xf numFmtId="9" fontId="0" fillId="4" borderId="28" xfId="2" applyFont="1" applyFill="1" applyBorder="1"/>
    <xf numFmtId="9" fontId="0" fillId="4" borderId="8" xfId="2" applyFont="1" applyFill="1" applyBorder="1"/>
    <xf numFmtId="9" fontId="0" fillId="4" borderId="47" xfId="2" applyFont="1" applyFill="1" applyBorder="1"/>
    <xf numFmtId="9" fontId="0" fillId="4" borderId="18" xfId="2" applyFont="1" applyFill="1" applyBorder="1"/>
    <xf numFmtId="9" fontId="0" fillId="4" borderId="29" xfId="2" applyFont="1" applyFill="1" applyBorder="1"/>
    <xf numFmtId="0" fontId="0" fillId="4" borderId="22" xfId="0" applyFill="1" applyBorder="1" applyAlignment="1">
      <alignment wrapText="1"/>
    </xf>
    <xf numFmtId="0" fontId="0" fillId="4" borderId="9" xfId="0" applyFill="1" applyBorder="1" applyAlignment="1">
      <alignment horizontal="center" wrapText="1"/>
    </xf>
    <xf numFmtId="1" fontId="0" fillId="4" borderId="22" xfId="1" applyNumberFormat="1" applyFont="1" applyFill="1" applyBorder="1"/>
    <xf numFmtId="1" fontId="0" fillId="4" borderId="30" xfId="1" applyNumberFormat="1" applyFont="1" applyFill="1" applyBorder="1"/>
    <xf numFmtId="1" fontId="0" fillId="4" borderId="46" xfId="1" applyNumberFormat="1" applyFont="1" applyFill="1" applyBorder="1"/>
    <xf numFmtId="43" fontId="0" fillId="4" borderId="0" xfId="1" applyFont="1" applyFill="1" applyBorder="1"/>
    <xf numFmtId="0" fontId="0" fillId="4" borderId="59" xfId="0" applyFill="1" applyBorder="1" applyAlignment="1">
      <alignment wrapText="1"/>
    </xf>
    <xf numFmtId="0" fontId="0" fillId="4" borderId="68" xfId="0" applyFill="1" applyBorder="1" applyAlignment="1">
      <alignment horizontal="center" wrapText="1"/>
    </xf>
    <xf numFmtId="0" fontId="0" fillId="4" borderId="20" xfId="0" applyFill="1" applyBorder="1" applyAlignment="1">
      <alignment horizontal="left"/>
    </xf>
    <xf numFmtId="0" fontId="0" fillId="9" borderId="21" xfId="0" applyFill="1" applyBorder="1" applyAlignment="1">
      <alignment horizontal="center" wrapText="1"/>
    </xf>
    <xf numFmtId="0" fontId="0" fillId="9" borderId="18" xfId="0" applyFill="1" applyBorder="1" applyAlignment="1">
      <alignment vertical="center" wrapText="1"/>
    </xf>
    <xf numFmtId="3" fontId="0" fillId="9" borderId="8" xfId="0" applyNumberFormat="1" applyFill="1" applyBorder="1"/>
    <xf numFmtId="3" fontId="0" fillId="9" borderId="17" xfId="0" applyNumberFormat="1" applyFill="1" applyBorder="1"/>
    <xf numFmtId="3" fontId="0" fillId="10" borderId="19" xfId="0" applyNumberFormat="1" applyFill="1" applyBorder="1" applyProtection="1">
      <protection locked="0"/>
    </xf>
    <xf numFmtId="0" fontId="0" fillId="4" borderId="78" xfId="0" applyFill="1" applyBorder="1"/>
    <xf numFmtId="0" fontId="2" fillId="4" borderId="14" xfId="0" applyFont="1" applyFill="1" applyBorder="1"/>
    <xf numFmtId="0" fontId="0" fillId="4" borderId="14" xfId="0" applyFill="1" applyBorder="1"/>
    <xf numFmtId="3" fontId="0" fillId="4" borderId="14" xfId="0" applyNumberFormat="1" applyFill="1" applyBorder="1"/>
    <xf numFmtId="0" fontId="0" fillId="9" borderId="22" xfId="0" applyFill="1" applyBorder="1" applyAlignment="1">
      <alignment vertical="center" wrapText="1"/>
    </xf>
    <xf numFmtId="0" fontId="0" fillId="9" borderId="9" xfId="0" applyFill="1" applyBorder="1" applyAlignment="1">
      <alignment horizontal="center"/>
    </xf>
    <xf numFmtId="0" fontId="2" fillId="9" borderId="9" xfId="0" applyFont="1" applyFill="1" applyBorder="1" applyAlignment="1">
      <alignment horizontal="center" vertical="center"/>
    </xf>
    <xf numFmtId="3" fontId="2" fillId="9" borderId="9" xfId="0" applyNumberFormat="1" applyFont="1" applyFill="1" applyBorder="1" applyAlignment="1">
      <alignment horizontal="center" vertical="center"/>
    </xf>
    <xf numFmtId="3" fontId="2" fillId="9" borderId="23" xfId="0" applyNumberFormat="1" applyFont="1" applyFill="1" applyBorder="1" applyAlignment="1">
      <alignment horizontal="center" vertical="center"/>
    </xf>
    <xf numFmtId="4" fontId="7" fillId="0" borderId="13" xfId="0" applyNumberFormat="1" applyFont="1" applyBorder="1"/>
    <xf numFmtId="0" fontId="0" fillId="9" borderId="19" xfId="0" applyFill="1" applyBorder="1" applyAlignment="1">
      <alignment horizontal="center"/>
    </xf>
    <xf numFmtId="0" fontId="2" fillId="9" borderId="19" xfId="0" applyFont="1" applyFill="1" applyBorder="1" applyAlignment="1">
      <alignment horizontal="center" vertical="center"/>
    </xf>
    <xf numFmtId="3" fontId="2" fillId="9" borderId="19" xfId="0" applyNumberFormat="1" applyFont="1" applyFill="1" applyBorder="1" applyAlignment="1">
      <alignment horizontal="center" vertical="center"/>
    </xf>
    <xf numFmtId="3" fontId="2" fillId="9" borderId="20" xfId="0" applyNumberFormat="1" applyFont="1" applyFill="1" applyBorder="1" applyAlignment="1">
      <alignment horizontal="center" vertical="center"/>
    </xf>
    <xf numFmtId="0" fontId="0" fillId="4" borderId="9" xfId="0" applyFill="1" applyBorder="1" applyAlignment="1">
      <alignment horizontal="center"/>
    </xf>
    <xf numFmtId="0" fontId="2" fillId="4" borderId="65" xfId="0" applyFont="1" applyFill="1" applyBorder="1" applyAlignment="1">
      <alignment horizontal="center" vertical="center"/>
    </xf>
    <xf numFmtId="0" fontId="0" fillId="9" borderId="50" xfId="0" applyFill="1" applyBorder="1"/>
    <xf numFmtId="0" fontId="2" fillId="9" borderId="58" xfId="0" applyFont="1" applyFill="1" applyBorder="1"/>
    <xf numFmtId="0" fontId="0" fillId="9" borderId="34" xfId="0" applyFill="1" applyBorder="1"/>
    <xf numFmtId="4" fontId="7" fillId="4" borderId="0" xfId="0" applyNumberFormat="1" applyFont="1" applyFill="1"/>
    <xf numFmtId="4" fontId="0" fillId="4" borderId="11" xfId="0" applyNumberFormat="1" applyFill="1" applyBorder="1" applyAlignment="1">
      <alignment wrapText="1"/>
    </xf>
    <xf numFmtId="4" fontId="0" fillId="4" borderId="26" xfId="0" applyNumberFormat="1" applyFill="1" applyBorder="1" applyAlignment="1">
      <alignment wrapText="1"/>
    </xf>
    <xf numFmtId="4" fontId="0" fillId="4" borderId="44" xfId="0" applyNumberFormat="1" applyFill="1" applyBorder="1" applyAlignment="1">
      <alignment wrapText="1"/>
    </xf>
    <xf numFmtId="4" fontId="7" fillId="9" borderId="4" xfId="0" applyNumberFormat="1" applyFont="1" applyFill="1" applyBorder="1"/>
    <xf numFmtId="4" fontId="1" fillId="2" borderId="27" xfId="9" applyBorder="1">
      <alignment wrapText="1"/>
    </xf>
    <xf numFmtId="4" fontId="1" fillId="2" borderId="44" xfId="9" applyBorder="1">
      <alignment wrapText="1"/>
    </xf>
    <xf numFmtId="4" fontId="1" fillId="2" borderId="37" xfId="9" applyBorder="1">
      <alignment wrapText="1"/>
    </xf>
    <xf numFmtId="0" fontId="0" fillId="0" borderId="22" xfId="0" applyBorder="1" applyAlignment="1">
      <alignment vertical="center" wrapText="1"/>
    </xf>
    <xf numFmtId="4" fontId="0" fillId="0" borderId="10" xfId="0" applyNumberFormat="1" applyBorder="1"/>
    <xf numFmtId="4" fontId="0" fillId="0" borderId="7" xfId="0" applyNumberFormat="1" applyBorder="1"/>
    <xf numFmtId="1" fontId="0" fillId="4" borderId="0" xfId="0" applyNumberFormat="1" applyFill="1"/>
    <xf numFmtId="0" fontId="0" fillId="0" borderId="37" xfId="0" applyBorder="1"/>
    <xf numFmtId="0" fontId="0" fillId="18" borderId="0" xfId="0" applyFill="1"/>
    <xf numFmtId="0" fontId="0" fillId="19" borderId="0" xfId="0" applyFill="1"/>
    <xf numFmtId="169" fontId="7" fillId="14" borderId="0" xfId="0" applyNumberFormat="1" applyFont="1" applyFill="1" applyAlignment="1">
      <alignment horizontal="center"/>
    </xf>
    <xf numFmtId="170" fontId="7" fillId="4" borderId="0" xfId="0" applyNumberFormat="1" applyFont="1" applyFill="1" applyAlignment="1">
      <alignment horizontal="center"/>
    </xf>
    <xf numFmtId="170" fontId="7" fillId="14" borderId="0" xfId="0" applyNumberFormat="1" applyFont="1" applyFill="1" applyAlignment="1">
      <alignment horizontal="center"/>
    </xf>
    <xf numFmtId="14" fontId="0" fillId="4" borderId="0" xfId="0" applyNumberFormat="1" applyFill="1"/>
    <xf numFmtId="0" fontId="2" fillId="4" borderId="21" xfId="0" applyFont="1" applyFill="1" applyBorder="1" applyAlignment="1">
      <alignment horizontal="left" vertical="top"/>
    </xf>
    <xf numFmtId="0" fontId="2" fillId="4" borderId="58" xfId="0" applyFont="1" applyFill="1" applyBorder="1" applyAlignment="1">
      <alignment horizontal="left" vertical="top"/>
    </xf>
    <xf numFmtId="0" fontId="0" fillId="4" borderId="63" xfId="0" applyFill="1" applyBorder="1" applyAlignment="1">
      <alignment vertical="top" wrapText="1"/>
    </xf>
    <xf numFmtId="0" fontId="7" fillId="4" borderId="63" xfId="0" applyFont="1" applyFill="1" applyBorder="1" applyAlignment="1">
      <alignment vertical="top" wrapText="1"/>
    </xf>
    <xf numFmtId="0" fontId="21" fillId="4" borderId="63" xfId="0" applyFont="1" applyFill="1" applyBorder="1" applyAlignment="1">
      <alignment vertical="top" wrapText="1"/>
    </xf>
    <xf numFmtId="0" fontId="2" fillId="4" borderId="58" xfId="0" applyFont="1" applyFill="1" applyBorder="1" applyAlignment="1">
      <alignment horizontal="left"/>
    </xf>
    <xf numFmtId="0" fontId="0" fillId="4" borderId="58" xfId="0" applyFill="1" applyBorder="1"/>
    <xf numFmtId="0" fontId="0" fillId="4" borderId="63" xfId="0" applyFill="1" applyBorder="1"/>
    <xf numFmtId="0" fontId="2" fillId="4" borderId="65" xfId="0" applyFont="1" applyFill="1" applyBorder="1" applyAlignment="1">
      <alignment horizontal="left"/>
    </xf>
    <xf numFmtId="0" fontId="0" fillId="4" borderId="0" xfId="0" quotePrefix="1" applyFill="1"/>
    <xf numFmtId="1" fontId="2" fillId="4" borderId="0" xfId="0" applyNumberFormat="1" applyFont="1" applyFill="1"/>
    <xf numFmtId="3" fontId="7" fillId="4" borderId="0" xfId="0" applyNumberFormat="1" applyFont="1" applyFill="1"/>
    <xf numFmtId="0" fontId="31" fillId="4" borderId="0" xfId="0" applyFont="1" applyFill="1" applyAlignment="1" applyProtection="1">
      <alignment wrapText="1"/>
      <protection locked="0"/>
    </xf>
    <xf numFmtId="2" fontId="0" fillId="4" borderId="0" xfId="0" applyNumberFormat="1" applyFill="1"/>
    <xf numFmtId="0" fontId="0" fillId="4" borderId="23" xfId="0" applyFill="1" applyBorder="1"/>
    <xf numFmtId="0" fontId="0" fillId="4" borderId="0" xfId="0" applyFill="1" applyAlignment="1">
      <alignment horizontal="right"/>
    </xf>
    <xf numFmtId="9" fontId="0" fillId="4" borderId="0" xfId="0" applyNumberFormat="1" applyFill="1"/>
    <xf numFmtId="0" fontId="14" fillId="4" borderId="0" xfId="0" applyFont="1" applyFill="1"/>
    <xf numFmtId="43" fontId="0" fillId="4" borderId="0" xfId="0" applyNumberFormat="1" applyFill="1"/>
    <xf numFmtId="0" fontId="0" fillId="4" borderId="49" xfId="0" applyFill="1" applyBorder="1" applyAlignment="1">
      <alignment horizontal="left" wrapText="1"/>
    </xf>
    <xf numFmtId="0" fontId="0" fillId="4" borderId="2" xfId="0" applyFill="1" applyBorder="1" applyAlignment="1">
      <alignment horizontal="left" wrapText="1"/>
    </xf>
    <xf numFmtId="0" fontId="0" fillId="4" borderId="50" xfId="0" applyFill="1" applyBorder="1" applyAlignment="1">
      <alignment horizontal="left" wrapText="1"/>
    </xf>
    <xf numFmtId="0" fontId="0" fillId="4" borderId="34" xfId="0" applyFill="1" applyBorder="1" applyAlignment="1">
      <alignment horizontal="left" wrapText="1"/>
    </xf>
    <xf numFmtId="0" fontId="0" fillId="4" borderId="50" xfId="0" applyFill="1" applyBorder="1" applyAlignment="1">
      <alignment wrapText="1"/>
    </xf>
    <xf numFmtId="0" fontId="0" fillId="4" borderId="34" xfId="0" applyFill="1" applyBorder="1" applyAlignment="1">
      <alignment horizontal="left"/>
    </xf>
    <xf numFmtId="0" fontId="0" fillId="4" borderId="29" xfId="0" applyFill="1" applyBorder="1"/>
    <xf numFmtId="0" fontId="0" fillId="4" borderId="49" xfId="0" applyFill="1" applyBorder="1" applyAlignment="1">
      <alignment wrapText="1"/>
    </xf>
    <xf numFmtId="0" fontId="0" fillId="4" borderId="39" xfId="0" applyFill="1" applyBorder="1" applyAlignment="1">
      <alignment horizontal="left"/>
    </xf>
    <xf numFmtId="0" fontId="0" fillId="4" borderId="39" xfId="0" applyFill="1" applyBorder="1" applyAlignment="1">
      <alignment horizontal="left" wrapText="1"/>
    </xf>
    <xf numFmtId="4" fontId="1" fillId="2" borderId="29" xfId="9" applyBorder="1">
      <alignment wrapText="1"/>
    </xf>
    <xf numFmtId="4" fontId="1" fillId="2" borderId="38" xfId="9" applyBorder="1">
      <alignment wrapText="1"/>
    </xf>
    <xf numFmtId="4" fontId="1" fillId="2" borderId="71" xfId="9" applyBorder="1">
      <alignment wrapText="1"/>
    </xf>
    <xf numFmtId="0" fontId="0" fillId="9" borderId="58" xfId="0" applyFill="1" applyBorder="1" applyAlignment="1">
      <alignment horizontal="center" wrapText="1"/>
    </xf>
    <xf numFmtId="0" fontId="0" fillId="4" borderId="58" xfId="0" applyFill="1" applyBorder="1" applyAlignment="1">
      <alignment horizontal="center" wrapText="1"/>
    </xf>
    <xf numFmtId="0" fontId="0" fillId="4" borderId="13" xfId="0" applyFill="1" applyBorder="1" applyAlignment="1">
      <alignment vertical="center" wrapText="1"/>
    </xf>
    <xf numFmtId="0" fontId="0" fillId="4" borderId="14" xfId="0" quotePrefix="1" applyFill="1" applyBorder="1" applyAlignment="1">
      <alignment horizontal="center"/>
    </xf>
    <xf numFmtId="0" fontId="2" fillId="4" borderId="14" xfId="0" quotePrefix="1" applyFont="1" applyFill="1" applyBorder="1" applyAlignment="1">
      <alignment horizontal="center" vertical="center"/>
    </xf>
    <xf numFmtId="3" fontId="2" fillId="4" borderId="14" xfId="0" applyNumberFormat="1" applyFont="1" applyFill="1" applyBorder="1" applyAlignment="1">
      <alignment horizontal="center" vertical="center"/>
    </xf>
    <xf numFmtId="3" fontId="2" fillId="4" borderId="15" xfId="0" applyNumberFormat="1" applyFont="1" applyFill="1" applyBorder="1" applyAlignment="1">
      <alignment horizontal="center" vertical="center"/>
    </xf>
    <xf numFmtId="9" fontId="0" fillId="9" borderId="8" xfId="2" applyFont="1" applyFill="1" applyBorder="1"/>
    <xf numFmtId="0" fontId="0" fillId="4" borderId="13" xfId="0" applyFill="1" applyBorder="1" applyAlignment="1">
      <alignment wrapText="1"/>
    </xf>
    <xf numFmtId="4" fontId="0" fillId="4" borderId="50" xfId="0" applyNumberFormat="1" applyFill="1" applyBorder="1"/>
    <xf numFmtId="0" fontId="2" fillId="9" borderId="8" xfId="0" applyFont="1" applyFill="1" applyBorder="1" applyAlignment="1">
      <alignment horizontal="center" vertical="center"/>
    </xf>
    <xf numFmtId="3" fontId="2" fillId="9" borderId="8" xfId="0" applyNumberFormat="1" applyFont="1" applyFill="1" applyBorder="1" applyAlignment="1">
      <alignment horizontal="center" vertical="center"/>
    </xf>
    <xf numFmtId="3" fontId="2" fillId="9" borderId="17" xfId="0" applyNumberFormat="1" applyFont="1" applyFill="1" applyBorder="1" applyAlignment="1">
      <alignment horizontal="center" vertical="center"/>
    </xf>
    <xf numFmtId="0" fontId="0" fillId="4" borderId="59" xfId="0" applyFill="1" applyBorder="1"/>
    <xf numFmtId="0" fontId="0" fillId="4" borderId="68" xfId="0" applyFill="1" applyBorder="1"/>
    <xf numFmtId="0" fontId="0" fillId="4" borderId="8" xfId="0" quotePrefix="1" applyFill="1" applyBorder="1" applyAlignment="1">
      <alignment horizontal="center" vertical="center"/>
    </xf>
    <xf numFmtId="0" fontId="2" fillId="4" borderId="9" xfId="0" quotePrefix="1" applyFont="1" applyFill="1" applyBorder="1" applyAlignment="1">
      <alignment horizontal="center" vertical="center"/>
    </xf>
    <xf numFmtId="3" fontId="2" fillId="4" borderId="8" xfId="0" applyNumberFormat="1" applyFont="1" applyFill="1" applyBorder="1" applyAlignment="1">
      <alignment horizontal="center" vertical="center"/>
    </xf>
    <xf numFmtId="3" fontId="2" fillId="4" borderId="17" xfId="0" applyNumberFormat="1" applyFont="1" applyFill="1" applyBorder="1" applyAlignment="1">
      <alignment horizontal="center" vertical="center"/>
    </xf>
    <xf numFmtId="0" fontId="0" fillId="4" borderId="14" xfId="0" applyFill="1" applyBorder="1" applyAlignment="1">
      <alignment horizontal="center" wrapText="1"/>
    </xf>
    <xf numFmtId="1" fontId="0" fillId="4" borderId="13" xfId="1" applyNumberFormat="1" applyFont="1" applyFill="1" applyBorder="1"/>
    <xf numFmtId="9" fontId="0" fillId="4" borderId="79" xfId="2" applyFont="1" applyFill="1" applyBorder="1"/>
    <xf numFmtId="9" fontId="0" fillId="4" borderId="62" xfId="2" applyFont="1" applyFill="1" applyBorder="1"/>
    <xf numFmtId="9" fontId="0" fillId="4" borderId="17" xfId="2" applyFont="1" applyFill="1" applyBorder="1"/>
    <xf numFmtId="4" fontId="1" fillId="14" borderId="22" xfId="9" applyFill="1" applyBorder="1">
      <alignment wrapText="1"/>
    </xf>
    <xf numFmtId="4" fontId="1" fillId="14" borderId="30" xfId="9" applyFill="1" applyBorder="1">
      <alignment wrapText="1"/>
    </xf>
    <xf numFmtId="4" fontId="1" fillId="14" borderId="17" xfId="9" applyFill="1" applyBorder="1">
      <alignment wrapText="1"/>
    </xf>
    <xf numFmtId="4" fontId="0" fillId="11" borderId="24" xfId="0" applyNumberFormat="1" applyFill="1" applyBorder="1"/>
    <xf numFmtId="4" fontId="0" fillId="11" borderId="19" xfId="1" applyNumberFormat="1" applyFont="1" applyFill="1" applyBorder="1" applyAlignment="1" applyProtection="1"/>
    <xf numFmtId="4" fontId="0" fillId="0" borderId="78" xfId="0" applyNumberFormat="1" applyBorder="1" applyAlignment="1">
      <alignment wrapText="1"/>
    </xf>
    <xf numFmtId="4" fontId="0" fillId="0" borderId="14" xfId="0" applyNumberFormat="1" applyBorder="1" applyAlignment="1">
      <alignment wrapText="1"/>
    </xf>
    <xf numFmtId="4" fontId="0" fillId="0" borderId="71" xfId="0" applyNumberFormat="1" applyBorder="1" applyAlignment="1">
      <alignment wrapText="1"/>
    </xf>
    <xf numFmtId="4" fontId="0" fillId="0" borderId="61" xfId="0" applyNumberFormat="1" applyBorder="1" applyAlignment="1">
      <alignment wrapText="1"/>
    </xf>
    <xf numFmtId="0" fontId="10" fillId="4" borderId="0" xfId="0" applyFont="1" applyFill="1"/>
    <xf numFmtId="0" fontId="30" fillId="4" borderId="0" xfId="0" applyFont="1" applyFill="1"/>
    <xf numFmtId="0" fontId="5" fillId="4" borderId="0" xfId="0" applyFont="1" applyFill="1" applyAlignment="1">
      <alignment wrapText="1"/>
    </xf>
    <xf numFmtId="0" fontId="5" fillId="4" borderId="0" xfId="0" applyFont="1" applyFill="1"/>
    <xf numFmtId="0" fontId="5" fillId="4" borderId="43" xfId="0" applyFont="1" applyFill="1" applyBorder="1"/>
    <xf numFmtId="4" fontId="0" fillId="4" borderId="0" xfId="1" applyNumberFormat="1" applyFont="1" applyFill="1" applyBorder="1" applyAlignment="1" applyProtection="1"/>
    <xf numFmtId="4" fontId="2" fillId="4" borderId="0" xfId="0" applyNumberFormat="1" applyFont="1" applyFill="1" applyAlignment="1">
      <alignment wrapText="1"/>
    </xf>
    <xf numFmtId="4" fontId="2" fillId="4" borderId="0" xfId="1" applyNumberFormat="1" applyFont="1" applyFill="1" applyBorder="1" applyAlignment="1" applyProtection="1"/>
    <xf numFmtId="4" fontId="0" fillId="4" borderId="0" xfId="1" applyNumberFormat="1" applyFont="1" applyFill="1"/>
    <xf numFmtId="4" fontId="0" fillId="4" borderId="0" xfId="2" applyNumberFormat="1" applyFont="1" applyFill="1" applyProtection="1"/>
    <xf numFmtId="0" fontId="0" fillId="0" borderId="78" xfId="0" applyBorder="1" applyAlignment="1">
      <alignment wrapText="1"/>
    </xf>
    <xf numFmtId="0" fontId="0" fillId="0" borderId="55" xfId="0" applyBorder="1" applyAlignment="1">
      <alignment wrapText="1"/>
    </xf>
    <xf numFmtId="0" fontId="0" fillId="4" borderId="35" xfId="0" applyFill="1" applyBorder="1" applyAlignment="1">
      <alignment wrapText="1"/>
    </xf>
    <xf numFmtId="0" fontId="12" fillId="4" borderId="0" xfId="0" applyFont="1" applyFill="1" applyAlignment="1">
      <alignment wrapText="1"/>
    </xf>
    <xf numFmtId="0" fontId="9" fillId="4" borderId="0" xfId="0" applyFont="1" applyFill="1" applyAlignment="1">
      <alignment wrapText="1"/>
    </xf>
    <xf numFmtId="0" fontId="26" fillId="4" borderId="0" xfId="0" applyFont="1" applyFill="1"/>
    <xf numFmtId="0" fontId="26" fillId="4" borderId="0" xfId="0" applyFont="1" applyFill="1" applyAlignment="1">
      <alignment wrapText="1"/>
    </xf>
    <xf numFmtId="166" fontId="0" fillId="4" borderId="0" xfId="0" applyNumberFormat="1" applyFill="1"/>
    <xf numFmtId="166" fontId="7" fillId="4" borderId="0" xfId="0" applyNumberFormat="1" applyFont="1" applyFill="1"/>
    <xf numFmtId="43" fontId="0" fillId="4" borderId="0" xfId="1" applyFont="1" applyFill="1"/>
    <xf numFmtId="0" fontId="27" fillId="4" borderId="0" xfId="0" applyFont="1" applyFill="1"/>
    <xf numFmtId="166" fontId="12" fillId="4" borderId="0" xfId="0" applyNumberFormat="1" applyFont="1" applyFill="1"/>
    <xf numFmtId="0" fontId="27" fillId="4" borderId="0" xfId="0" applyFont="1" applyFill="1" applyAlignment="1">
      <alignment wrapText="1"/>
    </xf>
    <xf numFmtId="4" fontId="1" fillId="4" borderId="0" xfId="9" applyFill="1" applyBorder="1">
      <alignment wrapText="1"/>
    </xf>
    <xf numFmtId="43" fontId="7" fillId="4" borderId="0" xfId="1" applyFont="1" applyFill="1" applyBorder="1"/>
    <xf numFmtId="166" fontId="7" fillId="4" borderId="0" xfId="1" applyNumberFormat="1" applyFont="1" applyFill="1" applyBorder="1"/>
    <xf numFmtId="43" fontId="26" fillId="4" borderId="0" xfId="1" applyFont="1" applyFill="1"/>
    <xf numFmtId="4" fontId="28" fillId="4" borderId="0" xfId="0" applyNumberFormat="1" applyFont="1" applyFill="1" applyAlignment="1">
      <alignment horizontal="right"/>
    </xf>
    <xf numFmtId="43" fontId="27" fillId="4" borderId="0" xfId="1" applyFont="1" applyFill="1"/>
    <xf numFmtId="165" fontId="0" fillId="4" borderId="0" xfId="1" applyNumberFormat="1" applyFont="1" applyFill="1"/>
    <xf numFmtId="0" fontId="34" fillId="4" borderId="0" xfId="0" applyFont="1" applyFill="1" applyAlignment="1">
      <alignment horizontal="left" vertical="center" indent="1"/>
    </xf>
    <xf numFmtId="43" fontId="0" fillId="4" borderId="39" xfId="1" applyFont="1" applyFill="1" applyBorder="1"/>
    <xf numFmtId="165" fontId="0" fillId="4" borderId="50" xfId="1" applyNumberFormat="1" applyFont="1" applyFill="1" applyBorder="1"/>
    <xf numFmtId="165" fontId="0" fillId="4" borderId="0" xfId="1" applyNumberFormat="1" applyFont="1" applyFill="1" applyBorder="1"/>
    <xf numFmtId="0" fontId="19" fillId="4" borderId="0" xfId="0" applyFont="1" applyFill="1" applyAlignment="1">
      <alignment horizontal="left" wrapText="1"/>
    </xf>
    <xf numFmtId="0" fontId="0" fillId="4" borderId="10" xfId="0" applyFill="1" applyBorder="1" applyAlignment="1">
      <alignment vertical="center"/>
    </xf>
    <xf numFmtId="0" fontId="2" fillId="4" borderId="12" xfId="0" applyFont="1" applyFill="1" applyBorder="1" applyAlignment="1">
      <alignment horizontal="center" vertical="center"/>
    </xf>
    <xf numFmtId="0" fontId="2" fillId="8" borderId="73" xfId="0" applyFont="1" applyFill="1" applyBorder="1"/>
    <xf numFmtId="0" fontId="2" fillId="8" borderId="12" xfId="0" applyFont="1" applyFill="1" applyBorder="1"/>
    <xf numFmtId="0" fontId="0" fillId="0" borderId="56" xfId="0" applyBorder="1" applyAlignment="1">
      <alignment wrapText="1"/>
    </xf>
    <xf numFmtId="4" fontId="0" fillId="0" borderId="67" xfId="0" applyNumberFormat="1" applyBorder="1" applyAlignment="1">
      <alignment wrapText="1"/>
    </xf>
    <xf numFmtId="0" fontId="0" fillId="9" borderId="80" xfId="0" applyFill="1" applyBorder="1" applyAlignment="1">
      <alignment horizontal="left" wrapText="1"/>
    </xf>
    <xf numFmtId="4" fontId="0" fillId="9" borderId="75" xfId="0" applyNumberFormat="1" applyFill="1" applyBorder="1" applyAlignment="1">
      <alignment wrapText="1"/>
    </xf>
    <xf numFmtId="4" fontId="0" fillId="9" borderId="48" xfId="0" applyNumberFormat="1" applyFill="1" applyBorder="1" applyAlignment="1">
      <alignment wrapText="1"/>
    </xf>
    <xf numFmtId="4" fontId="0" fillId="9" borderId="19" xfId="0" applyNumberFormat="1" applyFill="1" applyBorder="1" applyAlignment="1">
      <alignment wrapText="1"/>
    </xf>
    <xf numFmtId="4" fontId="0" fillId="9" borderId="31" xfId="0" applyNumberFormat="1" applyFill="1" applyBorder="1" applyAlignment="1">
      <alignment wrapText="1"/>
    </xf>
    <xf numFmtId="4" fontId="0" fillId="9" borderId="69" xfId="0" applyNumberFormat="1" applyFill="1" applyBorder="1" applyAlignment="1">
      <alignment wrapText="1"/>
    </xf>
    <xf numFmtId="0" fontId="0" fillId="9" borderId="48" xfId="0" applyFill="1" applyBorder="1" applyAlignment="1">
      <alignment horizontal="center" wrapText="1"/>
    </xf>
    <xf numFmtId="0" fontId="2" fillId="8" borderId="37" xfId="0" applyFont="1" applyFill="1" applyBorder="1" applyAlignment="1">
      <alignment wrapText="1"/>
    </xf>
    <xf numFmtId="0" fontId="0" fillId="4" borderId="37" xfId="0" applyFill="1" applyBorder="1" applyAlignment="1">
      <alignment wrapText="1"/>
    </xf>
    <xf numFmtId="0" fontId="0" fillId="4" borderId="44" xfId="0" applyFill="1" applyBorder="1"/>
    <xf numFmtId="0" fontId="0" fillId="4" borderId="20" xfId="0" applyFill="1" applyBorder="1"/>
    <xf numFmtId="0" fontId="0" fillId="4" borderId="8" xfId="0" applyFill="1" applyBorder="1" applyAlignment="1">
      <alignment horizontal="center" vertical="center"/>
    </xf>
    <xf numFmtId="3" fontId="0" fillId="6" borderId="25" xfId="2" applyNumberFormat="1" applyFont="1" applyFill="1" applyBorder="1" applyProtection="1"/>
    <xf numFmtId="0" fontId="0" fillId="4" borderId="42" xfId="0" applyFill="1" applyBorder="1" applyAlignment="1">
      <alignment wrapText="1"/>
    </xf>
    <xf numFmtId="43" fontId="0" fillId="4" borderId="14" xfId="1" applyFont="1" applyFill="1" applyBorder="1"/>
    <xf numFmtId="0" fontId="2" fillId="4" borderId="11" xfId="0" applyFont="1" applyFill="1" applyBorder="1" applyAlignment="1">
      <alignment horizontal="left" vertical="top" wrapText="1"/>
    </xf>
    <xf numFmtId="4" fontId="0" fillId="19" borderId="0" xfId="0" applyNumberFormat="1" applyFill="1"/>
    <xf numFmtId="4" fontId="0" fillId="10" borderId="48" xfId="0" applyNumberFormat="1" applyFill="1" applyBorder="1" applyProtection="1">
      <protection locked="0"/>
    </xf>
    <xf numFmtId="4" fontId="0" fillId="10" borderId="71" xfId="0" applyNumberFormat="1" applyFill="1" applyBorder="1" applyProtection="1">
      <protection locked="0"/>
    </xf>
    <xf numFmtId="4" fontId="0" fillId="10" borderId="80" xfId="0" applyNumberFormat="1" applyFill="1" applyBorder="1" applyProtection="1">
      <protection locked="0"/>
    </xf>
    <xf numFmtId="4" fontId="0" fillId="10" borderId="75" xfId="0" applyNumberFormat="1" applyFill="1" applyBorder="1" applyProtection="1">
      <protection locked="0"/>
    </xf>
    <xf numFmtId="4" fontId="0" fillId="10" borderId="66" xfId="0" applyNumberFormat="1" applyFill="1" applyBorder="1" applyProtection="1">
      <protection locked="0"/>
    </xf>
    <xf numFmtId="4" fontId="0" fillId="10" borderId="64" xfId="0" applyNumberFormat="1" applyFill="1" applyBorder="1" applyProtection="1">
      <protection locked="0"/>
    </xf>
    <xf numFmtId="4" fontId="0" fillId="4" borderId="0" xfId="2" applyNumberFormat="1" applyFont="1" applyFill="1" applyBorder="1" applyProtection="1"/>
    <xf numFmtId="43" fontId="0" fillId="4" borderId="15" xfId="1" applyFont="1" applyFill="1" applyBorder="1"/>
    <xf numFmtId="0" fontId="0" fillId="4" borderId="39" xfId="0" applyFill="1" applyBorder="1" applyAlignment="1">
      <alignment wrapText="1"/>
    </xf>
    <xf numFmtId="0" fontId="31" fillId="19" borderId="0" xfId="0" applyFont="1" applyFill="1" applyAlignment="1" applyProtection="1">
      <alignment wrapText="1"/>
      <protection locked="0"/>
    </xf>
    <xf numFmtId="0" fontId="2" fillId="19" borderId="0" xfId="0" applyFont="1" applyFill="1" applyAlignment="1">
      <alignment wrapText="1"/>
    </xf>
    <xf numFmtId="0" fontId="2" fillId="0" borderId="62" xfId="0" applyFont="1" applyBorder="1" applyAlignment="1">
      <alignment horizontal="center" vertical="center"/>
    </xf>
    <xf numFmtId="0" fontId="9" fillId="23" borderId="0" xfId="0" applyFont="1" applyFill="1"/>
    <xf numFmtId="0" fontId="0" fillId="23" borderId="0" xfId="0" applyFill="1"/>
    <xf numFmtId="2" fontId="0" fillId="10" borderId="8" xfId="0" applyNumberFormat="1" applyFill="1" applyBorder="1" applyProtection="1">
      <protection locked="0"/>
    </xf>
    <xf numFmtId="2" fontId="0" fillId="10" borderId="17" xfId="0" applyNumberFormat="1" applyFill="1" applyBorder="1" applyProtection="1">
      <protection locked="0"/>
    </xf>
    <xf numFmtId="2" fontId="0" fillId="10" borderId="19" xfId="0" applyNumberFormat="1" applyFill="1" applyBorder="1" applyProtection="1">
      <protection locked="0"/>
    </xf>
    <xf numFmtId="2" fontId="0" fillId="10" borderId="14" xfId="0" applyNumberFormat="1" applyFill="1" applyBorder="1" applyProtection="1">
      <protection locked="0"/>
    </xf>
    <xf numFmtId="2" fontId="0" fillId="10" borderId="15" xfId="0" applyNumberFormat="1" applyFill="1" applyBorder="1" applyProtection="1">
      <protection locked="0"/>
    </xf>
    <xf numFmtId="3" fontId="2" fillId="0" borderId="14" xfId="0" applyNumberFormat="1" applyFont="1" applyBorder="1"/>
    <xf numFmtId="0" fontId="0" fillId="4" borderId="16" xfId="0" applyFill="1" applyBorder="1" applyAlignment="1">
      <alignment wrapText="1"/>
    </xf>
    <xf numFmtId="0" fontId="0" fillId="21" borderId="16" xfId="0" applyFill="1" applyBorder="1" applyAlignment="1">
      <alignment vertical="center"/>
    </xf>
    <xf numFmtId="15" fontId="0" fillId="21" borderId="17" xfId="0" applyNumberFormat="1" applyFill="1" applyBorder="1" applyAlignment="1">
      <alignment horizontal="center" vertical="center"/>
    </xf>
    <xf numFmtId="15" fontId="0" fillId="0" borderId="17" xfId="0" applyNumberFormat="1" applyBorder="1" applyAlignment="1">
      <alignment horizontal="center" vertical="center"/>
    </xf>
    <xf numFmtId="0" fontId="0" fillId="21" borderId="18" xfId="0" applyFill="1" applyBorder="1" applyAlignment="1">
      <alignment vertical="center"/>
    </xf>
    <xf numFmtId="15" fontId="0" fillId="21" borderId="20" xfId="0" applyNumberFormat="1" applyFill="1" applyBorder="1" applyAlignment="1">
      <alignment horizontal="center" vertical="center"/>
    </xf>
    <xf numFmtId="0" fontId="2" fillId="22" borderId="7" xfId="0" applyFont="1" applyFill="1" applyBorder="1" applyAlignment="1">
      <alignment vertical="center" wrapText="1"/>
    </xf>
    <xf numFmtId="0" fontId="2" fillId="22" borderId="37" xfId="0" applyFont="1" applyFill="1" applyBorder="1"/>
    <xf numFmtId="0" fontId="2" fillId="22" borderId="70" xfId="0" applyFont="1" applyFill="1" applyBorder="1"/>
    <xf numFmtId="0" fontId="2" fillId="22" borderId="11" xfId="0" applyFont="1" applyFill="1" applyBorder="1"/>
    <xf numFmtId="0" fontId="2" fillId="22" borderId="43" xfId="0" applyFont="1" applyFill="1" applyBorder="1"/>
    <xf numFmtId="0" fontId="2" fillId="22" borderId="12" xfId="0" applyFont="1" applyFill="1" applyBorder="1"/>
    <xf numFmtId="43" fontId="0" fillId="23" borderId="7" xfId="1" applyFont="1" applyFill="1" applyBorder="1"/>
    <xf numFmtId="43" fontId="0" fillId="23" borderId="26" xfId="1" applyFont="1" applyFill="1" applyBorder="1"/>
    <xf numFmtId="43" fontId="0" fillId="23" borderId="0" xfId="1" applyFont="1" applyFill="1"/>
    <xf numFmtId="0" fontId="2" fillId="22" borderId="7" xfId="0" applyFont="1" applyFill="1" applyBorder="1" applyAlignment="1">
      <alignment vertical="center"/>
    </xf>
    <xf numFmtId="0" fontId="0" fillId="23" borderId="5" xfId="0" applyFill="1" applyBorder="1"/>
    <xf numFmtId="1" fontId="0" fillId="23" borderId="10" xfId="1" applyNumberFormat="1" applyFont="1" applyFill="1" applyBorder="1"/>
    <xf numFmtId="1" fontId="0" fillId="23" borderId="11" xfId="1" applyNumberFormat="1" applyFont="1" applyFill="1" applyBorder="1"/>
    <xf numFmtId="1" fontId="0" fillId="23" borderId="44" xfId="1" applyNumberFormat="1" applyFont="1" applyFill="1" applyBorder="1"/>
    <xf numFmtId="1" fontId="0" fillId="23" borderId="0" xfId="1" applyNumberFormat="1" applyFont="1" applyFill="1"/>
    <xf numFmtId="0" fontId="0" fillId="23" borderId="7" xfId="0" applyFill="1" applyBorder="1"/>
    <xf numFmtId="0" fontId="0" fillId="23" borderId="3" xfId="0" applyFill="1" applyBorder="1"/>
    <xf numFmtId="0" fontId="0" fillId="21" borderId="32" xfId="0" applyFill="1" applyBorder="1"/>
    <xf numFmtId="0" fontId="0" fillId="23" borderId="32" xfId="0" applyFill="1" applyBorder="1"/>
    <xf numFmtId="0" fontId="0" fillId="21" borderId="77" xfId="0" applyFill="1" applyBorder="1"/>
    <xf numFmtId="0" fontId="0" fillId="21" borderId="34" xfId="0" applyFill="1" applyBorder="1"/>
    <xf numFmtId="0" fontId="0" fillId="23" borderId="13" xfId="0" applyFill="1" applyBorder="1"/>
    <xf numFmtId="0" fontId="0" fillId="23" borderId="14" xfId="0" applyFill="1" applyBorder="1"/>
    <xf numFmtId="0" fontId="0" fillId="23" borderId="27" xfId="0" applyFill="1" applyBorder="1"/>
    <xf numFmtId="0" fontId="0" fillId="23" borderId="55" xfId="0" applyFill="1" applyBorder="1"/>
    <xf numFmtId="0" fontId="0" fillId="21" borderId="4" xfId="0" applyFill="1" applyBorder="1"/>
    <xf numFmtId="0" fontId="0" fillId="21" borderId="16" xfId="0" applyFill="1" applyBorder="1"/>
    <xf numFmtId="0" fontId="0" fillId="21" borderId="8" xfId="0" applyFill="1" applyBorder="1"/>
    <xf numFmtId="0" fontId="0" fillId="21" borderId="28" xfId="0" applyFill="1" applyBorder="1"/>
    <xf numFmtId="0" fontId="0" fillId="21" borderId="47" xfId="0" applyFill="1" applyBorder="1"/>
    <xf numFmtId="0" fontId="0" fillId="23" borderId="22" xfId="0" applyFill="1" applyBorder="1"/>
    <xf numFmtId="0" fontId="0" fillId="23" borderId="9" xfId="0" applyFill="1" applyBorder="1"/>
    <xf numFmtId="0" fontId="0" fillId="23" borderId="30" xfId="0" applyFill="1" applyBorder="1"/>
    <xf numFmtId="0" fontId="0" fillId="23" borderId="8" xfId="0" applyFill="1" applyBorder="1"/>
    <xf numFmtId="0" fontId="0" fillId="23" borderId="46" xfId="0" applyFill="1" applyBorder="1"/>
    <xf numFmtId="0" fontId="0" fillId="21" borderId="22" xfId="0" applyFill="1" applyBorder="1"/>
    <xf numFmtId="0" fontId="0" fillId="21" borderId="9" xfId="0" applyFill="1" applyBorder="1"/>
    <xf numFmtId="0" fontId="0" fillId="21" borderId="30" xfId="0" applyFill="1" applyBorder="1"/>
    <xf numFmtId="0" fontId="0" fillId="21" borderId="65" xfId="0" applyFill="1" applyBorder="1"/>
    <xf numFmtId="0" fontId="0" fillId="21" borderId="17" xfId="0" applyFill="1" applyBorder="1"/>
    <xf numFmtId="0" fontId="0" fillId="23" borderId="65" xfId="0" applyFill="1" applyBorder="1"/>
    <xf numFmtId="0" fontId="0" fillId="23" borderId="17" xfId="0" applyFill="1" applyBorder="1"/>
    <xf numFmtId="0" fontId="0" fillId="21" borderId="46" xfId="0" applyFill="1" applyBorder="1"/>
    <xf numFmtId="0" fontId="0" fillId="23" borderId="36" xfId="0" applyFill="1" applyBorder="1"/>
    <xf numFmtId="0" fontId="0" fillId="23" borderId="59" xfId="0" applyFill="1" applyBorder="1"/>
    <xf numFmtId="0" fontId="0" fillId="23" borderId="68" xfId="0" applyFill="1" applyBorder="1"/>
    <xf numFmtId="0" fontId="0" fillId="23" borderId="51" xfId="0" applyFill="1" applyBorder="1"/>
    <xf numFmtId="0" fontId="0" fillId="23" borderId="72" xfId="0" applyFill="1" applyBorder="1"/>
    <xf numFmtId="0" fontId="0" fillId="23" borderId="20" xfId="0" applyFill="1" applyBorder="1"/>
    <xf numFmtId="0" fontId="0" fillId="23" borderId="4" xfId="0" applyFill="1" applyBorder="1"/>
    <xf numFmtId="0" fontId="0" fillId="23" borderId="16" xfId="0" applyFill="1" applyBorder="1"/>
    <xf numFmtId="0" fontId="0" fillId="23" borderId="28" xfId="0" applyFill="1" applyBorder="1"/>
    <xf numFmtId="0" fontId="0" fillId="23" borderId="42" xfId="0" applyFill="1" applyBorder="1"/>
    <xf numFmtId="0" fontId="0" fillId="23" borderId="35" xfId="0" applyFill="1" applyBorder="1"/>
    <xf numFmtId="0" fontId="2" fillId="22" borderId="1" xfId="0" applyFont="1" applyFill="1" applyBorder="1" applyAlignment="1">
      <alignment vertical="center"/>
    </xf>
    <xf numFmtId="0" fontId="0" fillId="23" borderId="44" xfId="0" applyFill="1" applyBorder="1"/>
    <xf numFmtId="0" fontId="0" fillId="23" borderId="6" xfId="0" applyFill="1" applyBorder="1"/>
    <xf numFmtId="1" fontId="0" fillId="23" borderId="12" xfId="1" applyNumberFormat="1" applyFont="1" applyFill="1" applyBorder="1"/>
    <xf numFmtId="1" fontId="0" fillId="4" borderId="0" xfId="1" applyNumberFormat="1" applyFont="1" applyFill="1"/>
    <xf numFmtId="0" fontId="0" fillId="23" borderId="15" xfId="0" applyFill="1" applyBorder="1"/>
    <xf numFmtId="0" fontId="0" fillId="21" borderId="23" xfId="0" applyFill="1" applyBorder="1"/>
    <xf numFmtId="0" fontId="0" fillId="23" borderId="23" xfId="0" applyFill="1" applyBorder="1"/>
    <xf numFmtId="0" fontId="0" fillId="23" borderId="52" xfId="0" applyFill="1" applyBorder="1"/>
    <xf numFmtId="43" fontId="0" fillId="23" borderId="10" xfId="1" applyFont="1" applyFill="1" applyBorder="1"/>
    <xf numFmtId="43" fontId="0" fillId="23" borderId="44" xfId="1" applyFont="1" applyFill="1" applyBorder="1"/>
    <xf numFmtId="1" fontId="0" fillId="23" borderId="7" xfId="1" applyNumberFormat="1" applyFont="1" applyFill="1" applyBorder="1"/>
    <xf numFmtId="43" fontId="0" fillId="0" borderId="44" xfId="1" applyFont="1" applyFill="1" applyBorder="1"/>
    <xf numFmtId="0" fontId="0" fillId="9" borderId="48" xfId="0" applyFill="1" applyBorder="1" applyAlignment="1">
      <alignment horizontal="left" wrapText="1"/>
    </xf>
    <xf numFmtId="0" fontId="1" fillId="0" borderId="0" xfId="0" applyFont="1"/>
    <xf numFmtId="0" fontId="7" fillId="23" borderId="58" xfId="0" applyFont="1" applyFill="1" applyBorder="1" applyAlignment="1">
      <alignment horizontal="left" vertical="top" wrapText="1"/>
    </xf>
    <xf numFmtId="4" fontId="0" fillId="2" borderId="8" xfId="9" applyFont="1">
      <alignment wrapText="1"/>
    </xf>
    <xf numFmtId="4" fontId="0" fillId="2" borderId="17" xfId="9" applyFont="1" applyBorder="1">
      <alignment wrapText="1"/>
    </xf>
    <xf numFmtId="4" fontId="0" fillId="2" borderId="19" xfId="9" applyFont="1" applyBorder="1">
      <alignment wrapText="1"/>
    </xf>
    <xf numFmtId="4" fontId="0" fillId="2" borderId="20" xfId="9" applyFont="1" applyBorder="1">
      <alignment wrapText="1"/>
    </xf>
    <xf numFmtId="9" fontId="0" fillId="4" borderId="51" xfId="2" applyFont="1" applyFill="1" applyBorder="1"/>
    <xf numFmtId="43" fontId="0" fillId="4" borderId="42" xfId="1" applyFont="1" applyFill="1" applyBorder="1"/>
    <xf numFmtId="9" fontId="0" fillId="4" borderId="15" xfId="2" applyFont="1" applyFill="1" applyBorder="1"/>
    <xf numFmtId="9" fontId="0" fillId="4" borderId="68" xfId="2" applyFont="1" applyFill="1" applyBorder="1"/>
    <xf numFmtId="9" fontId="0" fillId="4" borderId="35" xfId="2" applyFont="1" applyFill="1" applyBorder="1"/>
    <xf numFmtId="9" fontId="0" fillId="4" borderId="19" xfId="2" applyFont="1" applyFill="1" applyBorder="1"/>
    <xf numFmtId="4" fontId="0" fillId="5" borderId="0" xfId="0" applyNumberFormat="1" applyFill="1"/>
    <xf numFmtId="1" fontId="2" fillId="8" borderId="39" xfId="0" applyNumberFormat="1" applyFont="1" applyFill="1" applyBorder="1"/>
    <xf numFmtId="14" fontId="0" fillId="10" borderId="17" xfId="0" applyNumberFormat="1" applyFill="1" applyBorder="1" applyAlignment="1" applyProtection="1">
      <alignment horizontal="center" vertical="center"/>
      <protection locked="0"/>
    </xf>
    <xf numFmtId="2" fontId="0" fillId="10" borderId="17" xfId="0" applyNumberFormat="1" applyFill="1" applyBorder="1" applyAlignment="1" applyProtection="1">
      <alignment horizontal="center" vertical="center"/>
      <protection locked="0"/>
    </xf>
    <xf numFmtId="14" fontId="0" fillId="10" borderId="23" xfId="0" applyNumberFormat="1" applyFill="1" applyBorder="1" applyAlignment="1" applyProtection="1">
      <alignment horizontal="center" vertical="center"/>
      <protection locked="0"/>
    </xf>
    <xf numFmtId="9" fontId="0" fillId="10" borderId="20" xfId="2" applyFont="1" applyFill="1" applyBorder="1" applyAlignment="1" applyProtection="1">
      <alignment horizontal="center" vertical="center"/>
      <protection locked="0"/>
    </xf>
    <xf numFmtId="0" fontId="2" fillId="22" borderId="56" xfId="0" applyFont="1" applyFill="1" applyBorder="1" applyAlignment="1">
      <alignment vertical="center"/>
    </xf>
    <xf numFmtId="0" fontId="2" fillId="22" borderId="60" xfId="0" applyFont="1" applyFill="1" applyBorder="1" applyAlignment="1">
      <alignment vertical="center"/>
    </xf>
    <xf numFmtId="15" fontId="0" fillId="4" borderId="8" xfId="0" applyNumberFormat="1" applyFill="1" applyBorder="1" applyAlignment="1">
      <alignment horizontal="center" vertical="center"/>
    </xf>
    <xf numFmtId="43" fontId="0" fillId="4" borderId="0" xfId="1" applyFont="1" applyFill="1" applyAlignment="1">
      <alignment vertical="center"/>
    </xf>
    <xf numFmtId="3" fontId="8" fillId="4" borderId="0" xfId="0" applyNumberFormat="1" applyFont="1" applyFill="1" applyAlignment="1">
      <alignment horizontal="left" wrapText="1"/>
    </xf>
    <xf numFmtId="3" fontId="0" fillId="10" borderId="8" xfId="0" applyNumberFormat="1" applyFill="1" applyBorder="1" applyProtection="1">
      <protection locked="0"/>
    </xf>
    <xf numFmtId="3" fontId="0" fillId="10" borderId="13" xfId="0" quotePrefix="1" applyNumberFormat="1" applyFill="1" applyBorder="1" applyProtection="1">
      <protection locked="0"/>
    </xf>
    <xf numFmtId="3" fontId="0" fillId="10" borderId="16" xfId="0" quotePrefix="1" applyNumberFormat="1" applyFill="1" applyBorder="1" applyProtection="1">
      <protection locked="0"/>
    </xf>
    <xf numFmtId="3" fontId="0" fillId="10" borderId="18" xfId="0" quotePrefix="1" applyNumberFormat="1" applyFill="1" applyBorder="1" applyProtection="1">
      <protection locked="0"/>
    </xf>
    <xf numFmtId="0" fontId="0" fillId="4" borderId="16" xfId="0" applyFill="1" applyBorder="1" applyAlignment="1">
      <alignment vertical="center"/>
    </xf>
    <xf numFmtId="3" fontId="0" fillId="4" borderId="17" xfId="0" applyNumberFormat="1" applyFill="1" applyBorder="1" applyAlignment="1">
      <alignment horizontal="center" vertical="center"/>
    </xf>
    <xf numFmtId="0" fontId="7" fillId="4" borderId="16" xfId="0" applyFont="1" applyFill="1" applyBorder="1" applyAlignment="1">
      <alignment vertical="center"/>
    </xf>
    <xf numFmtId="10" fontId="0" fillId="4" borderId="17" xfId="0" applyNumberFormat="1" applyFill="1" applyBorder="1" applyAlignment="1">
      <alignment horizontal="center" vertical="center"/>
    </xf>
    <xf numFmtId="4" fontId="0" fillId="4" borderId="17" xfId="0" applyNumberFormat="1" applyFill="1" applyBorder="1" applyAlignment="1">
      <alignment horizontal="center" vertical="center"/>
    </xf>
    <xf numFmtId="2" fontId="7" fillId="9" borderId="16" xfId="0" applyNumberFormat="1" applyFont="1" applyFill="1" applyBorder="1" applyAlignment="1">
      <alignment vertical="center"/>
    </xf>
    <xf numFmtId="2" fontId="0" fillId="9" borderId="8" xfId="0" applyNumberFormat="1" applyFill="1" applyBorder="1" applyAlignment="1">
      <alignment horizontal="center" vertical="center"/>
    </xf>
    <xf numFmtId="2" fontId="0" fillId="9" borderId="17" xfId="0" applyNumberFormat="1" applyFill="1" applyBorder="1" applyAlignment="1">
      <alignment horizontal="center" vertical="center"/>
    </xf>
    <xf numFmtId="0" fontId="0" fillId="4" borderId="9" xfId="0" applyFill="1" applyBorder="1"/>
    <xf numFmtId="0" fontId="0" fillId="4" borderId="42" xfId="0" applyFill="1" applyBorder="1"/>
    <xf numFmtId="0" fontId="0" fillId="0" borderId="70" xfId="0" applyBorder="1" applyAlignment="1">
      <alignment horizontal="left"/>
    </xf>
    <xf numFmtId="0" fontId="0" fillId="0" borderId="61" xfId="0" applyBorder="1" applyAlignment="1">
      <alignment horizontal="left"/>
    </xf>
    <xf numFmtId="9" fontId="0" fillId="4" borderId="14" xfId="2" applyFont="1" applyFill="1" applyBorder="1" applyAlignment="1">
      <alignment wrapText="1"/>
    </xf>
    <xf numFmtId="43" fontId="0" fillId="9" borderId="8" xfId="1" applyFont="1" applyFill="1" applyBorder="1"/>
    <xf numFmtId="43" fontId="0" fillId="9" borderId="18" xfId="1" applyFont="1" applyFill="1" applyBorder="1"/>
    <xf numFmtId="43" fontId="0" fillId="9" borderId="19" xfId="1" applyFont="1" applyFill="1" applyBorder="1"/>
    <xf numFmtId="43" fontId="0" fillId="9" borderId="20" xfId="1" applyFont="1" applyFill="1" applyBorder="1"/>
    <xf numFmtId="43" fontId="0" fillId="4" borderId="56" xfId="1" applyFont="1" applyFill="1" applyBorder="1"/>
    <xf numFmtId="43" fontId="0" fillId="4" borderId="57" xfId="1" applyFont="1" applyFill="1" applyBorder="1"/>
    <xf numFmtId="43" fontId="0" fillId="4" borderId="60" xfId="1" applyFont="1" applyFill="1" applyBorder="1"/>
    <xf numFmtId="43" fontId="0" fillId="9" borderId="59" xfId="1" applyFont="1" applyFill="1" applyBorder="1"/>
    <xf numFmtId="43" fontId="0" fillId="9" borderId="68" xfId="1" applyFont="1" applyFill="1" applyBorder="1"/>
    <xf numFmtId="43" fontId="0" fillId="9" borderId="52" xfId="1" applyFont="1" applyFill="1" applyBorder="1"/>
    <xf numFmtId="9" fontId="0" fillId="4" borderId="10" xfId="2" applyFont="1" applyFill="1" applyBorder="1"/>
    <xf numFmtId="9" fontId="0" fillId="4" borderId="11" xfId="2" applyFont="1" applyFill="1" applyBorder="1"/>
    <xf numFmtId="9" fontId="0" fillId="4" borderId="12" xfId="2" applyFont="1" applyFill="1" applyBorder="1"/>
    <xf numFmtId="0" fontId="0" fillId="0" borderId="62" xfId="0" applyBorder="1" applyAlignment="1">
      <alignment wrapText="1"/>
    </xf>
    <xf numFmtId="0" fontId="0" fillId="9" borderId="62" xfId="0" applyFill="1" applyBorder="1" applyAlignment="1">
      <alignment wrapText="1"/>
    </xf>
    <xf numFmtId="0" fontId="0" fillId="0" borderId="65" xfId="0" applyBorder="1" applyAlignment="1">
      <alignment wrapText="1"/>
    </xf>
    <xf numFmtId="0" fontId="0" fillId="9" borderId="62" xfId="0" applyFill="1" applyBorder="1" applyAlignment="1">
      <alignment horizontal="left"/>
    </xf>
    <xf numFmtId="0" fontId="0" fillId="4" borderId="48" xfId="0" applyFill="1" applyBorder="1" applyAlignment="1">
      <alignment horizontal="left"/>
    </xf>
    <xf numFmtId="0" fontId="2" fillId="8" borderId="53" xfId="0" applyFont="1" applyFill="1" applyBorder="1" applyAlignment="1">
      <alignment horizontal="left" wrapText="1"/>
    </xf>
    <xf numFmtId="0" fontId="2" fillId="8" borderId="58" xfId="0" applyFont="1" applyFill="1" applyBorder="1" applyAlignment="1">
      <alignment horizontal="left" wrapText="1"/>
    </xf>
    <xf numFmtId="0" fontId="2" fillId="8" borderId="54" xfId="0" applyFont="1" applyFill="1" applyBorder="1" applyAlignment="1">
      <alignment horizontal="center" wrapText="1"/>
    </xf>
    <xf numFmtId="0" fontId="0" fillId="0" borderId="64" xfId="0" applyBorder="1" applyAlignment="1">
      <alignment wrapText="1"/>
    </xf>
    <xf numFmtId="4" fontId="0" fillId="11" borderId="13" xfId="0" applyNumberFormat="1" applyFill="1" applyBorder="1"/>
    <xf numFmtId="4" fontId="0" fillId="11" borderId="15" xfId="0" applyNumberFormat="1" applyFill="1" applyBorder="1"/>
    <xf numFmtId="4" fontId="0" fillId="11" borderId="16" xfId="0" applyNumberFormat="1" applyFill="1" applyBorder="1"/>
    <xf numFmtId="0" fontId="0" fillId="9" borderId="61" xfId="0" applyFill="1" applyBorder="1" applyAlignment="1">
      <alignment wrapText="1"/>
    </xf>
    <xf numFmtId="0" fontId="0" fillId="0" borderId="72" xfId="0" applyBorder="1" applyAlignment="1">
      <alignment wrapText="1"/>
    </xf>
    <xf numFmtId="4" fontId="0" fillId="11" borderId="18" xfId="1" applyNumberFormat="1" applyFont="1" applyFill="1" applyBorder="1" applyAlignment="1" applyProtection="1"/>
    <xf numFmtId="4" fontId="0" fillId="11" borderId="20" xfId="1" applyNumberFormat="1" applyFont="1" applyFill="1" applyBorder="1" applyAlignment="1" applyProtection="1"/>
    <xf numFmtId="0" fontId="0" fillId="0" borderId="73" xfId="0" applyBorder="1" applyAlignment="1">
      <alignment wrapText="1"/>
    </xf>
    <xf numFmtId="0" fontId="0" fillId="0" borderId="61" xfId="0" applyBorder="1" applyAlignment="1">
      <alignment wrapText="1"/>
    </xf>
    <xf numFmtId="0" fontId="2" fillId="8" borderId="59" xfId="0" applyFont="1" applyFill="1" applyBorder="1"/>
    <xf numFmtId="0" fontId="2" fillId="8" borderId="53" xfId="0" applyFont="1" applyFill="1" applyBorder="1" applyAlignment="1">
      <alignment vertical="center"/>
    </xf>
    <xf numFmtId="0" fontId="2" fillId="8" borderId="58" xfId="0" applyFont="1" applyFill="1" applyBorder="1" applyAlignment="1">
      <alignment vertical="center"/>
    </xf>
    <xf numFmtId="0" fontId="2" fillId="8" borderId="54" xfId="0" applyFont="1" applyFill="1" applyBorder="1" applyAlignment="1">
      <alignment vertical="center"/>
    </xf>
    <xf numFmtId="4" fontId="7" fillId="0" borderId="11" xfId="0" applyNumberFormat="1" applyFont="1" applyBorder="1"/>
    <xf numFmtId="4" fontId="7" fillId="0" borderId="12" xfId="0" applyNumberFormat="1" applyFont="1" applyBorder="1"/>
    <xf numFmtId="4" fontId="7" fillId="0" borderId="26" xfId="0" applyNumberFormat="1" applyFont="1" applyBorder="1"/>
    <xf numFmtId="0" fontId="0" fillId="4" borderId="71" xfId="0" applyFill="1" applyBorder="1"/>
    <xf numFmtId="43" fontId="0" fillId="9" borderId="17" xfId="1" applyFont="1" applyFill="1" applyBorder="1"/>
    <xf numFmtId="0" fontId="7" fillId="4" borderId="0" xfId="0" applyFont="1" applyFill="1" applyAlignment="1">
      <alignment wrapText="1"/>
    </xf>
    <xf numFmtId="4" fontId="0" fillId="0" borderId="11" xfId="0" applyNumberFormat="1" applyBorder="1" applyAlignment="1">
      <alignment wrapText="1"/>
    </xf>
    <xf numFmtId="4" fontId="0" fillId="0" borderId="12" xfId="0" applyNumberFormat="1" applyBorder="1" applyAlignment="1">
      <alignment wrapText="1"/>
    </xf>
    <xf numFmtId="4" fontId="0" fillId="10" borderId="30" xfId="0" applyNumberFormat="1" applyFill="1" applyBorder="1" applyProtection="1">
      <protection locked="0"/>
    </xf>
    <xf numFmtId="4" fontId="0" fillId="10" borderId="65" xfId="0" applyNumberFormat="1" applyFill="1" applyBorder="1" applyProtection="1">
      <protection locked="0"/>
    </xf>
    <xf numFmtId="4" fontId="0" fillId="10" borderId="23" xfId="0" applyNumberFormat="1" applyFill="1" applyBorder="1" applyProtection="1">
      <protection locked="0"/>
    </xf>
    <xf numFmtId="4" fontId="0" fillId="10" borderId="47" xfId="0" applyNumberFormat="1" applyFill="1" applyBorder="1" applyProtection="1">
      <protection locked="0"/>
    </xf>
    <xf numFmtId="0" fontId="7" fillId="0" borderId="18" xfId="0" applyFont="1" applyBorder="1" applyAlignment="1">
      <alignment vertical="center" wrapText="1"/>
    </xf>
    <xf numFmtId="0" fontId="24" fillId="0" borderId="19" xfId="0" applyFont="1" applyBorder="1" applyAlignment="1">
      <alignment horizontal="center" vertical="center"/>
    </xf>
    <xf numFmtId="0" fontId="0" fillId="0" borderId="19" xfId="0" quotePrefix="1" applyBorder="1" applyAlignment="1">
      <alignment horizontal="center"/>
    </xf>
    <xf numFmtId="4" fontId="0" fillId="0" borderId="20" xfId="2" applyNumberFormat="1" applyFont="1" applyFill="1" applyBorder="1" applyProtection="1"/>
    <xf numFmtId="166" fontId="0" fillId="0" borderId="13" xfId="1" applyNumberFormat="1" applyFont="1" applyBorder="1" applyAlignment="1">
      <alignment wrapText="1"/>
    </xf>
    <xf numFmtId="166" fontId="0" fillId="0" borderId="27" xfId="1" applyNumberFormat="1" applyFont="1" applyBorder="1" applyAlignment="1">
      <alignment wrapText="1"/>
    </xf>
    <xf numFmtId="166" fontId="0" fillId="0" borderId="55" xfId="1" applyNumberFormat="1" applyFont="1" applyBorder="1" applyAlignment="1">
      <alignment wrapText="1"/>
    </xf>
    <xf numFmtId="166" fontId="0" fillId="9" borderId="16" xfId="1" applyNumberFormat="1" applyFont="1" applyFill="1" applyBorder="1" applyAlignment="1">
      <alignment wrapText="1"/>
    </xf>
    <xf numFmtId="166" fontId="0" fillId="9" borderId="28" xfId="1" applyNumberFormat="1" applyFont="1" applyFill="1" applyBorder="1" applyAlignment="1">
      <alignment wrapText="1"/>
    </xf>
    <xf numFmtId="166" fontId="0" fillId="9" borderId="47" xfId="1" applyNumberFormat="1" applyFont="1" applyFill="1" applyBorder="1" applyAlignment="1">
      <alignment wrapText="1"/>
    </xf>
    <xf numFmtId="166" fontId="0" fillId="0" borderId="16" xfId="1" applyNumberFormat="1" applyFont="1" applyBorder="1" applyAlignment="1">
      <alignment wrapText="1"/>
    </xf>
    <xf numFmtId="166" fontId="0" fillId="0" borderId="28" xfId="1" applyNumberFormat="1" applyFont="1" applyBorder="1" applyAlignment="1">
      <alignment wrapText="1"/>
    </xf>
    <xf numFmtId="166" fontId="0" fillId="0" borderId="47" xfId="1" applyNumberFormat="1" applyFont="1" applyBorder="1" applyAlignment="1">
      <alignment wrapText="1"/>
    </xf>
    <xf numFmtId="166" fontId="0" fillId="0" borderId="22" xfId="1" applyNumberFormat="1" applyFont="1" applyBorder="1" applyAlignment="1">
      <alignment wrapText="1"/>
    </xf>
    <xf numFmtId="166" fontId="0" fillId="0" borderId="30" xfId="1" applyNumberFormat="1" applyFont="1" applyBorder="1" applyAlignment="1">
      <alignment wrapText="1"/>
    </xf>
    <xf numFmtId="166" fontId="0" fillId="0" borderId="46" xfId="1" applyNumberFormat="1" applyFont="1" applyBorder="1" applyAlignment="1">
      <alignment wrapText="1"/>
    </xf>
    <xf numFmtId="166" fontId="0" fillId="4" borderId="22" xfId="1" applyNumberFormat="1" applyFont="1" applyFill="1" applyBorder="1"/>
    <xf numFmtId="166" fontId="0" fillId="4" borderId="9" xfId="1" applyNumberFormat="1" applyFont="1" applyFill="1" applyBorder="1"/>
    <xf numFmtId="166" fontId="0" fillId="4" borderId="23" xfId="1" applyNumberFormat="1" applyFont="1" applyFill="1" applyBorder="1"/>
    <xf numFmtId="166" fontId="0" fillId="9" borderId="8" xfId="1" applyNumberFormat="1" applyFont="1" applyFill="1" applyBorder="1" applyAlignment="1">
      <alignment wrapText="1"/>
    </xf>
    <xf numFmtId="166" fontId="0" fillId="9" borderId="17" xfId="1" applyNumberFormat="1" applyFont="1" applyFill="1" applyBorder="1" applyAlignment="1">
      <alignment wrapText="1"/>
    </xf>
    <xf numFmtId="166" fontId="0" fillId="4" borderId="18" xfId="1" applyNumberFormat="1" applyFont="1" applyFill="1" applyBorder="1" applyAlignment="1">
      <alignment wrapText="1"/>
    </xf>
    <xf numFmtId="166" fontId="0" fillId="4" borderId="19" xfId="1" applyNumberFormat="1" applyFont="1" applyFill="1" applyBorder="1" applyAlignment="1">
      <alignment wrapText="1"/>
    </xf>
    <xf numFmtId="166" fontId="0" fillId="4" borderId="20" xfId="1" applyNumberFormat="1" applyFont="1" applyFill="1" applyBorder="1" applyAlignment="1">
      <alignment wrapText="1"/>
    </xf>
    <xf numFmtId="4" fontId="0" fillId="10" borderId="20" xfId="0" applyNumberFormat="1" applyFill="1" applyBorder="1" applyAlignment="1" applyProtection="1">
      <alignment horizontal="center" wrapText="1"/>
      <protection locked="0"/>
    </xf>
    <xf numFmtId="4" fontId="0" fillId="10" borderId="8" xfId="0" applyNumberFormat="1" applyFill="1" applyBorder="1" applyAlignment="1" applyProtection="1">
      <alignment horizontal="center" wrapText="1"/>
      <protection locked="0"/>
    </xf>
    <xf numFmtId="3" fontId="2" fillId="4" borderId="47" xfId="0" applyNumberFormat="1" applyFont="1" applyFill="1" applyBorder="1" applyAlignment="1">
      <alignment vertical="center"/>
    </xf>
    <xf numFmtId="0" fontId="39" fillId="4" borderId="47" xfId="0" applyFont="1" applyFill="1" applyBorder="1" applyAlignment="1">
      <alignment vertical="center"/>
    </xf>
    <xf numFmtId="0" fontId="4" fillId="4" borderId="63" xfId="3" applyFill="1" applyBorder="1" applyAlignment="1" applyProtection="1"/>
    <xf numFmtId="0" fontId="4" fillId="4" borderId="58" xfId="3" applyFill="1" applyBorder="1" applyAlignment="1" applyProtection="1">
      <alignment vertical="top"/>
    </xf>
    <xf numFmtId="0" fontId="4" fillId="4" borderId="58" xfId="3" applyFill="1" applyBorder="1" applyAlignment="1" applyProtection="1">
      <alignment vertical="top" wrapText="1"/>
    </xf>
    <xf numFmtId="0" fontId="4" fillId="4" borderId="9" xfId="3" applyFill="1" applyBorder="1" applyAlignment="1" applyProtection="1">
      <alignment vertical="top" wrapText="1"/>
    </xf>
    <xf numFmtId="0" fontId="0" fillId="23" borderId="9" xfId="0" applyFill="1" applyBorder="1" applyAlignment="1">
      <alignment horizontal="left" vertical="top" wrapText="1"/>
    </xf>
    <xf numFmtId="0" fontId="0" fillId="4" borderId="13" xfId="0" applyFill="1" applyBorder="1" applyAlignment="1">
      <alignment vertical="center"/>
    </xf>
    <xf numFmtId="15" fontId="0" fillId="4" borderId="15" xfId="0" applyNumberFormat="1" applyFill="1" applyBorder="1" applyAlignment="1">
      <alignment horizontal="center" vertical="center"/>
    </xf>
    <xf numFmtId="0" fontId="2" fillId="22" borderId="60" xfId="0" applyFont="1" applyFill="1" applyBorder="1" applyAlignment="1">
      <alignment horizontal="center" vertical="center"/>
    </xf>
    <xf numFmtId="0" fontId="2" fillId="4" borderId="15" xfId="0" applyFont="1" applyFill="1" applyBorder="1" applyAlignment="1">
      <alignment horizontal="center" vertical="center"/>
    </xf>
    <xf numFmtId="15" fontId="0" fillId="9" borderId="17" xfId="0" applyNumberFormat="1" applyFill="1" applyBorder="1" applyAlignment="1">
      <alignment horizontal="center" vertical="center"/>
    </xf>
    <xf numFmtId="15" fontId="0" fillId="4" borderId="17" xfId="0" applyNumberFormat="1" applyFill="1" applyBorder="1" applyAlignment="1">
      <alignment horizontal="center" vertical="center"/>
    </xf>
    <xf numFmtId="0" fontId="7" fillId="4" borderId="58" xfId="0" applyFont="1" applyFill="1" applyBorder="1" applyAlignment="1">
      <alignment horizontal="left" vertical="top" wrapText="1"/>
    </xf>
    <xf numFmtId="3" fontId="0" fillId="17" borderId="8" xfId="0" applyNumberFormat="1" applyFill="1" applyBorder="1" applyProtection="1">
      <protection locked="0"/>
    </xf>
    <xf numFmtId="3" fontId="0" fillId="10" borderId="16" xfId="0" applyNumberFormat="1" applyFill="1" applyBorder="1" applyProtection="1">
      <protection locked="0"/>
    </xf>
    <xf numFmtId="3" fontId="0" fillId="17" borderId="17" xfId="0" applyNumberFormat="1" applyFill="1" applyBorder="1" applyProtection="1">
      <protection locked="0"/>
    </xf>
    <xf numFmtId="3" fontId="0" fillId="10" borderId="18" xfId="0" applyNumberFormat="1" applyFill="1" applyBorder="1" applyProtection="1">
      <protection locked="0"/>
    </xf>
    <xf numFmtId="3" fontId="0" fillId="17" borderId="19" xfId="0" applyNumberFormat="1" applyFill="1" applyBorder="1" applyProtection="1">
      <protection locked="0"/>
    </xf>
    <xf numFmtId="3" fontId="0" fillId="17" borderId="20" xfId="0" applyNumberFormat="1" applyFill="1" applyBorder="1" applyProtection="1">
      <protection locked="0"/>
    </xf>
    <xf numFmtId="4" fontId="0" fillId="4" borderId="38" xfId="0" applyNumberFormat="1" applyFill="1" applyBorder="1" applyAlignment="1">
      <alignment wrapText="1"/>
    </xf>
    <xf numFmtId="0" fontId="0" fillId="4" borderId="20" xfId="0" applyFill="1" applyBorder="1" applyAlignment="1">
      <alignment wrapText="1"/>
    </xf>
    <xf numFmtId="0" fontId="2" fillId="22" borderId="70" xfId="0" applyFont="1" applyFill="1" applyBorder="1" applyAlignment="1">
      <alignment horizontal="right"/>
    </xf>
    <xf numFmtId="2" fontId="0" fillId="10" borderId="20" xfId="0" applyNumberFormat="1" applyFill="1" applyBorder="1" applyProtection="1">
      <protection locked="0"/>
    </xf>
    <xf numFmtId="1" fontId="0" fillId="10" borderId="17" xfId="0" applyNumberFormat="1" applyFill="1" applyBorder="1" applyAlignment="1" applyProtection="1">
      <alignment horizontal="center" vertical="center"/>
      <protection locked="0"/>
    </xf>
    <xf numFmtId="4" fontId="0" fillId="23" borderId="0" xfId="0" applyNumberFormat="1" applyFill="1"/>
    <xf numFmtId="0" fontId="2" fillId="22" borderId="49" xfId="0" applyFont="1" applyFill="1" applyBorder="1"/>
    <xf numFmtId="0" fontId="2" fillId="22" borderId="57" xfId="0" applyFont="1" applyFill="1" applyBorder="1"/>
    <xf numFmtId="0" fontId="2" fillId="22" borderId="2" xfId="0" applyFont="1" applyFill="1" applyBorder="1"/>
    <xf numFmtId="1" fontId="2" fillId="22" borderId="49" xfId="0" applyNumberFormat="1" applyFont="1" applyFill="1" applyBorder="1"/>
    <xf numFmtId="0" fontId="2" fillId="22" borderId="39" xfId="0" applyFont="1" applyFill="1" applyBorder="1"/>
    <xf numFmtId="0" fontId="0" fillId="21" borderId="16" xfId="0" applyFill="1" applyBorder="1" applyAlignment="1">
      <alignment wrapText="1"/>
    </xf>
    <xf numFmtId="0" fontId="0" fillId="21" borderId="8" xfId="0" applyFill="1" applyBorder="1" applyAlignment="1">
      <alignment wrapText="1"/>
    </xf>
    <xf numFmtId="0" fontId="0" fillId="21" borderId="17" xfId="0" applyFill="1" applyBorder="1" applyAlignment="1">
      <alignment wrapText="1"/>
    </xf>
    <xf numFmtId="4" fontId="0" fillId="21" borderId="28" xfId="0" applyNumberFormat="1" applyFill="1" applyBorder="1" applyAlignment="1">
      <alignment wrapText="1"/>
    </xf>
    <xf numFmtId="4" fontId="0" fillId="21" borderId="62" xfId="0" applyNumberFormat="1" applyFill="1" applyBorder="1" applyAlignment="1">
      <alignment wrapText="1"/>
    </xf>
    <xf numFmtId="4" fontId="0" fillId="0" borderId="62" xfId="0" applyNumberFormat="1" applyBorder="1" applyAlignment="1">
      <alignment wrapText="1"/>
    </xf>
    <xf numFmtId="4" fontId="0" fillId="0" borderId="65" xfId="0" applyNumberFormat="1" applyBorder="1" applyAlignment="1">
      <alignment wrapText="1"/>
    </xf>
    <xf numFmtId="0" fontId="0" fillId="21" borderId="18" xfId="0" applyFill="1" applyBorder="1" applyAlignment="1">
      <alignment wrapText="1"/>
    </xf>
    <xf numFmtId="0" fontId="0" fillId="21" borderId="19" xfId="0" applyFill="1" applyBorder="1" applyAlignment="1">
      <alignment wrapText="1"/>
    </xf>
    <xf numFmtId="4" fontId="0" fillId="21" borderId="18" xfId="0" applyNumberFormat="1" applyFill="1" applyBorder="1" applyAlignment="1">
      <alignment wrapText="1"/>
    </xf>
    <xf numFmtId="4" fontId="0" fillId="21" borderId="29" xfId="0" applyNumberFormat="1" applyFill="1" applyBorder="1" applyAlignment="1">
      <alignment wrapText="1"/>
    </xf>
    <xf numFmtId="4" fontId="0" fillId="21" borderId="20" xfId="0" applyNumberFormat="1" applyFill="1" applyBorder="1" applyAlignment="1">
      <alignment wrapText="1"/>
    </xf>
    <xf numFmtId="4" fontId="0" fillId="21" borderId="17" xfId="0" applyNumberFormat="1" applyFill="1" applyBorder="1" applyAlignment="1">
      <alignment wrapText="1"/>
    </xf>
    <xf numFmtId="0" fontId="0" fillId="21" borderId="59" xfId="0" applyFill="1" applyBorder="1" applyAlignment="1">
      <alignment wrapText="1"/>
    </xf>
    <xf numFmtId="0" fontId="0" fillId="21" borderId="68" xfId="0" applyFill="1" applyBorder="1" applyAlignment="1">
      <alignment wrapText="1"/>
    </xf>
    <xf numFmtId="0" fontId="0" fillId="21" borderId="52" xfId="0" applyFill="1" applyBorder="1" applyAlignment="1">
      <alignment wrapText="1"/>
    </xf>
    <xf numFmtId="4" fontId="0" fillId="21" borderId="48" xfId="0" applyNumberFormat="1" applyFill="1" applyBorder="1" applyAlignment="1">
      <alignment wrapText="1"/>
    </xf>
    <xf numFmtId="4" fontId="2" fillId="4" borderId="50" xfId="0" applyNumberFormat="1" applyFont="1" applyFill="1" applyBorder="1"/>
    <xf numFmtId="0" fontId="2" fillId="22" borderId="44" xfId="0" applyFont="1" applyFill="1" applyBorder="1"/>
    <xf numFmtId="4" fontId="0" fillId="0" borderId="17" xfId="0" applyNumberFormat="1" applyBorder="1" applyAlignment="1">
      <alignment wrapText="1"/>
    </xf>
    <xf numFmtId="0" fontId="0" fillId="23" borderId="0" xfId="0" applyFill="1" applyAlignment="1">
      <alignment wrapText="1"/>
    </xf>
    <xf numFmtId="4" fontId="0" fillId="0" borderId="15" xfId="0" applyNumberFormat="1" applyBorder="1" applyAlignment="1">
      <alignment wrapText="1"/>
    </xf>
    <xf numFmtId="4" fontId="0" fillId="11" borderId="22" xfId="0" applyNumberFormat="1" applyFill="1" applyBorder="1"/>
    <xf numFmtId="4" fontId="0" fillId="11" borderId="9" xfId="0" applyNumberFormat="1" applyFill="1" applyBorder="1"/>
    <xf numFmtId="1" fontId="2" fillId="22" borderId="37" xfId="0" applyNumberFormat="1" applyFont="1" applyFill="1" applyBorder="1"/>
    <xf numFmtId="4" fontId="0" fillId="0" borderId="23" xfId="0" applyNumberFormat="1" applyBorder="1" applyAlignment="1">
      <alignment wrapText="1"/>
    </xf>
    <xf numFmtId="0" fontId="0" fillId="21" borderId="62" xfId="0" applyFill="1" applyBorder="1" applyAlignment="1">
      <alignment wrapText="1"/>
    </xf>
    <xf numFmtId="0" fontId="0" fillId="21" borderId="48" xfId="0" applyFill="1" applyBorder="1" applyAlignment="1">
      <alignment wrapText="1"/>
    </xf>
    <xf numFmtId="0" fontId="0" fillId="21" borderId="72" xfId="0" applyFill="1" applyBorder="1" applyAlignment="1">
      <alignment wrapText="1"/>
    </xf>
    <xf numFmtId="4" fontId="0" fillId="0" borderId="8" xfId="0" applyNumberFormat="1" applyBorder="1" applyAlignment="1">
      <alignment wrapText="1"/>
    </xf>
    <xf numFmtId="4" fontId="0" fillId="21" borderId="8" xfId="0" applyNumberFormat="1" applyFill="1" applyBorder="1" applyAlignment="1">
      <alignment wrapText="1"/>
    </xf>
    <xf numFmtId="4" fontId="0" fillId="21" borderId="16" xfId="0" applyNumberFormat="1" applyFill="1" applyBorder="1" applyAlignment="1">
      <alignment wrapText="1"/>
    </xf>
    <xf numFmtId="4" fontId="0" fillId="21" borderId="19" xfId="0" applyNumberFormat="1" applyFill="1" applyBorder="1" applyAlignment="1">
      <alignment wrapText="1"/>
    </xf>
    <xf numFmtId="4" fontId="0" fillId="4" borderId="30" xfId="0" applyNumberFormat="1" applyFill="1" applyBorder="1" applyAlignment="1">
      <alignment wrapText="1"/>
    </xf>
    <xf numFmtId="4" fontId="0" fillId="0" borderId="9" xfId="0" applyNumberFormat="1" applyBorder="1" applyAlignment="1">
      <alignment wrapText="1"/>
    </xf>
    <xf numFmtId="0" fontId="0" fillId="26" borderId="4" xfId="0" quotePrefix="1" applyFill="1" applyBorder="1" applyAlignment="1" applyProtection="1">
      <alignment horizontal="center"/>
      <protection locked="0"/>
    </xf>
    <xf numFmtId="0" fontId="0" fillId="26" borderId="5" xfId="0" quotePrefix="1" applyFill="1" applyBorder="1" applyAlignment="1" applyProtection="1">
      <alignment horizontal="center"/>
      <protection locked="0"/>
    </xf>
    <xf numFmtId="4" fontId="0" fillId="10" borderId="79" xfId="0" applyNumberFormat="1" applyFill="1" applyBorder="1" applyProtection="1">
      <protection locked="0"/>
    </xf>
    <xf numFmtId="0" fontId="0" fillId="0" borderId="11" xfId="0" applyBorder="1"/>
    <xf numFmtId="0" fontId="0" fillId="26" borderId="3" xfId="0" quotePrefix="1" applyFill="1" applyBorder="1" applyAlignment="1" applyProtection="1">
      <alignment horizontal="center"/>
      <protection locked="0"/>
    </xf>
    <xf numFmtId="0" fontId="0" fillId="0" borderId="1" xfId="0" applyBorder="1"/>
    <xf numFmtId="0" fontId="0" fillId="0" borderId="77" xfId="0" applyBorder="1"/>
    <xf numFmtId="0" fontId="0" fillId="0" borderId="36" xfId="0" applyBorder="1"/>
    <xf numFmtId="0" fontId="0" fillId="0" borderId="70" xfId="0" applyBorder="1"/>
    <xf numFmtId="0" fontId="0" fillId="0" borderId="7" xfId="0" applyBorder="1"/>
    <xf numFmtId="171" fontId="0" fillId="0" borderId="0" xfId="0" applyNumberFormat="1"/>
    <xf numFmtId="10" fontId="0" fillId="4" borderId="0" xfId="2" applyNumberFormat="1" applyFont="1" applyFill="1"/>
    <xf numFmtId="9" fontId="0" fillId="4" borderId="34" xfId="2" applyFont="1" applyFill="1" applyBorder="1"/>
    <xf numFmtId="9" fontId="0" fillId="4" borderId="63" xfId="2" applyFont="1" applyFill="1" applyBorder="1"/>
    <xf numFmtId="9" fontId="0" fillId="4" borderId="58" xfId="2" applyFont="1" applyFill="1" applyBorder="1"/>
    <xf numFmtId="0" fontId="0" fillId="4" borderId="15" xfId="0" applyFill="1" applyBorder="1" applyAlignment="1">
      <alignment wrapText="1"/>
    </xf>
    <xf numFmtId="0" fontId="0" fillId="4" borderId="17" xfId="0" applyFill="1" applyBorder="1" applyAlignment="1">
      <alignment wrapText="1"/>
    </xf>
    <xf numFmtId="0" fontId="0" fillId="4" borderId="8" xfId="0" applyFill="1" applyBorder="1" applyAlignment="1">
      <alignment horizontal="center" wrapText="1"/>
    </xf>
    <xf numFmtId="1" fontId="0" fillId="4" borderId="8" xfId="1" applyNumberFormat="1" applyFont="1" applyFill="1" applyBorder="1"/>
    <xf numFmtId="1" fontId="0" fillId="4" borderId="14" xfId="1" applyNumberFormat="1" applyFont="1" applyFill="1" applyBorder="1"/>
    <xf numFmtId="1" fontId="0" fillId="4" borderId="15" xfId="1" applyNumberFormat="1" applyFont="1" applyFill="1" applyBorder="1"/>
    <xf numFmtId="1" fontId="0" fillId="4" borderId="17" xfId="1" applyNumberFormat="1" applyFont="1" applyFill="1" applyBorder="1"/>
    <xf numFmtId="1" fontId="0" fillId="4" borderId="28" xfId="1" applyNumberFormat="1" applyFont="1" applyFill="1" applyBorder="1"/>
    <xf numFmtId="0" fontId="7" fillId="4" borderId="63" xfId="3" applyFont="1" applyFill="1" applyBorder="1" applyAlignment="1" applyProtection="1"/>
    <xf numFmtId="0" fontId="0" fillId="4" borderId="65" xfId="0" quotePrefix="1" applyFill="1" applyBorder="1" applyAlignment="1">
      <alignment horizontal="left"/>
    </xf>
    <xf numFmtId="4" fontId="0" fillId="10" borderId="53" xfId="0" applyNumberFormat="1" applyFill="1" applyBorder="1" applyProtection="1">
      <protection locked="0"/>
    </xf>
    <xf numFmtId="4" fontId="0" fillId="10" borderId="24" xfId="0" applyNumberFormat="1" applyFill="1" applyBorder="1" applyProtection="1">
      <protection locked="0"/>
    </xf>
    <xf numFmtId="0" fontId="0" fillId="27" borderId="8" xfId="0" applyFill="1" applyBorder="1" applyAlignment="1">
      <alignment wrapText="1"/>
    </xf>
    <xf numFmtId="9" fontId="0" fillId="27" borderId="8" xfId="2" applyFont="1" applyFill="1" applyBorder="1"/>
    <xf numFmtId="0" fontId="0" fillId="27" borderId="0" xfId="0" applyFill="1"/>
    <xf numFmtId="0" fontId="0" fillId="27" borderId="13" xfId="0" applyFill="1" applyBorder="1" applyAlignment="1">
      <alignment wrapText="1"/>
    </xf>
    <xf numFmtId="0" fontId="0" fillId="27" borderId="14" xfId="0" applyFill="1" applyBorder="1" applyAlignment="1">
      <alignment wrapText="1"/>
    </xf>
    <xf numFmtId="9" fontId="0" fillId="27" borderId="14" xfId="2" applyFont="1" applyFill="1" applyBorder="1"/>
    <xf numFmtId="9" fontId="0" fillId="27" borderId="15" xfId="2" applyFont="1" applyFill="1" applyBorder="1"/>
    <xf numFmtId="0" fontId="0" fillId="27" borderId="16" xfId="0" applyFill="1" applyBorder="1" applyAlignment="1">
      <alignment wrapText="1"/>
    </xf>
    <xf numFmtId="9" fontId="0" fillId="27" borderId="17" xfId="2" applyFont="1" applyFill="1" applyBorder="1"/>
    <xf numFmtId="9" fontId="0" fillId="4" borderId="20" xfId="2" applyFont="1" applyFill="1" applyBorder="1"/>
    <xf numFmtId="9" fontId="0" fillId="27" borderId="27" xfId="2" applyFont="1" applyFill="1" applyBorder="1"/>
    <xf numFmtId="9" fontId="0" fillId="27" borderId="28" xfId="2" applyFont="1" applyFill="1" applyBorder="1"/>
    <xf numFmtId="0" fontId="0" fillId="27" borderId="15" xfId="0" applyFill="1" applyBorder="1" applyAlignment="1">
      <alignment wrapText="1"/>
    </xf>
    <xf numFmtId="0" fontId="0" fillId="27" borderId="17" xfId="0" applyFill="1" applyBorder="1" applyAlignment="1">
      <alignment wrapText="1"/>
    </xf>
    <xf numFmtId="9" fontId="0" fillId="27" borderId="13" xfId="2" applyFont="1" applyFill="1" applyBorder="1"/>
    <xf numFmtId="9" fontId="0" fillId="27" borderId="16" xfId="2" applyFont="1" applyFill="1" applyBorder="1"/>
    <xf numFmtId="0" fontId="0" fillId="25" borderId="0" xfId="0" applyFill="1"/>
    <xf numFmtId="1" fontId="0" fillId="0" borderId="13" xfId="2" applyNumberFormat="1" applyFont="1" applyBorder="1"/>
    <xf numFmtId="1" fontId="0" fillId="0" borderId="27" xfId="2" applyNumberFormat="1" applyFont="1" applyBorder="1"/>
    <xf numFmtId="1" fontId="0" fillId="0" borderId="14" xfId="2" applyNumberFormat="1" applyFont="1" applyBorder="1"/>
    <xf numFmtId="1" fontId="0" fillId="0" borderId="15" xfId="2" applyNumberFormat="1" applyFont="1" applyBorder="1"/>
    <xf numFmtId="1" fontId="0" fillId="9" borderId="22" xfId="2" applyNumberFormat="1" applyFont="1" applyFill="1" applyBorder="1"/>
    <xf numFmtId="1" fontId="0" fillId="9" borderId="30" xfId="2" applyNumberFormat="1" applyFont="1" applyFill="1" applyBorder="1"/>
    <xf numFmtId="1" fontId="0" fillId="9" borderId="9" xfId="2" applyNumberFormat="1" applyFont="1" applyFill="1" applyBorder="1"/>
    <xf numFmtId="1" fontId="0" fillId="9" borderId="46" xfId="2" applyNumberFormat="1" applyFont="1" applyFill="1" applyBorder="1"/>
    <xf numFmtId="1" fontId="0" fillId="4" borderId="16" xfId="2" applyNumberFormat="1" applyFont="1" applyFill="1" applyBorder="1"/>
    <xf numFmtId="1" fontId="0" fillId="4" borderId="79" xfId="2" applyNumberFormat="1" applyFont="1" applyFill="1" applyBorder="1"/>
    <xf numFmtId="1" fontId="0" fillId="4" borderId="62" xfId="2" applyNumberFormat="1" applyFont="1" applyFill="1" applyBorder="1"/>
    <xf numFmtId="1" fontId="0" fillId="4" borderId="8" xfId="2" applyNumberFormat="1" applyFont="1" applyFill="1" applyBorder="1"/>
    <xf numFmtId="1" fontId="0" fillId="4" borderId="17" xfId="2" applyNumberFormat="1" applyFont="1" applyFill="1" applyBorder="1"/>
    <xf numFmtId="1" fontId="0" fillId="0" borderId="22" xfId="2" applyNumberFormat="1" applyFont="1" applyBorder="1"/>
    <xf numFmtId="1" fontId="0" fillId="0" borderId="30" xfId="2" applyNumberFormat="1" applyFont="1" applyBorder="1"/>
    <xf numFmtId="1" fontId="0" fillId="0" borderId="9" xfId="2" applyNumberFormat="1" applyFont="1" applyBorder="1"/>
    <xf numFmtId="1" fontId="0" fillId="0" borderId="46" xfId="2" applyNumberFormat="1" applyFont="1" applyBorder="1"/>
    <xf numFmtId="1" fontId="0" fillId="4" borderId="16" xfId="1" applyNumberFormat="1" applyFont="1" applyFill="1" applyBorder="1"/>
    <xf numFmtId="0" fontId="41" fillId="0" borderId="0" xfId="0" applyFont="1" applyAlignment="1">
      <alignment vertical="center"/>
    </xf>
    <xf numFmtId="2" fontId="21" fillId="9" borderId="18" xfId="0" applyNumberFormat="1" applyFont="1" applyFill="1" applyBorder="1" applyAlignment="1">
      <alignment vertical="center"/>
    </xf>
    <xf numFmtId="0" fontId="34" fillId="4" borderId="0" xfId="0" applyFont="1" applyFill="1"/>
    <xf numFmtId="0" fontId="0" fillId="3" borderId="70" xfId="0" applyFill="1" applyBorder="1"/>
    <xf numFmtId="4" fontId="0" fillId="11" borderId="21" xfId="0" applyNumberFormat="1" applyFill="1" applyBorder="1"/>
    <xf numFmtId="4" fontId="0" fillId="11" borderId="25" xfId="0" applyNumberFormat="1" applyFill="1" applyBorder="1"/>
    <xf numFmtId="4" fontId="0" fillId="11" borderId="10" xfId="0" applyNumberFormat="1" applyFill="1" applyBorder="1"/>
    <xf numFmtId="4" fontId="0" fillId="11" borderId="11" xfId="0" applyNumberFormat="1" applyFill="1" applyBorder="1"/>
    <xf numFmtId="4" fontId="0" fillId="11" borderId="12" xfId="0" applyNumberFormat="1" applyFill="1" applyBorder="1"/>
    <xf numFmtId="2" fontId="0" fillId="10" borderId="13" xfId="0" applyNumberFormat="1" applyFill="1" applyBorder="1" applyProtection="1">
      <protection locked="0"/>
    </xf>
    <xf numFmtId="2" fontId="0" fillId="10" borderId="16" xfId="0" applyNumberFormat="1" applyFill="1" applyBorder="1" applyProtection="1">
      <protection locked="0"/>
    </xf>
    <xf numFmtId="2" fontId="0" fillId="10" borderId="18" xfId="0" applyNumberFormat="1" applyFill="1" applyBorder="1" applyProtection="1">
      <protection locked="0"/>
    </xf>
    <xf numFmtId="3" fontId="0" fillId="10" borderId="22" xfId="0" applyNumberFormat="1" applyFill="1" applyBorder="1" applyProtection="1">
      <protection locked="0"/>
    </xf>
    <xf numFmtId="3" fontId="0" fillId="10" borderId="9" xfId="0" applyNumberFormat="1" applyFill="1" applyBorder="1" applyProtection="1">
      <protection locked="0"/>
    </xf>
    <xf numFmtId="3" fontId="0" fillId="17" borderId="9" xfId="0" applyNumberFormat="1" applyFill="1" applyBorder="1" applyProtection="1">
      <protection locked="0"/>
    </xf>
    <xf numFmtId="3" fontId="0" fillId="17" borderId="23" xfId="0" applyNumberFormat="1" applyFill="1" applyBorder="1" applyProtection="1">
      <protection locked="0"/>
    </xf>
    <xf numFmtId="4" fontId="0" fillId="4" borderId="68" xfId="0" applyNumberFormat="1" applyFill="1" applyBorder="1"/>
    <xf numFmtId="4" fontId="0" fillId="4" borderId="52" xfId="0" applyNumberFormat="1" applyFill="1" applyBorder="1"/>
    <xf numFmtId="0" fontId="4" fillId="4" borderId="63" xfId="3" applyFill="1" applyBorder="1" applyAlignment="1" applyProtection="1">
      <alignment vertical="top" wrapText="1"/>
    </xf>
    <xf numFmtId="0" fontId="0" fillId="0" borderId="53" xfId="0" applyBorder="1"/>
    <xf numFmtId="0" fontId="0" fillId="4" borderId="2" xfId="0" applyFill="1" applyBorder="1" applyAlignment="1">
      <alignment horizontal="left"/>
    </xf>
    <xf numFmtId="0" fontId="0" fillId="14" borderId="35" xfId="0" applyFill="1" applyBorder="1" applyAlignment="1">
      <alignment horizontal="left" wrapText="1"/>
    </xf>
    <xf numFmtId="0" fontId="0" fillId="3" borderId="44" xfId="0" applyFill="1" applyBorder="1"/>
    <xf numFmtId="0" fontId="0" fillId="14" borderId="42" xfId="0" applyFill="1" applyBorder="1" applyAlignment="1">
      <alignment horizontal="left" wrapText="1"/>
    </xf>
    <xf numFmtId="4" fontId="0" fillId="10" borderId="51" xfId="0" applyNumberFormat="1" applyFill="1" applyBorder="1" applyProtection="1">
      <protection locked="0"/>
    </xf>
    <xf numFmtId="4" fontId="0" fillId="10" borderId="52" xfId="0" applyNumberFormat="1" applyFill="1" applyBorder="1" applyProtection="1">
      <protection locked="0"/>
    </xf>
    <xf numFmtId="9" fontId="0" fillId="4" borderId="26" xfId="2" applyFont="1" applyFill="1" applyBorder="1"/>
    <xf numFmtId="9" fontId="0" fillId="4" borderId="44" xfId="2" applyFont="1" applyFill="1" applyBorder="1"/>
    <xf numFmtId="0" fontId="0" fillId="27" borderId="37" xfId="0" applyFill="1" applyBorder="1" applyAlignment="1">
      <alignment wrapText="1"/>
    </xf>
    <xf numFmtId="9" fontId="0" fillId="27" borderId="26" xfId="2" applyFont="1" applyFill="1" applyBorder="1"/>
    <xf numFmtId="9" fontId="0" fillId="27" borderId="44" xfId="2" applyFont="1" applyFill="1" applyBorder="1"/>
    <xf numFmtId="1" fontId="0" fillId="4" borderId="29" xfId="1" applyNumberFormat="1" applyFont="1" applyFill="1" applyBorder="1"/>
    <xf numFmtId="1" fontId="0" fillId="4" borderId="47" xfId="1" applyNumberFormat="1" applyFont="1" applyFill="1" applyBorder="1"/>
    <xf numFmtId="1" fontId="0" fillId="4" borderId="19" xfId="1" applyNumberFormat="1" applyFont="1" applyFill="1" applyBorder="1"/>
    <xf numFmtId="1" fontId="0" fillId="4" borderId="20" xfId="1" applyNumberFormat="1" applyFont="1" applyFill="1" applyBorder="1"/>
    <xf numFmtId="0" fontId="0" fillId="27" borderId="22" xfId="0" applyFill="1" applyBorder="1" applyAlignment="1">
      <alignment wrapText="1"/>
    </xf>
    <xf numFmtId="0" fontId="0" fillId="27" borderId="9" xfId="0" applyFill="1" applyBorder="1" applyAlignment="1">
      <alignment horizontal="center" wrapText="1"/>
    </xf>
    <xf numFmtId="0" fontId="0" fillId="27" borderId="46" xfId="0" applyFill="1" applyBorder="1" applyAlignment="1">
      <alignment wrapText="1"/>
    </xf>
    <xf numFmtId="1" fontId="0" fillId="27" borderId="22" xfId="1" applyNumberFormat="1" applyFont="1" applyFill="1" applyBorder="1"/>
    <xf numFmtId="1" fontId="0" fillId="27" borderId="30" xfId="1" applyNumberFormat="1" applyFont="1" applyFill="1" applyBorder="1"/>
    <xf numFmtId="1" fontId="0" fillId="27" borderId="46" xfId="1" applyNumberFormat="1" applyFont="1" applyFill="1" applyBorder="1"/>
    <xf numFmtId="0" fontId="0" fillId="27" borderId="8" xfId="0" applyFill="1" applyBorder="1" applyAlignment="1">
      <alignment horizontal="center" wrapText="1"/>
    </xf>
    <xf numFmtId="1" fontId="0" fillId="27" borderId="16" xfId="1" applyNumberFormat="1" applyFont="1" applyFill="1" applyBorder="1"/>
    <xf numFmtId="1" fontId="0" fillId="27" borderId="8" xfId="1" applyNumberFormat="1" applyFont="1" applyFill="1" applyBorder="1"/>
    <xf numFmtId="1" fontId="0" fillId="27" borderId="17" xfId="1" applyNumberFormat="1" applyFont="1" applyFill="1" applyBorder="1"/>
    <xf numFmtId="0" fontId="0" fillId="27" borderId="14" xfId="0" applyFill="1" applyBorder="1" applyAlignment="1">
      <alignment horizontal="center" wrapText="1"/>
    </xf>
    <xf numFmtId="1" fontId="0" fillId="27" borderId="13" xfId="1" applyNumberFormat="1" applyFont="1" applyFill="1" applyBorder="1"/>
    <xf numFmtId="1" fontId="0" fillId="27" borderId="27" xfId="1" applyNumberFormat="1" applyFont="1" applyFill="1" applyBorder="1"/>
    <xf numFmtId="1" fontId="0" fillId="27" borderId="55" xfId="1" applyNumberFormat="1" applyFont="1" applyFill="1" applyBorder="1"/>
    <xf numFmtId="1" fontId="0" fillId="27" borderId="14" xfId="1" applyNumberFormat="1" applyFont="1" applyFill="1" applyBorder="1"/>
    <xf numFmtId="1" fontId="0" fillId="27" borderId="15" xfId="1" applyNumberFormat="1" applyFont="1" applyFill="1" applyBorder="1"/>
    <xf numFmtId="0" fontId="0" fillId="27" borderId="59" xfId="0" applyFill="1" applyBorder="1" applyAlignment="1">
      <alignment wrapText="1"/>
    </xf>
    <xf numFmtId="0" fontId="0" fillId="27" borderId="68" xfId="0" applyFill="1" applyBorder="1" applyAlignment="1">
      <alignment horizontal="center" wrapText="1"/>
    </xf>
    <xf numFmtId="3" fontId="0" fillId="4" borderId="61" xfId="0" applyNumberFormat="1" applyFill="1" applyBorder="1"/>
    <xf numFmtId="0" fontId="0" fillId="4" borderId="0" xfId="0" applyFill="1"/>
    <xf numFmtId="0" fontId="0" fillId="4" borderId="0" xfId="0" applyFill="1"/>
    <xf numFmtId="4" fontId="0" fillId="4" borderId="0" xfId="0" applyNumberFormat="1" applyFill="1" applyBorder="1" applyAlignment="1">
      <alignment wrapText="1"/>
    </xf>
    <xf numFmtId="4" fontId="0" fillId="4" borderId="50" xfId="0" applyNumberFormat="1" applyFill="1" applyBorder="1" applyAlignment="1">
      <alignment wrapText="1"/>
    </xf>
    <xf numFmtId="3" fontId="0" fillId="9" borderId="75" xfId="0" applyNumberFormat="1" applyFill="1" applyBorder="1" applyAlignment="1">
      <alignment wrapText="1"/>
    </xf>
    <xf numFmtId="3" fontId="0" fillId="0" borderId="76" xfId="0" applyNumberFormat="1" applyBorder="1" applyAlignment="1">
      <alignment wrapText="1"/>
    </xf>
    <xf numFmtId="3" fontId="0" fillId="0" borderId="19" xfId="0" applyNumberFormat="1" applyBorder="1" applyAlignment="1">
      <alignment wrapText="1"/>
    </xf>
    <xf numFmtId="3" fontId="0" fillId="0" borderId="29" xfId="0" applyNumberFormat="1" applyBorder="1" applyAlignment="1">
      <alignment wrapText="1"/>
    </xf>
    <xf numFmtId="3" fontId="0" fillId="0" borderId="38" xfId="0" applyNumberFormat="1" applyBorder="1" applyAlignment="1">
      <alignment wrapText="1"/>
    </xf>
    <xf numFmtId="166" fontId="0" fillId="0" borderId="0" xfId="1" applyNumberFormat="1" applyFont="1" applyAlignment="1">
      <alignment vertical="center"/>
    </xf>
    <xf numFmtId="4" fontId="0" fillId="10" borderId="78" xfId="0" applyNumberFormat="1" applyFill="1" applyBorder="1" applyProtection="1">
      <protection locked="0"/>
    </xf>
    <xf numFmtId="0" fontId="0" fillId="0" borderId="9" xfId="0" applyFill="1" applyBorder="1"/>
    <xf numFmtId="0" fontId="0" fillId="0" borderId="0" xfId="0" applyFill="1"/>
    <xf numFmtId="0" fontId="0" fillId="0" borderId="0" xfId="0" applyFill="1" applyAlignment="1">
      <alignment vertical="center"/>
    </xf>
    <xf numFmtId="1" fontId="0" fillId="0" borderId="0" xfId="0" applyNumberFormat="1" applyFill="1"/>
    <xf numFmtId="4" fontId="0" fillId="0" borderId="0" xfId="0" applyNumberFormat="1" applyFill="1"/>
    <xf numFmtId="9" fontId="0" fillId="4" borderId="38" xfId="2" applyFont="1" applyFill="1" applyBorder="1"/>
    <xf numFmtId="0" fontId="0" fillId="4" borderId="69" xfId="0" applyFill="1" applyBorder="1" applyAlignment="1">
      <alignment wrapText="1"/>
    </xf>
    <xf numFmtId="0" fontId="0" fillId="4" borderId="41" xfId="0" applyFill="1" applyBorder="1" applyAlignment="1">
      <alignment wrapText="1"/>
    </xf>
    <xf numFmtId="0" fontId="0" fillId="4" borderId="68" xfId="0" applyFill="1" applyBorder="1" applyAlignment="1">
      <alignment wrapText="1"/>
    </xf>
    <xf numFmtId="0" fontId="0" fillId="4" borderId="70" xfId="0" applyFill="1" applyBorder="1" applyAlignment="1">
      <alignment wrapText="1"/>
    </xf>
    <xf numFmtId="0" fontId="0" fillId="4" borderId="12" xfId="0" applyFill="1" applyBorder="1" applyAlignment="1">
      <alignment wrapText="1"/>
    </xf>
    <xf numFmtId="0" fontId="0" fillId="27" borderId="40" xfId="0" applyFill="1" applyBorder="1" applyAlignment="1">
      <alignment wrapText="1"/>
    </xf>
    <xf numFmtId="0" fontId="0" fillId="27" borderId="47" xfId="0" applyFill="1" applyBorder="1" applyAlignment="1">
      <alignment wrapText="1"/>
    </xf>
    <xf numFmtId="9" fontId="0" fillId="27" borderId="22" xfId="2" applyFont="1" applyFill="1" applyBorder="1"/>
    <xf numFmtId="9" fontId="0" fillId="27" borderId="30" xfId="2" applyFont="1" applyFill="1" applyBorder="1"/>
    <xf numFmtId="9" fontId="0" fillId="27" borderId="9" xfId="2" applyFont="1" applyFill="1" applyBorder="1"/>
    <xf numFmtId="9" fontId="0" fillId="27" borderId="46" xfId="2" applyFont="1" applyFill="1" applyBorder="1"/>
    <xf numFmtId="0" fontId="0" fillId="27" borderId="21" xfId="0" applyFill="1" applyBorder="1" applyAlignment="1">
      <alignment wrapText="1"/>
    </xf>
    <xf numFmtId="9" fontId="0" fillId="27" borderId="63" xfId="2" applyFont="1" applyFill="1" applyBorder="1"/>
    <xf numFmtId="9" fontId="0" fillId="27" borderId="58" xfId="2" applyFont="1" applyFill="1" applyBorder="1"/>
    <xf numFmtId="9" fontId="0" fillId="27" borderId="34" xfId="2" applyFont="1" applyFill="1" applyBorder="1"/>
    <xf numFmtId="9" fontId="0" fillId="27" borderId="47" xfId="2" applyFont="1" applyFill="1" applyBorder="1"/>
    <xf numFmtId="0" fontId="0" fillId="27" borderId="18" xfId="0" applyFill="1" applyBorder="1" applyAlignment="1">
      <alignment wrapText="1"/>
    </xf>
    <xf numFmtId="0" fontId="0" fillId="27" borderId="19" xfId="0" applyFill="1" applyBorder="1" applyAlignment="1">
      <alignment wrapText="1"/>
    </xf>
    <xf numFmtId="0" fontId="0" fillId="27" borderId="20" xfId="0" applyFill="1" applyBorder="1" applyAlignment="1">
      <alignment wrapText="1"/>
    </xf>
    <xf numFmtId="9" fontId="0" fillId="27" borderId="21" xfId="2" applyFont="1" applyFill="1" applyBorder="1"/>
    <xf numFmtId="9" fontId="0" fillId="27" borderId="25" xfId="2" applyFont="1" applyFill="1" applyBorder="1"/>
    <xf numFmtId="9" fontId="0" fillId="27" borderId="24" xfId="2" applyFont="1" applyFill="1" applyBorder="1"/>
    <xf numFmtId="0" fontId="0" fillId="27" borderId="45" xfId="0" applyFill="1" applyBorder="1" applyAlignment="1">
      <alignment wrapText="1"/>
    </xf>
    <xf numFmtId="0" fontId="0" fillId="27" borderId="9" xfId="0" applyFill="1" applyBorder="1" applyAlignment="1">
      <alignment wrapText="1"/>
    </xf>
    <xf numFmtId="0" fontId="0" fillId="27" borderId="50" xfId="0" applyFill="1" applyBorder="1" applyAlignment="1">
      <alignment wrapText="1"/>
    </xf>
    <xf numFmtId="0" fontId="0" fillId="27" borderId="58" xfId="0" applyFill="1" applyBorder="1" applyAlignment="1">
      <alignment wrapText="1"/>
    </xf>
    <xf numFmtId="0" fontId="0" fillId="27" borderId="34" xfId="0" applyFill="1" applyBorder="1" applyAlignment="1">
      <alignment wrapText="1"/>
    </xf>
    <xf numFmtId="9" fontId="0" fillId="27" borderId="29" xfId="2" applyFont="1" applyFill="1" applyBorder="1"/>
    <xf numFmtId="9" fontId="0" fillId="27" borderId="19" xfId="2" applyFont="1" applyFill="1" applyBorder="1"/>
    <xf numFmtId="9" fontId="0" fillId="27" borderId="20" xfId="2" applyFont="1" applyFill="1" applyBorder="1"/>
    <xf numFmtId="9" fontId="0" fillId="27" borderId="18" xfId="2" applyFont="1" applyFill="1" applyBorder="1"/>
    <xf numFmtId="9" fontId="0" fillId="27" borderId="55" xfId="2" applyFont="1" applyFill="1" applyBorder="1"/>
    <xf numFmtId="0" fontId="0" fillId="27" borderId="78" xfId="0" applyFill="1" applyBorder="1" applyAlignment="1">
      <alignment wrapText="1"/>
    </xf>
    <xf numFmtId="0" fontId="0" fillId="27" borderId="55" xfId="0" applyFill="1" applyBorder="1" applyAlignment="1">
      <alignment wrapText="1"/>
    </xf>
    <xf numFmtId="0" fontId="0" fillId="27" borderId="35" xfId="0" applyFill="1" applyBorder="1" applyAlignment="1">
      <alignment wrapText="1"/>
    </xf>
    <xf numFmtId="0" fontId="0" fillId="27" borderId="11" xfId="0" applyFill="1" applyBorder="1" applyAlignment="1">
      <alignment wrapText="1"/>
    </xf>
    <xf numFmtId="0" fontId="0" fillId="27" borderId="44" xfId="0" applyFill="1" applyBorder="1" applyAlignment="1">
      <alignment wrapText="1"/>
    </xf>
    <xf numFmtId="9" fontId="0" fillId="27" borderId="11" xfId="2" applyFont="1" applyFill="1" applyBorder="1"/>
    <xf numFmtId="9" fontId="0" fillId="4" borderId="53" xfId="2" applyFont="1" applyFill="1" applyBorder="1"/>
    <xf numFmtId="9" fontId="0" fillId="4" borderId="23" xfId="2" applyFont="1" applyFill="1" applyBorder="1"/>
    <xf numFmtId="1" fontId="0" fillId="4" borderId="28" xfId="2" applyNumberFormat="1" applyFont="1" applyFill="1" applyBorder="1"/>
    <xf numFmtId="1" fontId="0" fillId="4" borderId="47" xfId="2" applyNumberFormat="1" applyFont="1" applyFill="1" applyBorder="1"/>
    <xf numFmtId="1" fontId="0" fillId="4" borderId="59" xfId="1" applyNumberFormat="1" applyFont="1" applyFill="1" applyBorder="1"/>
    <xf numFmtId="1" fontId="0" fillId="4" borderId="51" xfId="1" applyNumberFormat="1" applyFont="1" applyFill="1" applyBorder="1"/>
    <xf numFmtId="1" fontId="0" fillId="4" borderId="35" xfId="1" applyNumberFormat="1" applyFont="1" applyFill="1" applyBorder="1"/>
    <xf numFmtId="0" fontId="0" fillId="4" borderId="52" xfId="0" applyFill="1" applyBorder="1" applyAlignment="1">
      <alignment wrapText="1"/>
    </xf>
    <xf numFmtId="1" fontId="0" fillId="27" borderId="28" xfId="1" applyNumberFormat="1" applyFont="1" applyFill="1" applyBorder="1"/>
    <xf numFmtId="0" fontId="0" fillId="27" borderId="10" xfId="0" applyFill="1" applyBorder="1" applyAlignment="1">
      <alignment wrapText="1"/>
    </xf>
    <xf numFmtId="0" fontId="0" fillId="27" borderId="11" xfId="0" applyFill="1" applyBorder="1" applyAlignment="1">
      <alignment horizontal="center" wrapText="1"/>
    </xf>
    <xf numFmtId="1" fontId="0" fillId="27" borderId="26" xfId="1" applyNumberFormat="1" applyFont="1" applyFill="1" applyBorder="1"/>
    <xf numFmtId="1" fontId="0" fillId="27" borderId="44" xfId="1" applyNumberFormat="1" applyFont="1" applyFill="1" applyBorder="1"/>
    <xf numFmtId="0" fontId="0" fillId="27" borderId="19" xfId="0" applyFill="1" applyBorder="1" applyAlignment="1">
      <alignment horizontal="center" wrapText="1"/>
    </xf>
    <xf numFmtId="1" fontId="0" fillId="27" borderId="18" xfId="1" applyNumberFormat="1" applyFont="1" applyFill="1" applyBorder="1"/>
    <xf numFmtId="1" fontId="0" fillId="27" borderId="29" xfId="1" applyNumberFormat="1" applyFont="1" applyFill="1" applyBorder="1"/>
    <xf numFmtId="1" fontId="0" fillId="27" borderId="38" xfId="1" applyNumberFormat="1" applyFont="1" applyFill="1" applyBorder="1"/>
    <xf numFmtId="1" fontId="0" fillId="27" borderId="47" xfId="1" applyNumberFormat="1" applyFont="1" applyFill="1" applyBorder="1"/>
    <xf numFmtId="0" fontId="0" fillId="27" borderId="58" xfId="0" applyFill="1" applyBorder="1" applyAlignment="1">
      <alignment horizontal="center" wrapText="1"/>
    </xf>
    <xf numFmtId="1" fontId="0" fillId="27" borderId="19" xfId="1" applyNumberFormat="1" applyFont="1" applyFill="1" applyBorder="1"/>
    <xf numFmtId="1" fontId="0" fillId="27" borderId="20" xfId="1" applyNumberFormat="1" applyFont="1" applyFill="1" applyBorder="1"/>
    <xf numFmtId="0" fontId="0" fillId="27" borderId="52" xfId="0" applyFill="1" applyBorder="1" applyAlignment="1">
      <alignment horizontal="left"/>
    </xf>
    <xf numFmtId="43" fontId="0" fillId="27" borderId="59" xfId="1" applyFont="1" applyFill="1" applyBorder="1"/>
    <xf numFmtId="43" fontId="0" fillId="27" borderId="51" xfId="1" applyFont="1" applyFill="1" applyBorder="1"/>
    <xf numFmtId="43" fontId="0" fillId="27" borderId="35" xfId="1" applyFont="1" applyFill="1" applyBorder="1"/>
    <xf numFmtId="0" fontId="0" fillId="4" borderId="21" xfId="0" applyFill="1" applyBorder="1" applyAlignment="1">
      <alignment wrapText="1"/>
    </xf>
    <xf numFmtId="9" fontId="0" fillId="4" borderId="21" xfId="2" applyFont="1" applyFill="1" applyBorder="1"/>
    <xf numFmtId="9" fontId="0" fillId="4" borderId="25" xfId="2" applyFont="1" applyFill="1" applyBorder="1"/>
    <xf numFmtId="0" fontId="0" fillId="23" borderId="41" xfId="0" applyFill="1" applyBorder="1"/>
    <xf numFmtId="0" fontId="0" fillId="10" borderId="13" xfId="0" applyFill="1" applyBorder="1" applyAlignment="1" applyProtection="1">
      <alignment horizontal="center" vertical="center"/>
      <protection locked="0"/>
    </xf>
    <xf numFmtId="0" fontId="0" fillId="10" borderId="16" xfId="0" applyFill="1" applyBorder="1" applyAlignment="1" applyProtection="1">
      <alignment horizontal="center" vertical="center"/>
      <protection locked="0"/>
    </xf>
    <xf numFmtId="0" fontId="0" fillId="10" borderId="59" xfId="0" applyFill="1" applyBorder="1" applyAlignment="1" applyProtection="1">
      <alignment horizontal="center" vertical="center"/>
      <protection locked="0"/>
    </xf>
    <xf numFmtId="0" fontId="0" fillId="26" borderId="16" xfId="0" quotePrefix="1" applyFill="1" applyBorder="1" applyAlignment="1" applyProtection="1">
      <alignment horizontal="center" vertical="center"/>
      <protection locked="0"/>
    </xf>
    <xf numFmtId="0" fontId="0" fillId="26" borderId="18" xfId="0" quotePrefix="1" applyFill="1" applyBorder="1" applyAlignment="1" applyProtection="1">
      <alignment horizontal="center" vertical="center"/>
      <protection locked="0"/>
    </xf>
    <xf numFmtId="0" fontId="0" fillId="10" borderId="13" xfId="0" quotePrefix="1" applyFill="1" applyBorder="1" applyAlignment="1" applyProtection="1">
      <alignment horizontal="center" vertical="center"/>
      <protection locked="0"/>
    </xf>
    <xf numFmtId="0" fontId="0" fillId="10" borderId="16" xfId="0" quotePrefix="1" applyFill="1" applyBorder="1" applyAlignment="1" applyProtection="1">
      <alignment horizontal="center" vertical="center"/>
      <protection locked="0"/>
    </xf>
    <xf numFmtId="0" fontId="0" fillId="10" borderId="18" xfId="0" quotePrefix="1" applyFill="1" applyBorder="1" applyAlignment="1" applyProtection="1">
      <alignment horizontal="center" vertical="center"/>
      <protection locked="0"/>
    </xf>
    <xf numFmtId="0" fontId="0" fillId="10" borderId="22" xfId="0" applyFill="1" applyBorder="1" applyAlignment="1" applyProtection="1">
      <alignment horizontal="center" vertical="center"/>
      <protection locked="0"/>
    </xf>
    <xf numFmtId="0" fontId="0" fillId="10" borderId="53" xfId="0" applyFill="1" applyBorder="1" applyAlignment="1" applyProtection="1">
      <alignment horizontal="center" vertical="center"/>
      <protection locked="0"/>
    </xf>
    <xf numFmtId="0" fontId="0" fillId="26" borderId="24" xfId="0" quotePrefix="1" applyFill="1" applyBorder="1" applyAlignment="1" applyProtection="1">
      <alignment horizontal="center" vertical="center"/>
      <protection locked="0"/>
    </xf>
    <xf numFmtId="0" fontId="0" fillId="26" borderId="59" xfId="0" quotePrefix="1" applyFill="1" applyBorder="1" applyAlignment="1" applyProtection="1">
      <alignment horizontal="center" vertical="center"/>
      <protection locked="0"/>
    </xf>
    <xf numFmtId="0" fontId="0" fillId="4" borderId="0" xfId="0" applyFill="1"/>
    <xf numFmtId="0" fontId="0" fillId="4" borderId="38" xfId="0" applyFill="1" applyBorder="1" applyAlignment="1">
      <alignment wrapText="1"/>
    </xf>
    <xf numFmtId="9" fontId="0" fillId="4" borderId="76" xfId="2" applyFont="1" applyFill="1" applyBorder="1"/>
    <xf numFmtId="0" fontId="0" fillId="27" borderId="23" xfId="0" applyFill="1" applyBorder="1" applyAlignment="1">
      <alignment wrapText="1"/>
    </xf>
    <xf numFmtId="9" fontId="0" fillId="27" borderId="23" xfId="2" applyFont="1" applyFill="1" applyBorder="1"/>
    <xf numFmtId="0" fontId="0" fillId="27" borderId="6" xfId="0" applyFill="1" applyBorder="1" applyAlignment="1">
      <alignment wrapText="1"/>
    </xf>
    <xf numFmtId="0" fontId="0" fillId="27" borderId="38" xfId="0" applyFill="1" applyBorder="1" applyAlignment="1">
      <alignment wrapText="1"/>
    </xf>
    <xf numFmtId="9" fontId="0" fillId="27" borderId="38" xfId="2" applyFont="1" applyFill="1" applyBorder="1"/>
    <xf numFmtId="9" fontId="0" fillId="27" borderId="76" xfId="2" applyFont="1" applyFill="1" applyBorder="1"/>
    <xf numFmtId="0" fontId="0" fillId="4" borderId="23" xfId="0" applyFill="1" applyBorder="1" applyAlignment="1">
      <alignment wrapText="1"/>
    </xf>
    <xf numFmtId="2" fontId="0" fillId="6" borderId="27" xfId="0" applyNumberFormat="1" applyFill="1" applyBorder="1" applyAlignment="1">
      <alignment horizontal="right"/>
    </xf>
    <xf numFmtId="2" fontId="0" fillId="6" borderId="51" xfId="0" applyNumberFormat="1" applyFill="1" applyBorder="1" applyAlignment="1">
      <alignment horizontal="right"/>
    </xf>
    <xf numFmtId="0" fontId="0" fillId="4" borderId="46" xfId="0" applyFill="1" applyBorder="1" applyAlignment="1">
      <alignment horizontal="left"/>
    </xf>
    <xf numFmtId="9" fontId="0" fillId="4" borderId="31" xfId="2" applyFont="1" applyFill="1" applyBorder="1"/>
    <xf numFmtId="0" fontId="0" fillId="4" borderId="34" xfId="0" applyFill="1" applyBorder="1" applyAlignment="1">
      <alignment wrapText="1"/>
    </xf>
    <xf numFmtId="0" fontId="0" fillId="27" borderId="24" xfId="0" applyFill="1" applyBorder="1" applyAlignment="1">
      <alignment wrapText="1"/>
    </xf>
    <xf numFmtId="0" fontId="0" fillId="27" borderId="25" xfId="0" applyFill="1" applyBorder="1" applyAlignment="1">
      <alignment wrapText="1"/>
    </xf>
    <xf numFmtId="9" fontId="0" fillId="27" borderId="10" xfId="2" applyFont="1" applyFill="1" applyBorder="1"/>
    <xf numFmtId="0" fontId="0" fillId="27" borderId="41" xfId="0" applyFill="1" applyBorder="1" applyAlignment="1">
      <alignment wrapText="1"/>
    </xf>
    <xf numFmtId="0" fontId="0" fillId="27" borderId="68" xfId="0" applyFill="1" applyBorder="1" applyAlignment="1">
      <alignment wrapText="1"/>
    </xf>
    <xf numFmtId="9" fontId="0" fillId="27" borderId="51" xfId="2" applyFont="1" applyFill="1" applyBorder="1"/>
    <xf numFmtId="9" fontId="0" fillId="27" borderId="68" xfId="2" applyFont="1" applyFill="1" applyBorder="1"/>
    <xf numFmtId="9" fontId="0" fillId="27" borderId="35" xfId="2" applyFont="1" applyFill="1" applyBorder="1"/>
    <xf numFmtId="1" fontId="0" fillId="27" borderId="22" xfId="2" applyNumberFormat="1" applyFont="1" applyFill="1" applyBorder="1"/>
    <xf numFmtId="1" fontId="0" fillId="27" borderId="30" xfId="2" applyNumberFormat="1" applyFont="1" applyFill="1" applyBorder="1"/>
    <xf numFmtId="1" fontId="0" fillId="27" borderId="9" xfId="2" applyNumberFormat="1" applyFont="1" applyFill="1" applyBorder="1"/>
    <xf numFmtId="1" fontId="0" fillId="27" borderId="46" xfId="2" applyNumberFormat="1" applyFont="1" applyFill="1" applyBorder="1"/>
    <xf numFmtId="1" fontId="0" fillId="4" borderId="18" xfId="1" applyNumberFormat="1" applyFont="1" applyFill="1" applyBorder="1"/>
    <xf numFmtId="1" fontId="0" fillId="4" borderId="38" xfId="1" applyNumberFormat="1" applyFont="1" applyFill="1" applyBorder="1"/>
    <xf numFmtId="1" fontId="0" fillId="27" borderId="9" xfId="1" applyNumberFormat="1" applyFont="1" applyFill="1" applyBorder="1"/>
    <xf numFmtId="1" fontId="0" fillId="27" borderId="23" xfId="1" applyNumberFormat="1" applyFont="1" applyFill="1" applyBorder="1"/>
    <xf numFmtId="1" fontId="0" fillId="4" borderId="9" xfId="1" applyNumberFormat="1" applyFont="1" applyFill="1" applyBorder="1"/>
    <xf numFmtId="1" fontId="0" fillId="4" borderId="23" xfId="1" applyNumberFormat="1" applyFont="1" applyFill="1" applyBorder="1"/>
    <xf numFmtId="0" fontId="0" fillId="4" borderId="31" xfId="0" applyFill="1" applyBorder="1" applyAlignment="1">
      <alignment vertical="top" wrapText="1"/>
    </xf>
    <xf numFmtId="0" fontId="9" fillId="23" borderId="0" xfId="0" applyFont="1" applyFill="1" applyProtection="1"/>
    <xf numFmtId="0" fontId="0" fillId="23" borderId="0" xfId="0" applyFill="1" applyProtection="1"/>
    <xf numFmtId="1" fontId="2" fillId="20" borderId="10" xfId="0" applyNumberFormat="1" applyFont="1" applyFill="1" applyBorder="1" applyAlignment="1" applyProtection="1">
      <alignment horizontal="center" vertical="center" wrapText="1"/>
    </xf>
    <xf numFmtId="1" fontId="2" fillId="20" borderId="43" xfId="0" applyNumberFormat="1" applyFont="1" applyFill="1" applyBorder="1" applyAlignment="1" applyProtection="1">
      <alignment horizontal="center" vertical="center" wrapText="1"/>
    </xf>
    <xf numFmtId="1" fontId="2" fillId="20" borderId="11" xfId="0" applyNumberFormat="1" applyFont="1" applyFill="1" applyBorder="1" applyAlignment="1" applyProtection="1">
      <alignment horizontal="center" vertical="center" wrapText="1"/>
    </xf>
    <xf numFmtId="1" fontId="2" fillId="20" borderId="70" xfId="0" applyNumberFormat="1" applyFont="1" applyFill="1" applyBorder="1" applyAlignment="1" applyProtection="1">
      <alignment horizontal="center" vertical="center" wrapText="1"/>
    </xf>
    <xf numFmtId="1" fontId="2" fillId="20" borderId="26" xfId="0" applyNumberFormat="1" applyFont="1" applyFill="1" applyBorder="1" applyAlignment="1" applyProtection="1">
      <alignment horizontal="center" vertical="center" wrapText="1"/>
    </xf>
    <xf numFmtId="1" fontId="2" fillId="20" borderId="12" xfId="0" applyNumberFormat="1" applyFont="1" applyFill="1" applyBorder="1" applyAlignment="1" applyProtection="1">
      <alignment horizontal="center" vertical="center" wrapText="1"/>
    </xf>
    <xf numFmtId="0" fontId="2" fillId="24" borderId="45" xfId="0" applyFont="1" applyFill="1" applyBorder="1" applyProtection="1"/>
    <xf numFmtId="0" fontId="0" fillId="24" borderId="65" xfId="0" applyFill="1" applyBorder="1" applyProtection="1"/>
    <xf numFmtId="0" fontId="2" fillId="24" borderId="40" xfId="0" applyFont="1" applyFill="1" applyBorder="1" applyProtection="1"/>
    <xf numFmtId="0" fontId="0" fillId="24" borderId="62" xfId="0" applyFill="1" applyBorder="1" applyProtection="1"/>
    <xf numFmtId="0" fontId="2" fillId="24" borderId="74" xfId="0" applyFont="1" applyFill="1" applyBorder="1" applyProtection="1"/>
    <xf numFmtId="0" fontId="2" fillId="24" borderId="24" xfId="0" applyFont="1" applyFill="1" applyBorder="1" applyProtection="1"/>
    <xf numFmtId="0" fontId="0" fillId="24" borderId="0" xfId="0" applyFill="1" applyProtection="1"/>
    <xf numFmtId="0" fontId="2" fillId="24" borderId="6" xfId="0" applyFont="1" applyFill="1" applyBorder="1" applyProtection="1"/>
    <xf numFmtId="0" fontId="0" fillId="24" borderId="48" xfId="0" applyFill="1" applyBorder="1" applyProtection="1"/>
    <xf numFmtId="2" fontId="0" fillId="23" borderId="0" xfId="0" applyNumberFormat="1" applyFill="1" applyProtection="1"/>
    <xf numFmtId="2" fontId="0" fillId="23" borderId="42" xfId="0" applyNumberFormat="1" applyFill="1" applyBorder="1" applyProtection="1"/>
    <xf numFmtId="1" fontId="2" fillId="20" borderId="44" xfId="0" applyNumberFormat="1" applyFont="1" applyFill="1" applyBorder="1" applyAlignment="1" applyProtection="1">
      <alignment horizontal="center" vertical="center" wrapText="1"/>
    </xf>
    <xf numFmtId="0" fontId="2" fillId="24" borderId="78" xfId="0" applyFont="1" applyFill="1" applyBorder="1" applyProtection="1"/>
    <xf numFmtId="0" fontId="1" fillId="24" borderId="14" xfId="0" applyFont="1" applyFill="1" applyBorder="1" applyProtection="1"/>
    <xf numFmtId="0" fontId="1" fillId="24" borderId="8" xfId="0" applyFont="1" applyFill="1" applyBorder="1" applyProtection="1"/>
    <xf numFmtId="0" fontId="2" fillId="24" borderId="16" xfId="0" applyFont="1" applyFill="1" applyBorder="1" applyProtection="1"/>
    <xf numFmtId="0" fontId="1" fillId="24" borderId="28" xfId="0" applyFont="1" applyFill="1" applyBorder="1" applyProtection="1"/>
    <xf numFmtId="0" fontId="2" fillId="24" borderId="18" xfId="0" applyFont="1" applyFill="1" applyBorder="1" applyProtection="1"/>
    <xf numFmtId="0" fontId="1" fillId="24" borderId="19" xfId="0" applyFont="1" applyFill="1" applyBorder="1" applyProtection="1"/>
    <xf numFmtId="0" fontId="2" fillId="23" borderId="0" xfId="0" applyFont="1" applyFill="1" applyProtection="1"/>
    <xf numFmtId="1" fontId="0" fillId="23" borderId="0" xfId="0" applyNumberFormat="1" applyFill="1" applyProtection="1"/>
    <xf numFmtId="0" fontId="0" fillId="4" borderId="0" xfId="0" applyFill="1" applyProtection="1"/>
    <xf numFmtId="0" fontId="9" fillId="4" borderId="0" xfId="0" applyFont="1" applyFill="1" applyProtection="1"/>
    <xf numFmtId="0" fontId="8" fillId="4" borderId="0" xfId="0" applyFont="1" applyFill="1" applyAlignment="1" applyProtection="1">
      <alignment wrapText="1"/>
    </xf>
    <xf numFmtId="0" fontId="8" fillId="4" borderId="0" xfId="0" applyFont="1" applyFill="1" applyAlignment="1" applyProtection="1">
      <alignment horizontal="left" wrapText="1"/>
    </xf>
    <xf numFmtId="0" fontId="8" fillId="0" borderId="0" xfId="0" applyFont="1" applyAlignment="1" applyProtection="1">
      <alignment horizontal="left" wrapText="1"/>
    </xf>
    <xf numFmtId="0" fontId="12" fillId="4" borderId="0" xfId="0" applyFont="1" applyFill="1" applyProtection="1"/>
    <xf numFmtId="0" fontId="2" fillId="3" borderId="10" xfId="0" applyFont="1" applyFill="1" applyBorder="1" applyAlignment="1" applyProtection="1">
      <alignment horizontal="left" vertical="center" wrapText="1"/>
    </xf>
    <xf numFmtId="0" fontId="0" fillId="2" borderId="12" xfId="0" applyFill="1" applyBorder="1" applyAlignment="1" applyProtection="1">
      <alignment horizontal="center" vertical="center"/>
    </xf>
    <xf numFmtId="0" fontId="2" fillId="3" borderId="22" xfId="0" applyFont="1" applyFill="1" applyBorder="1" applyAlignment="1" applyProtection="1">
      <alignment horizontal="left" vertical="center" wrapText="1"/>
    </xf>
    <xf numFmtId="14" fontId="0" fillId="4" borderId="0" xfId="0" applyNumberFormat="1" applyFill="1" applyProtection="1"/>
    <xf numFmtId="0" fontId="2" fillId="3" borderId="16" xfId="0" applyFont="1" applyFill="1" applyBorder="1" applyAlignment="1" applyProtection="1">
      <alignment horizontal="left" vertical="center" wrapText="1"/>
    </xf>
    <xf numFmtId="0" fontId="0" fillId="0" borderId="0" xfId="0" applyProtection="1"/>
    <xf numFmtId="0" fontId="2" fillId="3" borderId="18" xfId="0" applyFont="1" applyFill="1" applyBorder="1" applyAlignment="1" applyProtection="1">
      <alignment horizontal="left" vertical="center" wrapText="1"/>
    </xf>
    <xf numFmtId="0" fontId="3" fillId="4" borderId="0" xfId="0" quotePrefix="1" applyFont="1" applyFill="1" applyProtection="1"/>
    <xf numFmtId="0" fontId="2" fillId="0" borderId="78" xfId="0" applyFont="1" applyBorder="1" applyAlignment="1" applyProtection="1">
      <alignment vertical="center" wrapText="1"/>
    </xf>
    <xf numFmtId="0" fontId="2" fillId="3" borderId="37" xfId="0" applyFont="1" applyFill="1" applyBorder="1" applyAlignment="1" applyProtection="1">
      <alignment vertical="center"/>
    </xf>
    <xf numFmtId="0" fontId="2" fillId="3" borderId="70" xfId="0" applyFont="1" applyFill="1" applyBorder="1" applyAlignment="1" applyProtection="1">
      <alignment vertical="center"/>
    </xf>
    <xf numFmtId="0" fontId="2" fillId="3" borderId="43" xfId="0" applyFont="1" applyFill="1" applyBorder="1" applyAlignment="1" applyProtection="1">
      <alignment vertical="center"/>
    </xf>
    <xf numFmtId="0" fontId="2" fillId="3" borderId="44" xfId="0" applyFont="1" applyFill="1" applyBorder="1" applyAlignment="1" applyProtection="1">
      <alignment vertical="center"/>
    </xf>
    <xf numFmtId="0" fontId="2" fillId="0" borderId="74" xfId="0" applyFont="1" applyBorder="1" applyAlignment="1" applyProtection="1">
      <alignment vertical="center" wrapText="1"/>
    </xf>
    <xf numFmtId="1" fontId="2" fillId="3" borderId="49" xfId="0" applyNumberFormat="1" applyFont="1" applyFill="1" applyBorder="1" applyAlignment="1" applyProtection="1">
      <alignment horizontal="center" vertical="center" wrapText="1"/>
    </xf>
    <xf numFmtId="1" fontId="2" fillId="3" borderId="12" xfId="0" applyNumberFormat="1" applyFont="1" applyFill="1" applyBorder="1" applyAlignment="1" applyProtection="1">
      <alignment horizontal="center" vertical="center" wrapText="1"/>
    </xf>
    <xf numFmtId="1" fontId="2" fillId="3" borderId="59" xfId="0" applyNumberFormat="1" applyFont="1" applyFill="1" applyBorder="1" applyAlignment="1" applyProtection="1">
      <alignment horizontal="center" vertical="center" wrapText="1"/>
    </xf>
    <xf numFmtId="1" fontId="2" fillId="3" borderId="68" xfId="0" applyNumberFormat="1" applyFont="1" applyFill="1" applyBorder="1" applyAlignment="1" applyProtection="1">
      <alignment horizontal="center" vertical="center" wrapText="1"/>
    </xf>
    <xf numFmtId="1" fontId="2" fillId="3" borderId="52" xfId="0" applyNumberFormat="1" applyFont="1" applyFill="1" applyBorder="1" applyAlignment="1" applyProtection="1">
      <alignment horizontal="center" vertical="center" wrapText="1"/>
    </xf>
    <xf numFmtId="0" fontId="2" fillId="16" borderId="14" xfId="6" applyBorder="1" applyProtection="1"/>
    <xf numFmtId="0" fontId="0" fillId="16" borderId="61" xfId="0" applyFill="1" applyBorder="1" applyAlignment="1" applyProtection="1">
      <alignment vertical="center"/>
    </xf>
    <xf numFmtId="0" fontId="2" fillId="16" borderId="8" xfId="6" applyBorder="1" applyProtection="1"/>
    <xf numFmtId="0" fontId="0" fillId="16" borderId="62" xfId="0" applyFill="1" applyBorder="1" applyAlignment="1" applyProtection="1">
      <alignment vertical="center"/>
    </xf>
    <xf numFmtId="0" fontId="2" fillId="16" borderId="19" xfId="6" applyBorder="1" applyProtection="1"/>
    <xf numFmtId="0" fontId="0" fillId="16" borderId="48" xfId="0" applyFill="1" applyBorder="1" applyAlignment="1" applyProtection="1">
      <alignment vertical="center"/>
    </xf>
    <xf numFmtId="0" fontId="2" fillId="4" borderId="0" xfId="6" quotePrefix="1" applyFill="1" applyAlignment="1" applyProtection="1">
      <alignment wrapText="1"/>
    </xf>
    <xf numFmtId="0" fontId="2" fillId="4" borderId="0" xfId="6" applyFill="1" applyProtection="1"/>
    <xf numFmtId="0" fontId="0" fillId="4" borderId="0" xfId="0" applyFill="1" applyAlignment="1" applyProtection="1">
      <alignment vertical="center"/>
    </xf>
    <xf numFmtId="3" fontId="0" fillId="4" borderId="0" xfId="0" applyNumberFormat="1" applyFill="1" applyProtection="1"/>
    <xf numFmtId="0" fontId="0" fillId="0" borderId="7" xfId="0" quotePrefix="1" applyBorder="1" applyAlignment="1" applyProtection="1">
      <alignment vertical="center" wrapText="1"/>
    </xf>
    <xf numFmtId="0" fontId="3" fillId="4" borderId="0" xfId="0" applyFont="1" applyFill="1" applyProtection="1"/>
    <xf numFmtId="1" fontId="0" fillId="4" borderId="0" xfId="0" applyNumberFormat="1" applyFill="1" applyProtection="1"/>
    <xf numFmtId="0" fontId="2" fillId="3" borderId="61" xfId="0" applyFont="1" applyFill="1" applyBorder="1" applyAlignment="1" applyProtection="1">
      <alignment vertical="center"/>
    </xf>
    <xf numFmtId="0" fontId="2" fillId="3" borderId="71" xfId="0" applyFont="1" applyFill="1" applyBorder="1" applyAlignment="1" applyProtection="1">
      <alignment vertical="center"/>
    </xf>
    <xf numFmtId="0" fontId="2" fillId="3" borderId="55" xfId="0" applyFont="1" applyFill="1" applyBorder="1" applyAlignment="1" applyProtection="1">
      <alignment vertical="center"/>
    </xf>
    <xf numFmtId="0" fontId="2" fillId="4" borderId="0" xfId="0" applyFont="1" applyFill="1" applyAlignment="1" applyProtection="1">
      <alignment vertical="center"/>
    </xf>
    <xf numFmtId="1" fontId="2" fillId="3" borderId="19" xfId="0" applyNumberFormat="1" applyFont="1" applyFill="1" applyBorder="1" applyAlignment="1" applyProtection="1">
      <alignment horizontal="center" vertical="center" wrapText="1"/>
    </xf>
    <xf numFmtId="1" fontId="2" fillId="3" borderId="20" xfId="0" applyNumberFormat="1" applyFont="1" applyFill="1" applyBorder="1" applyAlignment="1" applyProtection="1">
      <alignment horizontal="center" vertical="center" wrapText="1"/>
    </xf>
    <xf numFmtId="1" fontId="2" fillId="4" borderId="0" xfId="0" applyNumberFormat="1" applyFont="1" applyFill="1" applyAlignment="1" applyProtection="1">
      <alignment horizontal="center" vertical="center" wrapText="1"/>
    </xf>
    <xf numFmtId="0" fontId="2" fillId="16" borderId="13" xfId="0" quotePrefix="1" applyFont="1" applyFill="1" applyBorder="1" applyProtection="1"/>
    <xf numFmtId="0" fontId="0" fillId="16" borderId="27" xfId="0" applyFill="1" applyBorder="1" applyProtection="1"/>
    <xf numFmtId="49" fontId="0" fillId="16" borderId="61" xfId="0" applyNumberFormat="1" applyFill="1" applyBorder="1" applyProtection="1"/>
    <xf numFmtId="0" fontId="2" fillId="16" borderId="41" xfId="6" quotePrefix="1" applyBorder="1" applyProtection="1"/>
    <xf numFmtId="49" fontId="0" fillId="16" borderId="72" xfId="0" applyNumberFormat="1" applyFill="1" applyBorder="1" applyProtection="1"/>
    <xf numFmtId="0" fontId="0" fillId="4" borderId="39" xfId="0" applyFill="1" applyBorder="1" applyProtection="1"/>
    <xf numFmtId="0" fontId="1" fillId="0" borderId="37" xfId="0" quotePrefix="1" applyFont="1" applyBorder="1" applyAlignment="1" applyProtection="1">
      <alignment vertical="center" wrapText="1"/>
    </xf>
    <xf numFmtId="0" fontId="2" fillId="4" borderId="18" xfId="0" applyFont="1" applyFill="1" applyBorder="1" applyAlignment="1" applyProtection="1">
      <alignment vertical="center" wrapText="1"/>
    </xf>
    <xf numFmtId="1" fontId="2" fillId="3" borderId="31" xfId="0" applyNumberFormat="1" applyFont="1" applyFill="1" applyBorder="1" applyAlignment="1" applyProtection="1">
      <alignment horizontal="center" vertical="center" wrapText="1"/>
    </xf>
    <xf numFmtId="1" fontId="2" fillId="3" borderId="21" xfId="0" applyNumberFormat="1" applyFont="1" applyFill="1" applyBorder="1" applyAlignment="1" applyProtection="1">
      <alignment horizontal="center" vertical="center" wrapText="1"/>
    </xf>
    <xf numFmtId="1" fontId="2" fillId="3" borderId="25" xfId="0" applyNumberFormat="1" applyFont="1" applyFill="1" applyBorder="1" applyAlignment="1" applyProtection="1">
      <alignment horizontal="center" vertical="center" wrapText="1"/>
    </xf>
    <xf numFmtId="0" fontId="2" fillId="16" borderId="78" xfId="0" applyFont="1" applyFill="1" applyBorder="1" applyProtection="1"/>
    <xf numFmtId="0" fontId="0" fillId="16" borderId="14" xfId="0" applyFill="1" applyBorder="1" applyProtection="1"/>
    <xf numFmtId="0" fontId="0" fillId="16" borderId="71" xfId="0" applyFill="1" applyBorder="1" applyProtection="1"/>
    <xf numFmtId="1" fontId="0" fillId="16" borderId="13" xfId="0" applyNumberFormat="1" applyFill="1" applyBorder="1" applyProtection="1"/>
    <xf numFmtId="1" fontId="0" fillId="16" borderId="14" xfId="0" applyNumberFormat="1" applyFill="1" applyBorder="1" applyProtection="1"/>
    <xf numFmtId="0" fontId="0" fillId="16" borderId="15" xfId="0" applyFill="1" applyBorder="1" applyProtection="1"/>
    <xf numFmtId="3" fontId="1" fillId="4" borderId="0" xfId="7" applyFill="1" applyProtection="1"/>
    <xf numFmtId="0" fontId="2" fillId="16" borderId="40" xfId="0" applyFont="1" applyFill="1" applyBorder="1" applyProtection="1"/>
    <xf numFmtId="0" fontId="8" fillId="16" borderId="8" xfId="0" applyFont="1" applyFill="1" applyBorder="1" applyProtection="1"/>
    <xf numFmtId="0" fontId="0" fillId="16" borderId="76" xfId="0" applyFill="1" applyBorder="1" applyProtection="1"/>
    <xf numFmtId="1" fontId="0" fillId="16" borderId="16" xfId="0" applyNumberFormat="1" applyFill="1" applyBorder="1" applyProtection="1"/>
    <xf numFmtId="1" fontId="0" fillId="16" borderId="8" xfId="0" applyNumberFormat="1" applyFill="1" applyBorder="1" applyProtection="1"/>
    <xf numFmtId="0" fontId="0" fillId="16" borderId="17" xfId="0" applyFill="1" applyBorder="1" applyProtection="1"/>
    <xf numFmtId="0" fontId="0" fillId="16" borderId="8" xfId="0" applyFill="1" applyBorder="1" applyProtection="1"/>
    <xf numFmtId="0" fontId="2" fillId="16" borderId="16" xfId="0" applyFont="1" applyFill="1" applyBorder="1" applyProtection="1"/>
    <xf numFmtId="0" fontId="0" fillId="16" borderId="28" xfId="0" applyFill="1" applyBorder="1" applyProtection="1"/>
    <xf numFmtId="0" fontId="2" fillId="16" borderId="74" xfId="0" applyFont="1" applyFill="1" applyBorder="1" applyProtection="1"/>
    <xf numFmtId="0" fontId="0" fillId="16" borderId="62" xfId="0" applyFill="1" applyBorder="1" applyProtection="1"/>
    <xf numFmtId="0" fontId="2" fillId="16" borderId="6" xfId="0" applyFont="1" applyFill="1" applyBorder="1" applyProtection="1"/>
    <xf numFmtId="0" fontId="0" fillId="16" borderId="19" xfId="0" applyFill="1" applyBorder="1" applyProtection="1"/>
    <xf numFmtId="49" fontId="0" fillId="24" borderId="72" xfId="0" applyNumberFormat="1" applyFill="1" applyBorder="1" applyProtection="1"/>
    <xf numFmtId="1" fontId="0" fillId="16" borderId="18" xfId="0" applyNumberFormat="1" applyFill="1" applyBorder="1" applyProtection="1"/>
    <xf numFmtId="1" fontId="0" fillId="16" borderId="19" xfId="0" applyNumberFormat="1" applyFill="1" applyBorder="1" applyProtection="1"/>
    <xf numFmtId="0" fontId="0" fillId="16" borderId="20" xfId="0" applyFill="1" applyBorder="1" applyProtection="1"/>
    <xf numFmtId="0" fontId="2" fillId="4" borderId="0" xfId="0" applyFont="1" applyFill="1" applyProtection="1"/>
    <xf numFmtId="4" fontId="0" fillId="4" borderId="0" xfId="0" applyNumberFormat="1" applyFill="1" applyProtection="1"/>
    <xf numFmtId="4" fontId="0" fillId="0" borderId="0" xfId="0" applyNumberFormat="1" applyProtection="1"/>
    <xf numFmtId="0" fontId="2" fillId="8" borderId="56" xfId="0" applyFont="1" applyFill="1" applyBorder="1" applyAlignment="1" applyProtection="1">
      <alignment horizontal="left" vertical="center" wrapText="1"/>
    </xf>
    <xf numFmtId="0" fontId="2" fillId="8" borderId="57" xfId="0" applyFont="1" applyFill="1" applyBorder="1" applyAlignment="1" applyProtection="1">
      <alignment horizontal="left" vertical="center" wrapText="1"/>
    </xf>
    <xf numFmtId="0" fontId="2" fillId="8" borderId="60" xfId="0" applyFont="1" applyFill="1" applyBorder="1" applyAlignment="1" applyProtection="1">
      <alignment horizontal="left" vertical="center" wrapText="1"/>
    </xf>
    <xf numFmtId="4" fontId="2" fillId="4" borderId="0" xfId="0" applyNumberFormat="1" applyFont="1" applyFill="1" applyAlignment="1" applyProtection="1">
      <alignment vertical="center"/>
    </xf>
    <xf numFmtId="4" fontId="2" fillId="0" borderId="0" xfId="0" applyNumberFormat="1" applyFont="1" applyAlignment="1" applyProtection="1">
      <alignment vertical="center"/>
    </xf>
    <xf numFmtId="0" fontId="0" fillId="0" borderId="13" xfId="0" applyBorder="1" applyAlignment="1" applyProtection="1">
      <alignment vertical="center" wrapText="1"/>
    </xf>
    <xf numFmtId="0" fontId="0" fillId="0" borderId="14" xfId="0" applyBorder="1" applyAlignment="1" applyProtection="1">
      <alignment horizontal="center" vertical="center"/>
    </xf>
    <xf numFmtId="0" fontId="0" fillId="0" borderId="14" xfId="0" quotePrefix="1" applyBorder="1" applyAlignment="1" applyProtection="1">
      <alignment horizontal="center" vertical="center"/>
    </xf>
    <xf numFmtId="0" fontId="0" fillId="9" borderId="16" xfId="0" applyFill="1" applyBorder="1" applyAlignment="1" applyProtection="1">
      <alignment vertical="center"/>
    </xf>
    <xf numFmtId="0" fontId="13" fillId="9" borderId="9" xfId="0" applyFont="1" applyFill="1" applyBorder="1" applyAlignment="1" applyProtection="1">
      <alignment horizontal="center" vertical="center"/>
    </xf>
    <xf numFmtId="0" fontId="0" fillId="9" borderId="9" xfId="0" quotePrefix="1" applyFill="1" applyBorder="1" applyAlignment="1" applyProtection="1">
      <alignment horizontal="center" vertical="center"/>
    </xf>
    <xf numFmtId="0" fontId="0" fillId="0" borderId="16" xfId="0" applyBorder="1" applyAlignment="1" applyProtection="1">
      <alignment vertical="center" wrapText="1"/>
    </xf>
    <xf numFmtId="0" fontId="0" fillId="0" borderId="8" xfId="0" applyBorder="1" applyAlignment="1" applyProtection="1">
      <alignment horizontal="center" vertical="center"/>
    </xf>
    <xf numFmtId="0" fontId="0" fillId="0" borderId="8" xfId="0" applyBorder="1" applyAlignment="1" applyProtection="1">
      <alignment horizontal="center" vertical="center" wrapText="1"/>
    </xf>
    <xf numFmtId="4" fontId="0" fillId="2" borderId="17" xfId="0" applyNumberFormat="1" applyFill="1" applyBorder="1" applyProtection="1"/>
    <xf numFmtId="0" fontId="0" fillId="9" borderId="16" xfId="0" applyFill="1" applyBorder="1" applyAlignment="1" applyProtection="1">
      <alignment vertical="center" wrapText="1"/>
    </xf>
    <xf numFmtId="0" fontId="0" fillId="9" borderId="8" xfId="0" applyFill="1" applyBorder="1" applyAlignment="1" applyProtection="1">
      <alignment horizontal="center" vertical="center" wrapText="1"/>
    </xf>
    <xf numFmtId="0" fontId="0" fillId="4" borderId="16" xfId="0" applyFill="1" applyBorder="1" applyAlignment="1" applyProtection="1">
      <alignment vertical="center" wrapText="1"/>
    </xf>
    <xf numFmtId="0" fontId="0" fillId="4" borderId="8" xfId="0" applyFill="1" applyBorder="1" applyAlignment="1" applyProtection="1">
      <alignment horizontal="center" vertical="center"/>
    </xf>
    <xf numFmtId="0" fontId="0" fillId="4" borderId="8" xfId="0" applyFill="1" applyBorder="1" applyAlignment="1" applyProtection="1">
      <alignment horizontal="center" vertical="center" wrapText="1"/>
    </xf>
    <xf numFmtId="4" fontId="0" fillId="4" borderId="39" xfId="0" applyNumberFormat="1" applyFill="1" applyBorder="1" applyProtection="1"/>
    <xf numFmtId="0" fontId="0" fillId="9" borderId="18" xfId="0" applyFill="1" applyBorder="1" applyAlignment="1" applyProtection="1">
      <alignment vertical="center" wrapText="1"/>
    </xf>
    <xf numFmtId="0" fontId="0" fillId="9" borderId="19" xfId="0" applyFill="1" applyBorder="1" applyAlignment="1" applyProtection="1">
      <alignment horizontal="center" vertical="center" wrapText="1"/>
    </xf>
    <xf numFmtId="0" fontId="0" fillId="9" borderId="48" xfId="0" applyFill="1" applyBorder="1" applyAlignment="1" applyProtection="1">
      <alignment horizontal="center" vertical="center" wrapText="1"/>
    </xf>
    <xf numFmtId="168" fontId="0" fillId="4" borderId="0" xfId="0" applyNumberFormat="1" applyFill="1" applyProtection="1"/>
    <xf numFmtId="0" fontId="2" fillId="8" borderId="10" xfId="0" applyFont="1" applyFill="1" applyBorder="1" applyAlignment="1" applyProtection="1">
      <alignment horizontal="left" vertical="center" wrapText="1"/>
    </xf>
    <xf numFmtId="0" fontId="2" fillId="8" borderId="11" xfId="0" applyFont="1" applyFill="1" applyBorder="1" applyAlignment="1" applyProtection="1">
      <alignment horizontal="left" vertical="center" wrapText="1"/>
    </xf>
    <xf numFmtId="0" fontId="2" fillId="8" borderId="12" xfId="0" applyFont="1" applyFill="1" applyBorder="1" applyAlignment="1" applyProtection="1">
      <alignment horizontal="left" vertical="center" wrapText="1"/>
    </xf>
    <xf numFmtId="0" fontId="2" fillId="8" borderId="56" xfId="0" applyFont="1" applyFill="1" applyBorder="1" applyAlignment="1" applyProtection="1">
      <alignment vertical="center" wrapText="1"/>
    </xf>
    <xf numFmtId="0" fontId="36" fillId="8" borderId="57" xfId="0" applyFont="1" applyFill="1" applyBorder="1" applyAlignment="1" applyProtection="1">
      <alignment horizontal="center" vertical="center"/>
    </xf>
    <xf numFmtId="0" fontId="2" fillId="8" borderId="73" xfId="0" quotePrefix="1" applyFont="1" applyFill="1" applyBorder="1" applyAlignment="1" applyProtection="1">
      <alignment horizontal="center" vertical="center"/>
    </xf>
    <xf numFmtId="0" fontId="2" fillId="8" borderId="49" xfId="0" applyFont="1" applyFill="1" applyBorder="1" applyAlignment="1" applyProtection="1">
      <alignment horizontal="right" vertical="center"/>
    </xf>
    <xf numFmtId="0" fontId="2" fillId="8" borderId="39" xfId="0" applyFont="1" applyFill="1" applyBorder="1" applyAlignment="1" applyProtection="1">
      <alignment horizontal="right" vertical="center"/>
    </xf>
    <xf numFmtId="0" fontId="2" fillId="8" borderId="2" xfId="0" applyFont="1" applyFill="1" applyBorder="1" applyAlignment="1" applyProtection="1">
      <alignment horizontal="right" vertical="center"/>
    </xf>
    <xf numFmtId="0" fontId="0" fillId="0" borderId="13" xfId="0" applyBorder="1" applyAlignment="1" applyProtection="1">
      <alignment wrapText="1"/>
    </xf>
    <xf numFmtId="0" fontId="0" fillId="0" borderId="61" xfId="0" quotePrefix="1" applyBorder="1" applyAlignment="1" applyProtection="1">
      <alignment horizontal="center" vertical="center"/>
    </xf>
    <xf numFmtId="0" fontId="0" fillId="9" borderId="16" xfId="0" applyFill="1" applyBorder="1" applyAlignment="1" applyProtection="1">
      <alignment wrapText="1"/>
    </xf>
    <xf numFmtId="0" fontId="0" fillId="9" borderId="8" xfId="0" applyFill="1" applyBorder="1" applyAlignment="1" applyProtection="1">
      <alignment horizontal="center" vertical="center"/>
    </xf>
    <xf numFmtId="0" fontId="0" fillId="9" borderId="62" xfId="0" quotePrefix="1" applyFill="1" applyBorder="1" applyAlignment="1" applyProtection="1">
      <alignment horizontal="center" vertical="center"/>
    </xf>
    <xf numFmtId="0" fontId="0" fillId="0" borderId="16" xfId="0" applyBorder="1" applyAlignment="1" applyProtection="1">
      <alignment wrapText="1"/>
    </xf>
    <xf numFmtId="0" fontId="0" fillId="0" borderId="62" xfId="0" quotePrefix="1" applyBorder="1" applyAlignment="1" applyProtection="1">
      <alignment horizontal="center" vertical="center"/>
    </xf>
    <xf numFmtId="2" fontId="0" fillId="2" borderId="16" xfId="0" applyNumberFormat="1" applyFill="1" applyBorder="1" applyProtection="1"/>
    <xf numFmtId="2" fontId="0" fillId="2" borderId="8" xfId="0" applyNumberFormat="1" applyFill="1" applyBorder="1" applyProtection="1"/>
    <xf numFmtId="2" fontId="0" fillId="2" borderId="17" xfId="0" applyNumberFormat="1" applyFill="1" applyBorder="1" applyProtection="1"/>
    <xf numFmtId="2" fontId="0" fillId="9" borderId="16" xfId="0" applyNumberFormat="1" applyFill="1" applyBorder="1" applyProtection="1"/>
    <xf numFmtId="2" fontId="0" fillId="9" borderId="8" xfId="0" applyNumberFormat="1" applyFill="1" applyBorder="1" applyProtection="1"/>
    <xf numFmtId="2" fontId="0" fillId="9" borderId="17" xfId="0" applyNumberFormat="1" applyFill="1" applyBorder="1" applyProtection="1"/>
    <xf numFmtId="0" fontId="0" fillId="0" borderId="18" xfId="0" applyBorder="1" applyAlignment="1" applyProtection="1">
      <alignment wrapText="1"/>
    </xf>
    <xf numFmtId="0" fontId="0" fillId="0" borderId="19" xfId="0" applyBorder="1" applyAlignment="1" applyProtection="1">
      <alignment horizontal="center" vertical="center"/>
    </xf>
    <xf numFmtId="0" fontId="0" fillId="0" borderId="48" xfId="0" quotePrefix="1" applyBorder="1" applyAlignment="1" applyProtection="1">
      <alignment horizontal="center" vertical="center"/>
    </xf>
    <xf numFmtId="4" fontId="0" fillId="2" borderId="18" xfId="0" applyNumberFormat="1" applyFill="1" applyBorder="1" applyProtection="1"/>
    <xf numFmtId="4" fontId="0" fillId="2" borderId="19" xfId="0" applyNumberFormat="1" applyFill="1" applyBorder="1" applyProtection="1"/>
    <xf numFmtId="4" fontId="0" fillId="2" borderId="20" xfId="0" applyNumberFormat="1" applyFill="1" applyBorder="1" applyProtection="1"/>
    <xf numFmtId="0" fontId="25" fillId="4" borderId="0" xfId="0" applyFont="1" applyFill="1" applyAlignment="1" applyProtection="1">
      <alignment horizontal="center"/>
    </xf>
    <xf numFmtId="0" fontId="3" fillId="3" borderId="1" xfId="0" applyFont="1" applyFill="1" applyBorder="1" applyAlignment="1" applyProtection="1">
      <alignment horizontal="center" vertical="center"/>
    </xf>
    <xf numFmtId="0" fontId="2" fillId="8" borderId="56" xfId="0" applyFont="1" applyFill="1" applyBorder="1" applyAlignment="1" applyProtection="1">
      <alignment vertical="center"/>
    </xf>
    <xf numFmtId="0" fontId="2" fillId="8" borderId="57" xfId="0" applyFont="1" applyFill="1" applyBorder="1" applyAlignment="1" applyProtection="1">
      <alignment vertical="center" wrapText="1"/>
    </xf>
    <xf numFmtId="0" fontId="2" fillId="8" borderId="73" xfId="0" applyFont="1" applyFill="1" applyBorder="1" applyAlignment="1" applyProtection="1">
      <alignment vertical="center" wrapText="1"/>
    </xf>
    <xf numFmtId="0" fontId="2" fillId="8" borderId="12" xfId="0" applyFont="1" applyFill="1" applyBorder="1" applyAlignment="1" applyProtection="1">
      <alignment vertical="center" wrapText="1"/>
    </xf>
    <xf numFmtId="0" fontId="0" fillId="0" borderId="13" xfId="0" applyBorder="1" applyProtection="1"/>
    <xf numFmtId="49" fontId="0" fillId="9" borderId="18" xfId="0" applyNumberFormat="1" applyFill="1" applyBorder="1" applyProtection="1"/>
    <xf numFmtId="164" fontId="0" fillId="9" borderId="19" xfId="0" applyNumberFormat="1" applyFill="1" applyBorder="1" applyProtection="1"/>
    <xf numFmtId="164" fontId="0" fillId="9" borderId="20" xfId="0" applyNumberFormat="1" applyFill="1" applyBorder="1" applyProtection="1"/>
    <xf numFmtId="4" fontId="0" fillId="4" borderId="0" xfId="0" applyNumberFormat="1" applyFill="1" applyAlignment="1" applyProtection="1">
      <alignment vertical="center"/>
    </xf>
    <xf numFmtId="0" fontId="2" fillId="22" borderId="10" xfId="0" applyFont="1" applyFill="1" applyBorder="1" applyAlignment="1" applyProtection="1">
      <alignment vertical="center" wrapText="1"/>
    </xf>
    <xf numFmtId="0" fontId="2" fillId="8" borderId="12" xfId="0" applyFont="1" applyFill="1" applyBorder="1" applyAlignment="1" applyProtection="1">
      <alignment vertical="center"/>
    </xf>
    <xf numFmtId="0" fontId="2" fillId="8" borderId="7" xfId="0" applyFont="1" applyFill="1" applyBorder="1" applyAlignment="1" applyProtection="1">
      <alignment vertical="center" wrapText="1"/>
    </xf>
    <xf numFmtId="1" fontId="2" fillId="8" borderId="56" xfId="0" applyNumberFormat="1" applyFont="1" applyFill="1" applyBorder="1" applyAlignment="1" applyProtection="1">
      <alignment horizontal="center" vertical="center" wrapText="1"/>
    </xf>
    <xf numFmtId="0" fontId="2" fillId="8" borderId="57" xfId="0" applyFont="1" applyFill="1" applyBorder="1" applyAlignment="1" applyProtection="1">
      <alignment horizontal="center" vertical="center" wrapText="1"/>
    </xf>
    <xf numFmtId="0" fontId="2" fillId="8" borderId="73" xfId="0" applyFont="1" applyFill="1" applyBorder="1" applyAlignment="1" applyProtection="1">
      <alignment horizontal="center" vertical="center" wrapText="1"/>
    </xf>
    <xf numFmtId="0" fontId="2" fillId="8" borderId="60" xfId="0" applyFont="1" applyFill="1" applyBorder="1" applyAlignment="1" applyProtection="1">
      <alignment horizontal="center" vertical="center" wrapText="1"/>
    </xf>
    <xf numFmtId="0" fontId="0" fillId="0" borderId="61" xfId="0" applyBorder="1" applyProtection="1"/>
    <xf numFmtId="0" fontId="0" fillId="0" borderId="78" xfId="0" applyBorder="1" applyProtection="1"/>
    <xf numFmtId="0" fontId="0" fillId="9" borderId="16" xfId="0" applyFill="1" applyBorder="1" applyProtection="1"/>
    <xf numFmtId="0" fontId="0" fillId="9" borderId="62" xfId="0" applyFill="1" applyBorder="1" applyProtection="1"/>
    <xf numFmtId="0" fontId="0" fillId="9" borderId="40" xfId="0" applyFill="1" applyBorder="1" applyProtection="1"/>
    <xf numFmtId="0" fontId="0" fillId="0" borderId="16" xfId="0" applyBorder="1" applyProtection="1"/>
    <xf numFmtId="0" fontId="0" fillId="0" borderId="62" xfId="0" applyBorder="1" applyProtection="1"/>
    <xf numFmtId="0" fontId="0" fillId="0" borderId="40" xfId="0" applyBorder="1" applyProtection="1"/>
    <xf numFmtId="0" fontId="0" fillId="0" borderId="22" xfId="0" applyBorder="1" applyProtection="1"/>
    <xf numFmtId="0" fontId="0" fillId="0" borderId="65" xfId="0" applyBorder="1" applyProtection="1"/>
    <xf numFmtId="0" fontId="0" fillId="0" borderId="45" xfId="0" applyBorder="1" applyProtection="1"/>
    <xf numFmtId="0" fontId="0" fillId="0" borderId="18" xfId="0" applyBorder="1" applyProtection="1"/>
    <xf numFmtId="0" fontId="0" fillId="0" borderId="48" xfId="0" applyBorder="1" applyProtection="1"/>
    <xf numFmtId="0" fontId="0" fillId="0" borderId="6" xfId="0" applyBorder="1" applyProtection="1"/>
    <xf numFmtId="0" fontId="3" fillId="3" borderId="10" xfId="0" applyFont="1" applyFill="1" applyBorder="1" applyAlignment="1" applyProtection="1">
      <alignment vertical="center"/>
    </xf>
    <xf numFmtId="0" fontId="3" fillId="9" borderId="44" xfId="0" applyFont="1" applyFill="1" applyBorder="1" applyAlignment="1" applyProtection="1">
      <alignment horizontal="center" vertical="center"/>
    </xf>
    <xf numFmtId="0" fontId="2" fillId="8" borderId="10" xfId="0" applyFont="1" applyFill="1" applyBorder="1" applyAlignment="1" applyProtection="1">
      <alignment vertical="center"/>
    </xf>
    <xf numFmtId="0" fontId="2" fillId="8" borderId="70" xfId="0" applyFont="1" applyFill="1" applyBorder="1" applyAlignment="1" applyProtection="1">
      <alignment vertical="center" wrapText="1"/>
    </xf>
    <xf numFmtId="0" fontId="2" fillId="8" borderId="10" xfId="0" applyFont="1" applyFill="1" applyBorder="1" applyAlignment="1" applyProtection="1">
      <alignment vertical="center" wrapText="1"/>
    </xf>
    <xf numFmtId="0" fontId="2" fillId="8" borderId="26" xfId="0" applyFont="1" applyFill="1" applyBorder="1" applyAlignment="1" applyProtection="1">
      <alignment vertical="center"/>
    </xf>
    <xf numFmtId="0" fontId="2" fillId="8" borderId="11" xfId="0" applyFont="1" applyFill="1" applyBorder="1" applyAlignment="1" applyProtection="1">
      <alignment vertical="center"/>
    </xf>
    <xf numFmtId="0" fontId="0" fillId="4" borderId="22" xfId="0" applyFill="1" applyBorder="1" applyProtection="1"/>
    <xf numFmtId="0" fontId="0" fillId="4" borderId="61" xfId="0" applyFill="1" applyBorder="1" applyAlignment="1" applyProtection="1">
      <alignment horizontal="center" vertical="center"/>
    </xf>
    <xf numFmtId="0" fontId="0" fillId="9" borderId="53" xfId="0" applyFill="1" applyBorder="1" applyProtection="1"/>
    <xf numFmtId="0" fontId="0" fillId="9" borderId="65" xfId="0" applyFill="1" applyBorder="1" applyAlignment="1" applyProtection="1">
      <alignment horizontal="center" vertical="center"/>
    </xf>
    <xf numFmtId="49" fontId="0" fillId="4" borderId="16" xfId="0" applyNumberFormat="1" applyFill="1" applyBorder="1" applyProtection="1"/>
    <xf numFmtId="0" fontId="0" fillId="4" borderId="17" xfId="0" applyFill="1" applyBorder="1" applyAlignment="1" applyProtection="1">
      <alignment vertical="center"/>
    </xf>
    <xf numFmtId="1" fontId="2" fillId="8" borderId="67" xfId="0" applyNumberFormat="1" applyFont="1" applyFill="1" applyBorder="1" applyAlignment="1" applyProtection="1">
      <alignment horizontal="center" vertical="center" wrapText="1"/>
    </xf>
    <xf numFmtId="0" fontId="0" fillId="0" borderId="27" xfId="0" applyBorder="1" applyProtection="1"/>
    <xf numFmtId="0" fontId="0" fillId="9" borderId="28" xfId="0" applyFill="1" applyBorder="1" applyProtection="1"/>
    <xf numFmtId="2" fontId="0" fillId="9" borderId="28" xfId="0" applyNumberFormat="1" applyFill="1" applyBorder="1" applyProtection="1"/>
    <xf numFmtId="2" fontId="0" fillId="9" borderId="62" xfId="0" applyNumberFormat="1" applyFill="1" applyBorder="1" applyProtection="1"/>
    <xf numFmtId="0" fontId="0" fillId="0" borderId="28" xfId="0" applyBorder="1" applyProtection="1"/>
    <xf numFmtId="0" fontId="0" fillId="0" borderId="30" xfId="0" applyBorder="1" applyProtection="1"/>
    <xf numFmtId="0" fontId="0" fillId="9" borderId="18" xfId="0" applyFill="1" applyBorder="1" applyProtection="1"/>
    <xf numFmtId="0" fontId="0" fillId="9" borderId="29" xfId="0" applyFill="1" applyBorder="1" applyProtection="1"/>
    <xf numFmtId="2" fontId="0" fillId="9" borderId="29" xfId="0" applyNumberFormat="1" applyFill="1" applyBorder="1" applyProtection="1"/>
    <xf numFmtId="2" fontId="0" fillId="9" borderId="19" xfId="0" applyNumberFormat="1" applyFill="1" applyBorder="1" applyProtection="1"/>
    <xf numFmtId="2" fontId="0" fillId="9" borderId="48" xfId="0" applyNumberFormat="1" applyFill="1" applyBorder="1" applyProtection="1"/>
    <xf numFmtId="2" fontId="0" fillId="9" borderId="20" xfId="0" applyNumberFormat="1" applyFill="1" applyBorder="1" applyProtection="1"/>
    <xf numFmtId="0" fontId="0" fillId="9" borderId="62" xfId="0" applyFill="1" applyBorder="1" applyAlignment="1" applyProtection="1">
      <alignment horizontal="center" vertical="center"/>
    </xf>
    <xf numFmtId="0" fontId="0" fillId="4" borderId="62" xfId="0" applyFill="1" applyBorder="1" applyAlignment="1" applyProtection="1">
      <alignment vertical="center"/>
    </xf>
    <xf numFmtId="1" fontId="2" fillId="8" borderId="26" xfId="0" applyNumberFormat="1" applyFont="1" applyFill="1" applyBorder="1" applyAlignment="1" applyProtection="1">
      <alignment horizontal="center" vertical="center" wrapText="1"/>
    </xf>
    <xf numFmtId="0" fontId="2" fillId="8" borderId="11" xfId="0" applyFont="1" applyFill="1" applyBorder="1" applyAlignment="1" applyProtection="1">
      <alignment horizontal="center" vertical="center" wrapText="1"/>
    </xf>
    <xf numFmtId="0" fontId="2" fillId="8" borderId="70" xfId="0" applyFont="1" applyFill="1" applyBorder="1" applyAlignment="1" applyProtection="1">
      <alignment horizontal="center" vertical="center" wrapText="1"/>
    </xf>
    <xf numFmtId="0" fontId="2" fillId="8" borderId="12" xfId="0" applyFont="1" applyFill="1" applyBorder="1" applyAlignment="1" applyProtection="1">
      <alignment horizontal="center" vertical="center" wrapText="1"/>
    </xf>
    <xf numFmtId="4" fontId="0" fillId="4" borderId="50" xfId="0" applyNumberFormat="1" applyFill="1" applyBorder="1" applyProtection="1"/>
    <xf numFmtId="0" fontId="0" fillId="9" borderId="59" xfId="0" applyFill="1" applyBorder="1" applyProtection="1"/>
    <xf numFmtId="0" fontId="0" fillId="9" borderId="51" xfId="0" applyFill="1" applyBorder="1" applyProtection="1"/>
    <xf numFmtId="0" fontId="2" fillId="8" borderId="70" xfId="0" applyFont="1" applyFill="1" applyBorder="1" applyAlignment="1" applyProtection="1">
      <alignment vertical="center"/>
    </xf>
    <xf numFmtId="0" fontId="2" fillId="8" borderId="37" xfId="0" applyFont="1" applyFill="1" applyBorder="1" applyAlignment="1" applyProtection="1">
      <alignment horizontal="center" vertical="center" wrapText="1"/>
    </xf>
    <xf numFmtId="1" fontId="17" fillId="12" borderId="10" xfId="0" applyNumberFormat="1" applyFont="1" applyFill="1" applyBorder="1" applyAlignment="1" applyProtection="1">
      <alignment horizontal="center" vertical="center" wrapText="1"/>
    </xf>
    <xf numFmtId="0" fontId="17" fillId="12" borderId="11" xfId="0" applyFont="1" applyFill="1" applyBorder="1" applyAlignment="1" applyProtection="1">
      <alignment horizontal="center" vertical="center"/>
    </xf>
    <xf numFmtId="0" fontId="17" fillId="12" borderId="12" xfId="0" applyFont="1" applyFill="1" applyBorder="1" applyAlignment="1" applyProtection="1">
      <alignment horizontal="center" vertical="center"/>
    </xf>
    <xf numFmtId="0" fontId="0" fillId="0" borderId="55" xfId="0" applyBorder="1" applyProtection="1"/>
    <xf numFmtId="0" fontId="0" fillId="0" borderId="3" xfId="0" quotePrefix="1" applyBorder="1" applyAlignment="1" applyProtection="1">
      <alignment horizontal="center"/>
    </xf>
    <xf numFmtId="0" fontId="0" fillId="9" borderId="47" xfId="0" applyFill="1" applyBorder="1" applyProtection="1"/>
    <xf numFmtId="0" fontId="0" fillId="9" borderId="4" xfId="0" quotePrefix="1" applyFill="1" applyBorder="1" applyAlignment="1" applyProtection="1">
      <alignment horizontal="center"/>
    </xf>
    <xf numFmtId="0" fontId="0" fillId="4" borderId="16" xfId="0" applyFill="1" applyBorder="1" applyProtection="1"/>
    <xf numFmtId="0" fontId="0" fillId="4" borderId="47" xfId="0" applyFill="1" applyBorder="1" applyProtection="1"/>
    <xf numFmtId="0" fontId="0" fillId="0" borderId="4" xfId="0" quotePrefix="1" applyBorder="1" applyAlignment="1" applyProtection="1">
      <alignment horizontal="center"/>
    </xf>
    <xf numFmtId="0" fontId="0" fillId="4" borderId="24" xfId="0" applyFill="1" applyBorder="1" applyAlignment="1" applyProtection="1">
      <alignment wrapText="1"/>
    </xf>
    <xf numFmtId="0" fontId="0" fillId="4" borderId="33" xfId="0" quotePrefix="1" applyFill="1" applyBorder="1" applyAlignment="1" applyProtection="1">
      <alignment horizontal="center"/>
    </xf>
    <xf numFmtId="0" fontId="0" fillId="9" borderId="33" xfId="0" quotePrefix="1" applyFill="1" applyBorder="1" applyAlignment="1" applyProtection="1">
      <alignment horizontal="center"/>
    </xf>
    <xf numFmtId="0" fontId="0" fillId="4" borderId="53" xfId="0" applyFill="1" applyBorder="1" applyProtection="1"/>
    <xf numFmtId="0" fontId="0" fillId="4" borderId="47" xfId="0" applyFill="1" applyBorder="1" applyAlignment="1" applyProtection="1">
      <alignment vertical="center"/>
    </xf>
    <xf numFmtId="4" fontId="0" fillId="18" borderId="0" xfId="0" applyNumberFormat="1" applyFill="1" applyProtection="1"/>
    <xf numFmtId="0" fontId="0" fillId="4" borderId="55" xfId="0" applyFill="1" applyBorder="1" applyProtection="1"/>
    <xf numFmtId="0" fontId="0" fillId="9" borderId="38" xfId="0" applyFill="1" applyBorder="1" applyProtection="1"/>
    <xf numFmtId="4" fontId="0" fillId="4" borderId="0" xfId="0" applyNumberFormat="1" applyFill="1" applyAlignment="1" applyProtection="1">
      <alignment horizontal="center" wrapText="1"/>
    </xf>
    <xf numFmtId="0" fontId="2" fillId="8" borderId="72" xfId="0" applyFont="1" applyFill="1" applyBorder="1" applyAlignment="1" applyProtection="1">
      <alignment vertical="center"/>
    </xf>
    <xf numFmtId="0" fontId="2" fillId="8" borderId="36" xfId="0" applyFont="1" applyFill="1" applyBorder="1" applyAlignment="1" applyProtection="1">
      <alignment vertical="center"/>
    </xf>
    <xf numFmtId="0" fontId="0" fillId="4" borderId="13" xfId="0" applyFill="1" applyBorder="1" applyProtection="1"/>
    <xf numFmtId="0" fontId="0" fillId="0" borderId="46" xfId="0" applyBorder="1" applyProtection="1"/>
    <xf numFmtId="0" fontId="0" fillId="21" borderId="33" xfId="0" quotePrefix="1" applyFill="1" applyBorder="1" applyAlignment="1" applyProtection="1">
      <alignment horizontal="center"/>
    </xf>
    <xf numFmtId="0" fontId="0" fillId="4" borderId="4" xfId="0" quotePrefix="1" applyFill="1" applyBorder="1" applyAlignment="1" applyProtection="1">
      <alignment horizontal="center"/>
    </xf>
    <xf numFmtId="0" fontId="0" fillId="27" borderId="4" xfId="0" quotePrefix="1" applyFill="1" applyBorder="1" applyAlignment="1" applyProtection="1">
      <alignment horizontal="center"/>
    </xf>
    <xf numFmtId="0" fontId="0" fillId="27" borderId="5" xfId="0" quotePrefix="1" applyFill="1" applyBorder="1" applyAlignment="1" applyProtection="1">
      <alignment horizontal="center"/>
    </xf>
    <xf numFmtId="0" fontId="2" fillId="8" borderId="44" xfId="0" applyFont="1" applyFill="1" applyBorder="1" applyAlignment="1" applyProtection="1">
      <alignment vertical="center"/>
    </xf>
    <xf numFmtId="0" fontId="2" fillId="22" borderId="7" xfId="0" applyFont="1" applyFill="1" applyBorder="1" applyAlignment="1" applyProtection="1">
      <alignment horizontal="center" vertical="center" wrapText="1"/>
    </xf>
    <xf numFmtId="0" fontId="0" fillId="9" borderId="69" xfId="0" applyFill="1" applyBorder="1" applyProtection="1"/>
    <xf numFmtId="0" fontId="2" fillId="8" borderId="43" xfId="0" applyFont="1" applyFill="1" applyBorder="1" applyAlignment="1" applyProtection="1">
      <alignment vertical="center"/>
    </xf>
    <xf numFmtId="0" fontId="2" fillId="8" borderId="7" xfId="0" applyFont="1" applyFill="1" applyBorder="1" applyAlignment="1" applyProtection="1">
      <alignment horizontal="center" vertical="center" wrapText="1"/>
    </xf>
    <xf numFmtId="0" fontId="0" fillId="4" borderId="77" xfId="0" quotePrefix="1" applyFill="1" applyBorder="1" applyAlignment="1" applyProtection="1">
      <alignment horizontal="center"/>
    </xf>
    <xf numFmtId="4" fontId="0" fillId="4" borderId="0" xfId="0" applyNumberFormat="1" applyFill="1" applyAlignment="1" applyProtection="1">
      <alignment horizontal="left" wrapText="1"/>
    </xf>
    <xf numFmtId="0" fontId="0" fillId="4" borderId="1" xfId="0" quotePrefix="1" applyFill="1" applyBorder="1" applyAlignment="1" applyProtection="1">
      <alignment horizontal="center"/>
    </xf>
    <xf numFmtId="0" fontId="7" fillId="9" borderId="16" xfId="0" applyFont="1" applyFill="1" applyBorder="1" applyProtection="1"/>
    <xf numFmtId="0" fontId="7" fillId="4" borderId="16" xfId="0" applyFont="1" applyFill="1" applyBorder="1" applyProtection="1"/>
    <xf numFmtId="0" fontId="0" fillId="4" borderId="46" xfId="0" applyFill="1" applyBorder="1" applyProtection="1"/>
    <xf numFmtId="0" fontId="0" fillId="4" borderId="32" xfId="0" quotePrefix="1" applyFill="1" applyBorder="1" applyAlignment="1" applyProtection="1">
      <alignment horizontal="center"/>
    </xf>
    <xf numFmtId="0" fontId="0" fillId="27" borderId="38" xfId="0" applyFill="1" applyBorder="1" applyProtection="1"/>
    <xf numFmtId="4" fontId="0" fillId="4" borderId="43" xfId="0" applyNumberFormat="1" applyFill="1" applyBorder="1" applyProtection="1"/>
    <xf numFmtId="1" fontId="17" fillId="12" borderId="26" xfId="0" applyNumberFormat="1" applyFont="1" applyFill="1" applyBorder="1" applyAlignment="1" applyProtection="1">
      <alignment horizontal="center" vertical="center" wrapText="1"/>
    </xf>
    <xf numFmtId="0" fontId="0" fillId="0" borderId="59" xfId="0" applyBorder="1" applyProtection="1"/>
    <xf numFmtId="49" fontId="0" fillId="0" borderId="52" xfId="0" applyNumberFormat="1" applyBorder="1" applyProtection="1"/>
    <xf numFmtId="0" fontId="0" fillId="0" borderId="35" xfId="0" quotePrefix="1" applyBorder="1" applyAlignment="1" applyProtection="1">
      <alignment horizontal="center"/>
    </xf>
    <xf numFmtId="0" fontId="0" fillId="4" borderId="0" xfId="0" quotePrefix="1" applyFill="1" applyAlignment="1" applyProtection="1">
      <alignment horizontal="center"/>
    </xf>
    <xf numFmtId="164" fontId="0" fillId="4" borderId="0" xfId="0" applyNumberFormat="1" applyFill="1" applyProtection="1"/>
    <xf numFmtId="3" fontId="33" fillId="4" borderId="0" xfId="7" applyFont="1" applyFill="1" applyAlignment="1" applyProtection="1">
      <alignment vertical="center"/>
    </xf>
    <xf numFmtId="0" fontId="3" fillId="3" borderId="7" xfId="0" applyFont="1" applyFill="1" applyBorder="1" applyAlignment="1" applyProtection="1">
      <alignment horizontal="center" vertical="center"/>
    </xf>
    <xf numFmtId="0" fontId="0" fillId="4" borderId="0" xfId="0" applyFill="1" applyAlignment="1" applyProtection="1">
      <alignment wrapText="1"/>
    </xf>
    <xf numFmtId="0" fontId="2" fillId="8" borderId="49" xfId="0" applyFont="1" applyFill="1" applyBorder="1" applyAlignment="1" applyProtection="1">
      <alignment vertical="center"/>
    </xf>
    <xf numFmtId="0" fontId="2" fillId="8" borderId="11" xfId="0" applyFont="1" applyFill="1" applyBorder="1" applyAlignment="1" applyProtection="1">
      <alignment vertical="center" wrapText="1"/>
    </xf>
    <xf numFmtId="0" fontId="0" fillId="2" borderId="9" xfId="0" applyFill="1" applyBorder="1" applyProtection="1"/>
    <xf numFmtId="164" fontId="0" fillId="2" borderId="19" xfId="0" applyNumberFormat="1" applyFill="1" applyBorder="1" applyProtection="1"/>
    <xf numFmtId="0" fontId="3" fillId="3" borderId="10" xfId="0" applyFont="1" applyFill="1" applyBorder="1" applyAlignment="1" applyProtection="1">
      <alignment horizontal="center" vertical="center"/>
    </xf>
    <xf numFmtId="0" fontId="3" fillId="25" borderId="44" xfId="0" applyFont="1" applyFill="1" applyBorder="1" applyAlignment="1" applyProtection="1">
      <alignment horizontal="center" vertical="center"/>
    </xf>
    <xf numFmtId="0" fontId="0" fillId="2" borderId="13" xfId="0" applyFill="1" applyBorder="1" applyProtection="1"/>
    <xf numFmtId="0" fontId="0" fillId="2" borderId="27" xfId="0" applyFill="1" applyBorder="1" applyProtection="1"/>
    <xf numFmtId="0" fontId="0" fillId="2" borderId="14" xfId="0" applyFill="1" applyBorder="1" applyProtection="1"/>
    <xf numFmtId="0" fontId="0" fillId="2" borderId="15" xfId="0" applyFill="1" applyBorder="1" applyProtection="1"/>
    <xf numFmtId="0" fontId="0" fillId="2" borderId="16" xfId="0" applyFill="1" applyBorder="1" applyProtection="1"/>
    <xf numFmtId="0" fontId="0" fillId="2" borderId="28" xfId="0" applyFill="1" applyBorder="1" applyProtection="1"/>
    <xf numFmtId="0" fontId="0" fillId="2" borderId="8" xfId="0" applyFill="1" applyBorder="1" applyProtection="1"/>
    <xf numFmtId="0" fontId="0" fillId="2" borderId="17" xfId="0" applyFill="1" applyBorder="1" applyProtection="1"/>
    <xf numFmtId="4" fontId="0" fillId="2" borderId="13" xfId="0" applyNumberFormat="1" applyFill="1" applyBorder="1" applyProtection="1"/>
    <xf numFmtId="4" fontId="0" fillId="2" borderId="14" xfId="0" applyNumberFormat="1" applyFill="1" applyBorder="1" applyProtection="1"/>
    <xf numFmtId="4" fontId="0" fillId="2" borderId="15" xfId="0" applyNumberFormat="1" applyFill="1" applyBorder="1" applyProtection="1"/>
    <xf numFmtId="4" fontId="0" fillId="2" borderId="16" xfId="0" applyNumberFormat="1" applyFill="1" applyBorder="1" applyProtection="1"/>
    <xf numFmtId="4" fontId="0" fillId="2" borderId="8" xfId="0" applyNumberFormat="1" applyFill="1" applyBorder="1" applyProtection="1"/>
    <xf numFmtId="0" fontId="0" fillId="2" borderId="18" xfId="0" applyFill="1" applyBorder="1" applyProtection="1"/>
    <xf numFmtId="0" fontId="0" fillId="2" borderId="29" xfId="0" applyFill="1" applyBorder="1" applyProtection="1"/>
    <xf numFmtId="0" fontId="0" fillId="2" borderId="19" xfId="0" applyFill="1" applyBorder="1" applyProtection="1"/>
    <xf numFmtId="0" fontId="0" fillId="2" borderId="20" xfId="0" applyFill="1" applyBorder="1" applyProtection="1"/>
    <xf numFmtId="0" fontId="0" fillId="9" borderId="22" xfId="0" applyFill="1" applyBorder="1" applyProtection="1"/>
    <xf numFmtId="4" fontId="0" fillId="25" borderId="47" xfId="0" applyNumberFormat="1" applyFill="1" applyBorder="1" applyProtection="1"/>
    <xf numFmtId="0" fontId="2" fillId="8" borderId="73" xfId="0" applyFont="1" applyFill="1" applyBorder="1" applyAlignment="1" applyProtection="1">
      <alignment vertical="center"/>
    </xf>
    <xf numFmtId="1" fontId="17" fillId="12" borderId="67" xfId="0" applyNumberFormat="1" applyFont="1" applyFill="1" applyBorder="1" applyAlignment="1" applyProtection="1">
      <alignment horizontal="center" vertical="center" wrapText="1"/>
    </xf>
    <xf numFmtId="0" fontId="17" fillId="12" borderId="57" xfId="0" applyFont="1" applyFill="1" applyBorder="1" applyAlignment="1" applyProtection="1">
      <alignment horizontal="center" vertical="center"/>
    </xf>
    <xf numFmtId="0" fontId="17" fillId="12" borderId="73" xfId="0" applyFont="1" applyFill="1" applyBorder="1" applyAlignment="1" applyProtection="1">
      <alignment horizontal="center" vertical="center"/>
    </xf>
    <xf numFmtId="0" fontId="17" fillId="12" borderId="60" xfId="0" applyFont="1" applyFill="1" applyBorder="1" applyAlignment="1" applyProtection="1">
      <alignment horizontal="center" vertical="center"/>
    </xf>
    <xf numFmtId="0" fontId="0" fillId="4" borderId="62" xfId="0" applyFill="1" applyBorder="1" applyProtection="1"/>
    <xf numFmtId="0" fontId="0" fillId="4" borderId="74" xfId="0" applyFill="1" applyBorder="1" applyAlignment="1" applyProtection="1">
      <alignment wrapText="1"/>
    </xf>
    <xf numFmtId="0" fontId="0" fillId="4" borderId="64" xfId="0" applyFill="1" applyBorder="1" applyProtection="1"/>
    <xf numFmtId="0" fontId="0" fillId="9" borderId="76" xfId="0" applyFill="1" applyBorder="1" applyProtection="1"/>
    <xf numFmtId="0" fontId="0" fillId="4" borderId="5" xfId="0" quotePrefix="1" applyFill="1" applyBorder="1" applyAlignment="1" applyProtection="1">
      <alignment horizontal="center"/>
    </xf>
    <xf numFmtId="0" fontId="0" fillId="4" borderId="34" xfId="0" applyFill="1" applyBorder="1" applyProtection="1"/>
    <xf numFmtId="0" fontId="0" fillId="0" borderId="79" xfId="0" applyBorder="1" applyProtection="1"/>
    <xf numFmtId="0" fontId="0" fillId="4" borderId="76" xfId="0" applyFill="1" applyBorder="1" applyProtection="1"/>
    <xf numFmtId="0" fontId="0" fillId="9" borderId="80" xfId="0" applyFill="1" applyBorder="1" applyProtection="1"/>
    <xf numFmtId="0" fontId="0" fillId="4" borderId="71" xfId="0" applyFill="1" applyBorder="1" applyProtection="1"/>
    <xf numFmtId="0" fontId="0" fillId="9" borderId="75" xfId="0" applyFill="1" applyBorder="1" applyProtection="1"/>
    <xf numFmtId="0" fontId="2" fillId="8" borderId="39" xfId="0" applyFont="1" applyFill="1" applyBorder="1" applyAlignment="1" applyProtection="1">
      <alignment vertical="center"/>
    </xf>
    <xf numFmtId="0" fontId="7" fillId="9" borderId="22" xfId="0" applyFont="1" applyFill="1" applyBorder="1" applyProtection="1"/>
    <xf numFmtId="0" fontId="7" fillId="4" borderId="22" xfId="0" applyFont="1" applyFill="1" applyBorder="1" applyProtection="1"/>
    <xf numFmtId="0" fontId="0" fillId="4" borderId="79" xfId="0" applyFill="1" applyBorder="1" applyProtection="1"/>
    <xf numFmtId="0" fontId="0" fillId="27" borderId="35" xfId="0" applyFill="1" applyBorder="1" applyProtection="1"/>
    <xf numFmtId="0" fontId="0" fillId="27" borderId="36" xfId="0" quotePrefix="1" applyFill="1" applyBorder="1" applyAlignment="1" applyProtection="1">
      <alignment horizontal="center"/>
    </xf>
    <xf numFmtId="0" fontId="17" fillId="12" borderId="70" xfId="0" applyFont="1" applyFill="1" applyBorder="1" applyAlignment="1" applyProtection="1">
      <alignment horizontal="center" vertical="center"/>
    </xf>
    <xf numFmtId="43" fontId="0" fillId="4" borderId="27" xfId="1" applyFont="1" applyFill="1" applyBorder="1"/>
    <xf numFmtId="43" fontId="0" fillId="9" borderId="28" xfId="1" applyFont="1" applyFill="1" applyBorder="1"/>
    <xf numFmtId="0" fontId="0" fillId="4" borderId="29" xfId="0" applyFill="1" applyBorder="1" applyAlignment="1">
      <alignment wrapText="1"/>
    </xf>
    <xf numFmtId="0" fontId="0" fillId="0" borderId="55" xfId="0" applyBorder="1" applyAlignment="1">
      <alignment horizontal="left" wrapText="1"/>
    </xf>
    <xf numFmtId="0" fontId="0" fillId="4" borderId="42" xfId="0" applyFill="1" applyBorder="1" applyAlignment="1">
      <alignment horizontal="center" wrapText="1"/>
    </xf>
    <xf numFmtId="4" fontId="0" fillId="4" borderId="0" xfId="0" applyNumberFormat="1" applyFill="1" applyAlignment="1" applyProtection="1">
      <alignment horizontal="left" vertical="center" wrapText="1"/>
    </xf>
    <xf numFmtId="0" fontId="0" fillId="8" borderId="1" xfId="0" quotePrefix="1" applyFill="1" applyBorder="1" applyAlignment="1" applyProtection="1">
      <alignment horizontal="center" vertical="center"/>
    </xf>
    <xf numFmtId="1" fontId="2" fillId="8" borderId="56" xfId="0" applyNumberFormat="1" applyFont="1" applyFill="1" applyBorder="1" applyAlignment="1" applyProtection="1">
      <alignment horizontal="center" vertical="center"/>
    </xf>
    <xf numFmtId="0" fontId="2" fillId="8" borderId="67" xfId="0" applyFont="1" applyFill="1" applyBorder="1" applyAlignment="1" applyProtection="1">
      <alignment horizontal="center" vertical="center"/>
    </xf>
    <xf numFmtId="0" fontId="2" fillId="8" borderId="57" xfId="0" applyFont="1" applyFill="1" applyBorder="1" applyAlignment="1" applyProtection="1">
      <alignment horizontal="center" vertical="center"/>
    </xf>
    <xf numFmtId="0" fontId="2" fillId="8" borderId="73" xfId="0" applyFont="1" applyFill="1" applyBorder="1" applyAlignment="1" applyProtection="1">
      <alignment horizontal="center" vertical="center"/>
    </xf>
    <xf numFmtId="0" fontId="2" fillId="8" borderId="60" xfId="0" applyFont="1" applyFill="1" applyBorder="1" applyAlignment="1" applyProtection="1">
      <alignment horizontal="center" vertical="center"/>
    </xf>
    <xf numFmtId="0" fontId="0" fillId="0" borderId="15" xfId="0" applyBorder="1" applyProtection="1"/>
    <xf numFmtId="164" fontId="0" fillId="0" borderId="27" xfId="0" applyNumberFormat="1" applyBorder="1" applyProtection="1"/>
    <xf numFmtId="164" fontId="0" fillId="0" borderId="14" xfId="0" applyNumberFormat="1" applyBorder="1" applyProtection="1"/>
    <xf numFmtId="164" fontId="0" fillId="0" borderId="15" xfId="0" applyNumberFormat="1" applyBorder="1" applyProtection="1"/>
    <xf numFmtId="0" fontId="0" fillId="9" borderId="23" xfId="0" applyFill="1" applyBorder="1" applyProtection="1"/>
    <xf numFmtId="164" fontId="0" fillId="9" borderId="28" xfId="0" applyNumberFormat="1" applyFill="1" applyBorder="1" applyProtection="1"/>
    <xf numFmtId="164" fontId="0" fillId="9" borderId="8" xfId="0" applyNumberFormat="1" applyFill="1" applyBorder="1" applyProtection="1"/>
    <xf numFmtId="164" fontId="0" fillId="9" borderId="17" xfId="0" applyNumberFormat="1" applyFill="1" applyBorder="1" applyProtection="1"/>
    <xf numFmtId="0" fontId="0" fillId="0" borderId="23" xfId="0" applyBorder="1" applyProtection="1"/>
    <xf numFmtId="0" fontId="0" fillId="0" borderId="32" xfId="0" quotePrefix="1" applyBorder="1" applyAlignment="1" applyProtection="1">
      <alignment horizontal="center"/>
    </xf>
    <xf numFmtId="164" fontId="0" fillId="0" borderId="30" xfId="0" applyNumberFormat="1" applyBorder="1" applyProtection="1"/>
    <xf numFmtId="164" fontId="0" fillId="0" borderId="9" xfId="0" applyNumberFormat="1" applyBorder="1" applyProtection="1"/>
    <xf numFmtId="164" fontId="0" fillId="0" borderId="23" xfId="0" applyNumberFormat="1" applyBorder="1" applyProtection="1"/>
    <xf numFmtId="0" fontId="0" fillId="9" borderId="20" xfId="0" applyFill="1" applyBorder="1" applyProtection="1"/>
    <xf numFmtId="0" fontId="0" fillId="9" borderId="5" xfId="0" quotePrefix="1" applyFill="1" applyBorder="1" applyAlignment="1" applyProtection="1">
      <alignment horizontal="center"/>
    </xf>
    <xf numFmtId="10" fontId="0" fillId="9" borderId="29" xfId="0" applyNumberFormat="1" applyFill="1" applyBorder="1" applyProtection="1"/>
    <xf numFmtId="10" fontId="0" fillId="9" borderId="19" xfId="0" applyNumberFormat="1" applyFill="1" applyBorder="1" applyProtection="1"/>
    <xf numFmtId="10" fontId="0" fillId="9" borderId="20" xfId="0" applyNumberFormat="1" applyFill="1" applyBorder="1" applyProtection="1"/>
    <xf numFmtId="0" fontId="0" fillId="4" borderId="0" xfId="0" quotePrefix="1" applyFill="1" applyProtection="1"/>
    <xf numFmtId="1" fontId="2" fillId="8" borderId="10" xfId="0" applyNumberFormat="1" applyFont="1" applyFill="1" applyBorder="1" applyAlignment="1" applyProtection="1">
      <alignment horizontal="center" vertical="center"/>
    </xf>
    <xf numFmtId="0" fontId="2" fillId="8" borderId="26" xfId="0" applyFont="1" applyFill="1" applyBorder="1" applyAlignment="1" applyProtection="1">
      <alignment horizontal="center" vertical="center"/>
    </xf>
    <xf numFmtId="0" fontId="2" fillId="8" borderId="11" xfId="0" applyFont="1" applyFill="1" applyBorder="1" applyAlignment="1" applyProtection="1">
      <alignment horizontal="center" vertical="center"/>
    </xf>
    <xf numFmtId="0" fontId="2" fillId="8" borderId="44" xfId="0" applyFont="1" applyFill="1" applyBorder="1" applyAlignment="1" applyProtection="1">
      <alignment horizontal="center" vertical="center"/>
    </xf>
    <xf numFmtId="4" fontId="0" fillId="0" borderId="13" xfId="0" applyNumberFormat="1" applyBorder="1" applyProtection="1"/>
    <xf numFmtId="4" fontId="0" fillId="0" borderId="27" xfId="0" applyNumberFormat="1" applyBorder="1" applyProtection="1"/>
    <xf numFmtId="4" fontId="0" fillId="0" borderId="55" xfId="0" applyNumberFormat="1" applyBorder="1" applyProtection="1"/>
    <xf numFmtId="4" fontId="0" fillId="4" borderId="0" xfId="0" applyNumberFormat="1" applyFill="1" applyAlignment="1" applyProtection="1">
      <alignment horizontal="left"/>
    </xf>
    <xf numFmtId="4" fontId="0" fillId="9" borderId="16" xfId="0" applyNumberFormat="1" applyFill="1" applyBorder="1" applyProtection="1"/>
    <xf numFmtId="4" fontId="0" fillId="9" borderId="28" xfId="0" applyNumberFormat="1" applyFill="1" applyBorder="1" applyProtection="1"/>
    <xf numFmtId="4" fontId="0" fillId="9" borderId="47" xfId="0" applyNumberFormat="1" applyFill="1" applyBorder="1" applyProtection="1"/>
    <xf numFmtId="0" fontId="0" fillId="0" borderId="17" xfId="0" applyBorder="1" applyProtection="1"/>
    <xf numFmtId="4" fontId="0" fillId="0" borderId="16" xfId="0" applyNumberFormat="1" applyBorder="1" applyProtection="1"/>
    <xf numFmtId="4" fontId="0" fillId="0" borderId="28" xfId="0" applyNumberFormat="1" applyBorder="1" applyProtection="1"/>
    <xf numFmtId="4" fontId="0" fillId="0" borderId="47" xfId="0" applyNumberFormat="1" applyBorder="1" applyProtection="1"/>
    <xf numFmtId="0" fontId="0" fillId="9" borderId="18" xfId="0" applyFill="1" applyBorder="1" applyAlignment="1" applyProtection="1">
      <alignment wrapText="1"/>
    </xf>
    <xf numFmtId="4" fontId="0" fillId="9" borderId="18" xfId="0" applyNumberFormat="1" applyFill="1" applyBorder="1" applyProtection="1"/>
    <xf numFmtId="4" fontId="0" fillId="9" borderId="29" xfId="0" applyNumberFormat="1" applyFill="1" applyBorder="1" applyProtection="1"/>
    <xf numFmtId="4" fontId="0" fillId="9" borderId="31" xfId="0" applyNumberFormat="1" applyFill="1" applyBorder="1" applyProtection="1"/>
    <xf numFmtId="4" fontId="0" fillId="9" borderId="38" xfId="0" applyNumberFormat="1" applyFill="1" applyBorder="1" applyProtection="1"/>
    <xf numFmtId="0" fontId="0" fillId="4" borderId="10" xfId="0" applyFill="1" applyBorder="1" applyProtection="1"/>
    <xf numFmtId="0" fontId="0" fillId="4" borderId="12" xfId="0" applyFill="1" applyBorder="1" applyProtection="1"/>
    <xf numFmtId="0" fontId="0" fillId="4" borderId="37" xfId="0" quotePrefix="1" applyFill="1" applyBorder="1" applyAlignment="1" applyProtection="1">
      <alignment horizontal="center"/>
    </xf>
    <xf numFmtId="4" fontId="0" fillId="4" borderId="37" xfId="0" applyNumberFormat="1" applyFill="1" applyBorder="1" applyProtection="1"/>
    <xf numFmtId="4" fontId="0" fillId="4" borderId="70" xfId="0" applyNumberFormat="1" applyFill="1" applyBorder="1" applyProtection="1"/>
    <xf numFmtId="4" fontId="0" fillId="4" borderId="11" xfId="0" applyNumberFormat="1" applyFill="1" applyBorder="1" applyProtection="1"/>
    <xf numFmtId="4" fontId="0" fillId="4" borderId="12" xfId="0" applyNumberFormat="1" applyFill="1" applyBorder="1" applyProtection="1"/>
    <xf numFmtId="4" fontId="0" fillId="4" borderId="10" xfId="0" applyNumberFormat="1" applyFill="1" applyBorder="1" applyProtection="1"/>
    <xf numFmtId="4" fontId="0" fillId="4" borderId="7" xfId="0" applyNumberFormat="1" applyFill="1" applyBorder="1" applyProtection="1"/>
    <xf numFmtId="0" fontId="2" fillId="8" borderId="43" xfId="0" applyFont="1" applyFill="1" applyBorder="1" applyAlignment="1" applyProtection="1">
      <alignment horizontal="center" vertical="center"/>
    </xf>
    <xf numFmtId="4" fontId="0" fillId="0" borderId="30" xfId="0" applyNumberFormat="1" applyBorder="1" applyProtection="1"/>
    <xf numFmtId="0" fontId="0" fillId="4" borderId="16" xfId="0" applyFill="1" applyBorder="1" applyAlignment="1" applyProtection="1">
      <alignment wrapText="1"/>
    </xf>
    <xf numFmtId="0" fontId="0" fillId="4" borderId="76" xfId="0" applyFill="1" applyBorder="1" applyAlignment="1" applyProtection="1">
      <alignment vertical="center"/>
    </xf>
    <xf numFmtId="4" fontId="0" fillId="4" borderId="28" xfId="0" applyNumberFormat="1" applyFill="1" applyBorder="1" applyProtection="1"/>
    <xf numFmtId="4" fontId="0" fillId="4" borderId="47" xfId="0" applyNumberFormat="1" applyFill="1" applyBorder="1" applyProtection="1"/>
    <xf numFmtId="0" fontId="0" fillId="9" borderId="13" xfId="0" applyFill="1" applyBorder="1" applyProtection="1"/>
    <xf numFmtId="0" fontId="0" fillId="9" borderId="15" xfId="0" applyFill="1" applyBorder="1" applyProtection="1"/>
    <xf numFmtId="0" fontId="0" fillId="9" borderId="3" xfId="0" quotePrefix="1" applyFill="1" applyBorder="1" applyAlignment="1" applyProtection="1">
      <alignment horizontal="center"/>
    </xf>
    <xf numFmtId="4" fontId="0" fillId="9" borderId="27" xfId="0" applyNumberFormat="1" applyFill="1" applyBorder="1" applyProtection="1"/>
    <xf numFmtId="4" fontId="0" fillId="9" borderId="55" xfId="0" applyNumberFormat="1" applyFill="1" applyBorder="1" applyProtection="1"/>
    <xf numFmtId="0" fontId="0" fillId="4" borderId="18" xfId="0" applyFill="1" applyBorder="1" applyProtection="1"/>
    <xf numFmtId="0" fontId="0" fillId="0" borderId="52" xfId="0" applyBorder="1" applyProtection="1"/>
    <xf numFmtId="0" fontId="0" fillId="0" borderId="5" xfId="0" quotePrefix="1" applyBorder="1" applyAlignment="1" applyProtection="1">
      <alignment horizontal="center"/>
    </xf>
    <xf numFmtId="4" fontId="0" fillId="0" borderId="29" xfId="0" applyNumberFormat="1" applyBorder="1" applyProtection="1"/>
    <xf numFmtId="4" fontId="0" fillId="0" borderId="38" xfId="0" applyNumberFormat="1" applyBorder="1" applyProtection="1"/>
    <xf numFmtId="0" fontId="0" fillId="9" borderId="32" xfId="0" quotePrefix="1" applyFill="1" applyBorder="1" applyAlignment="1" applyProtection="1">
      <alignment horizontal="center"/>
    </xf>
    <xf numFmtId="4" fontId="0" fillId="9" borderId="30" xfId="0" applyNumberFormat="1" applyFill="1" applyBorder="1" applyProtection="1"/>
    <xf numFmtId="4" fontId="0" fillId="9" borderId="46" xfId="0" applyNumberFormat="1" applyFill="1" applyBorder="1" applyProtection="1"/>
    <xf numFmtId="4" fontId="0" fillId="9" borderId="17" xfId="0" applyNumberFormat="1" applyFill="1" applyBorder="1" applyProtection="1"/>
    <xf numFmtId="0" fontId="0" fillId="4" borderId="75" xfId="0" applyFill="1" applyBorder="1" applyAlignment="1" applyProtection="1">
      <alignment vertical="center"/>
    </xf>
    <xf numFmtId="4" fontId="0" fillId="4" borderId="29" xfId="0" applyNumberFormat="1" applyFill="1" applyBorder="1" applyProtection="1"/>
    <xf numFmtId="4" fontId="0" fillId="4" borderId="20" xfId="0" applyNumberFormat="1" applyFill="1" applyBorder="1" applyProtection="1"/>
    <xf numFmtId="0" fontId="0" fillId="0" borderId="20" xfId="0" applyBorder="1" applyProtection="1"/>
    <xf numFmtId="0" fontId="0" fillId="9" borderId="10" xfId="0" applyFill="1" applyBorder="1" applyProtection="1"/>
    <xf numFmtId="0" fontId="0" fillId="9" borderId="44" xfId="0" applyFill="1" applyBorder="1" applyProtection="1"/>
    <xf numFmtId="0" fontId="0" fillId="9" borderId="7" xfId="0" quotePrefix="1" applyFill="1" applyBorder="1" applyAlignment="1" applyProtection="1">
      <alignment horizontal="center"/>
    </xf>
    <xf numFmtId="4" fontId="0" fillId="9" borderId="26" xfId="0" applyNumberFormat="1" applyFill="1" applyBorder="1" applyProtection="1"/>
    <xf numFmtId="4" fontId="0" fillId="9" borderId="12" xfId="0" applyNumberFormat="1" applyFill="1" applyBorder="1" applyProtection="1"/>
    <xf numFmtId="4" fontId="0" fillId="19" borderId="0" xfId="0" applyNumberFormat="1" applyFill="1" applyProtection="1"/>
    <xf numFmtId="0" fontId="0" fillId="4" borderId="59" xfId="0" applyFill="1" applyBorder="1" applyProtection="1"/>
    <xf numFmtId="0" fontId="0" fillId="4" borderId="52" xfId="0" applyFill="1" applyBorder="1" applyProtection="1"/>
    <xf numFmtId="0" fontId="0" fillId="4" borderId="41" xfId="0" quotePrefix="1" applyFill="1" applyBorder="1" applyAlignment="1" applyProtection="1">
      <alignment horizontal="center"/>
    </xf>
    <xf numFmtId="4" fontId="0" fillId="4" borderId="41" xfId="0" applyNumberFormat="1" applyFill="1" applyBorder="1" applyProtection="1"/>
    <xf numFmtId="4" fontId="0" fillId="4" borderId="68" xfId="0" applyNumberFormat="1" applyFill="1" applyBorder="1" applyProtection="1"/>
    <xf numFmtId="4" fontId="0" fillId="4" borderId="72" xfId="0" applyNumberFormat="1" applyFill="1" applyBorder="1" applyProtection="1"/>
    <xf numFmtId="4" fontId="0" fillId="4" borderId="42" xfId="0" applyNumberFormat="1" applyFill="1" applyBorder="1" applyProtection="1"/>
    <xf numFmtId="4" fontId="0" fillId="4" borderId="52" xfId="0" applyNumberFormat="1" applyFill="1" applyBorder="1" applyProtection="1"/>
    <xf numFmtId="0" fontId="0" fillId="4" borderId="0" xfId="0" applyFill="1" applyAlignment="1" applyProtection="1">
      <alignment horizontal="center"/>
    </xf>
    <xf numFmtId="4" fontId="2" fillId="8" borderId="1" xfId="0" applyNumberFormat="1" applyFont="1" applyFill="1" applyBorder="1" applyAlignment="1" applyProtection="1">
      <alignment vertical="center" wrapText="1"/>
    </xf>
    <xf numFmtId="0" fontId="0" fillId="9" borderId="10" xfId="0" applyFill="1" applyBorder="1" applyAlignment="1" applyProtection="1">
      <alignment wrapText="1"/>
    </xf>
    <xf numFmtId="0" fontId="0" fillId="9" borderId="70" xfId="0" applyFill="1" applyBorder="1" applyAlignment="1" applyProtection="1">
      <alignment wrapText="1"/>
    </xf>
    <xf numFmtId="0" fontId="0" fillId="9" borderId="7" xfId="0" applyFill="1" applyBorder="1" applyAlignment="1" applyProtection="1">
      <alignment horizontal="center" vertical="center" wrapText="1"/>
    </xf>
    <xf numFmtId="4" fontId="0" fillId="9" borderId="11" xfId="0" applyNumberFormat="1" applyFill="1" applyBorder="1" applyProtection="1"/>
    <xf numFmtId="0" fontId="0" fillId="0" borderId="0" xfId="0" applyAlignment="1" applyProtection="1">
      <alignment wrapText="1"/>
    </xf>
    <xf numFmtId="0" fontId="3" fillId="3" borderId="37" xfId="0" applyFont="1" applyFill="1" applyBorder="1" applyAlignment="1" applyProtection="1">
      <alignment horizontal="center" vertical="center"/>
    </xf>
    <xf numFmtId="0" fontId="3" fillId="3" borderId="44" xfId="0" applyFont="1" applyFill="1" applyBorder="1" applyAlignment="1" applyProtection="1">
      <alignment horizontal="center" vertical="center"/>
    </xf>
    <xf numFmtId="0" fontId="2" fillId="8" borderId="66" xfId="0" applyFont="1" applyFill="1" applyBorder="1" applyAlignment="1" applyProtection="1">
      <alignment vertical="center"/>
    </xf>
    <xf numFmtId="4" fontId="0" fillId="9" borderId="7" xfId="0" applyNumberFormat="1" applyFill="1" applyBorder="1" applyProtection="1"/>
    <xf numFmtId="0" fontId="3" fillId="3" borderId="50" xfId="0" applyFont="1" applyFill="1" applyBorder="1" applyAlignment="1" applyProtection="1">
      <alignment horizontal="center" vertical="center"/>
    </xf>
    <xf numFmtId="0" fontId="3" fillId="3" borderId="34" xfId="0" applyFont="1" applyFill="1" applyBorder="1" applyAlignment="1" applyProtection="1">
      <alignment horizontal="center" vertical="center"/>
    </xf>
    <xf numFmtId="0" fontId="3" fillId="3" borderId="41" xfId="0" applyFont="1" applyFill="1" applyBorder="1" applyAlignment="1" applyProtection="1">
      <alignment horizontal="center" vertical="center"/>
    </xf>
    <xf numFmtId="0" fontId="3" fillId="3" borderId="35" xfId="0" applyFont="1" applyFill="1" applyBorder="1" applyAlignment="1" applyProtection="1">
      <alignment horizontal="center" vertical="center"/>
    </xf>
    <xf numFmtId="0" fontId="0" fillId="9" borderId="12" xfId="0" applyFill="1" applyBorder="1" applyAlignment="1" applyProtection="1">
      <alignment wrapText="1"/>
    </xf>
    <xf numFmtId="0" fontId="2" fillId="8" borderId="60" xfId="0" applyFont="1" applyFill="1" applyBorder="1" applyAlignment="1" applyProtection="1">
      <alignment vertical="center"/>
    </xf>
    <xf numFmtId="0" fontId="3" fillId="3" borderId="2" xfId="0" applyFont="1" applyFill="1" applyBorder="1" applyAlignment="1" applyProtection="1">
      <alignment horizontal="center" vertical="center"/>
    </xf>
    <xf numFmtId="4" fontId="0" fillId="8" borderId="56" xfId="0" applyNumberFormat="1" applyFill="1" applyBorder="1" applyProtection="1"/>
    <xf numFmtId="4" fontId="0" fillId="8" borderId="60" xfId="0" applyNumberFormat="1" applyFill="1" applyBorder="1" applyProtection="1"/>
    <xf numFmtId="4" fontId="2" fillId="8" borderId="67" xfId="0" applyNumberFormat="1" applyFont="1" applyFill="1" applyBorder="1" applyProtection="1"/>
    <xf numFmtId="1" fontId="17" fillId="8" borderId="57" xfId="0" applyNumberFormat="1" applyFont="1" applyFill="1" applyBorder="1" applyAlignment="1" applyProtection="1">
      <alignment horizontal="center" vertical="center" wrapText="1"/>
    </xf>
    <xf numFmtId="0" fontId="17" fillId="8" borderId="57" xfId="0" applyFont="1" applyFill="1" applyBorder="1" applyAlignment="1" applyProtection="1">
      <alignment horizontal="center" vertical="center" wrapText="1"/>
    </xf>
    <xf numFmtId="0" fontId="17" fillId="8" borderId="73" xfId="0" applyFont="1" applyFill="1" applyBorder="1" applyAlignment="1" applyProtection="1">
      <alignment horizontal="center" vertical="center" wrapText="1"/>
    </xf>
    <xf numFmtId="0" fontId="17" fillId="8" borderId="60" xfId="0" applyFont="1" applyFill="1" applyBorder="1" applyAlignment="1" applyProtection="1">
      <alignment horizontal="center" vertical="center" wrapText="1"/>
    </xf>
    <xf numFmtId="4" fontId="0" fillId="4" borderId="13" xfId="0" applyNumberFormat="1" applyFill="1" applyBorder="1" applyProtection="1"/>
    <xf numFmtId="4" fontId="0" fillId="4" borderId="15" xfId="0" applyNumberFormat="1" applyFill="1" applyBorder="1" applyProtection="1"/>
    <xf numFmtId="4" fontId="0" fillId="4" borderId="27" xfId="0" applyNumberFormat="1" applyFill="1" applyBorder="1" applyProtection="1"/>
    <xf numFmtId="4" fontId="0" fillId="4" borderId="14" xfId="0" applyNumberFormat="1" applyFill="1" applyBorder="1" applyProtection="1"/>
    <xf numFmtId="4" fontId="0" fillId="9" borderId="8" xfId="0" applyNumberFormat="1" applyFill="1" applyBorder="1" applyProtection="1"/>
    <xf numFmtId="4" fontId="0" fillId="0" borderId="17" xfId="0" applyNumberFormat="1" applyBorder="1" applyProtection="1"/>
    <xf numFmtId="4" fontId="0" fillId="0" borderId="8" xfId="0" applyNumberFormat="1" applyBorder="1" applyProtection="1"/>
    <xf numFmtId="4" fontId="0" fillId="9" borderId="16" xfId="0" applyNumberFormat="1" applyFill="1" applyBorder="1" applyAlignment="1" applyProtection="1">
      <alignment wrapText="1"/>
    </xf>
    <xf numFmtId="4" fontId="0" fillId="0" borderId="16" xfId="0" applyNumberFormat="1" applyBorder="1" applyAlignment="1" applyProtection="1">
      <alignment wrapText="1"/>
    </xf>
    <xf numFmtId="49" fontId="0" fillId="9" borderId="17" xfId="0" applyNumberFormat="1" applyFill="1" applyBorder="1" applyProtection="1"/>
    <xf numFmtId="49" fontId="0" fillId="4" borderId="17" xfId="0" applyNumberFormat="1" applyFill="1" applyBorder="1" applyProtection="1"/>
    <xf numFmtId="4" fontId="0" fillId="4" borderId="31" xfId="0" applyNumberFormat="1" applyFill="1" applyBorder="1" applyProtection="1"/>
    <xf numFmtId="4" fontId="0" fillId="4" borderId="21" xfId="0" applyNumberFormat="1" applyFill="1" applyBorder="1" applyProtection="1"/>
    <xf numFmtId="4" fontId="0" fillId="4" borderId="25" xfId="0" applyNumberFormat="1" applyFill="1" applyBorder="1" applyProtection="1"/>
    <xf numFmtId="4" fontId="0" fillId="9" borderId="21" xfId="0" applyNumberFormat="1" applyFill="1" applyBorder="1" applyProtection="1"/>
    <xf numFmtId="4" fontId="0" fillId="9" borderId="25" xfId="0" applyNumberFormat="1" applyFill="1" applyBorder="1" applyProtection="1"/>
    <xf numFmtId="4" fontId="0" fillId="4" borderId="18" xfId="0" applyNumberFormat="1" applyFill="1" applyBorder="1" applyAlignment="1" applyProtection="1">
      <alignment wrapText="1"/>
    </xf>
    <xf numFmtId="49" fontId="0" fillId="4" borderId="20" xfId="0" applyNumberFormat="1" applyFill="1" applyBorder="1" applyProtection="1"/>
    <xf numFmtId="4" fontId="0" fillId="4" borderId="19" xfId="0" applyNumberFormat="1" applyFill="1" applyBorder="1" applyProtection="1"/>
    <xf numFmtId="0" fontId="3" fillId="3" borderId="10" xfId="0" applyFont="1" applyFill="1" applyBorder="1" applyAlignment="1" applyProtection="1">
      <alignment horizontal="center" vertical="center" wrapText="1"/>
    </xf>
    <xf numFmtId="0" fontId="3" fillId="3" borderId="2" xfId="0" applyFont="1" applyFill="1" applyBorder="1" applyAlignment="1" applyProtection="1">
      <alignment horizontal="left" vertical="center"/>
    </xf>
    <xf numFmtId="0" fontId="2" fillId="8" borderId="39" xfId="0" applyFont="1" applyFill="1" applyBorder="1" applyAlignment="1" applyProtection="1">
      <alignment horizontal="center" vertical="center"/>
    </xf>
    <xf numFmtId="0" fontId="2" fillId="8" borderId="12" xfId="0" applyFont="1" applyFill="1" applyBorder="1" applyAlignment="1" applyProtection="1">
      <alignment horizontal="center" vertical="center"/>
    </xf>
    <xf numFmtId="4" fontId="0" fillId="9" borderId="69" xfId="0" applyNumberFormat="1" applyFill="1" applyBorder="1" applyProtection="1"/>
    <xf numFmtId="4" fontId="0" fillId="0" borderId="46" xfId="0" applyNumberFormat="1" applyBorder="1" applyProtection="1"/>
    <xf numFmtId="0" fontId="0" fillId="0" borderId="3" xfId="0" applyBorder="1" applyAlignment="1" applyProtection="1">
      <alignment horizontal="center" vertical="center"/>
    </xf>
    <xf numFmtId="4" fontId="0" fillId="0" borderId="15" xfId="0" applyNumberFormat="1" applyBorder="1" applyProtection="1"/>
    <xf numFmtId="0" fontId="0" fillId="9" borderId="4" xfId="0" applyFill="1" applyBorder="1" applyAlignment="1" applyProtection="1">
      <alignment horizontal="center" vertical="center"/>
    </xf>
    <xf numFmtId="0" fontId="0" fillId="0" borderId="4" xfId="0" applyBorder="1" applyAlignment="1" applyProtection="1">
      <alignment horizontal="center" vertical="center"/>
    </xf>
    <xf numFmtId="0" fontId="0" fillId="5" borderId="16" xfId="0" applyFill="1" applyBorder="1" applyProtection="1"/>
    <xf numFmtId="0" fontId="0" fillId="5" borderId="4" xfId="0" applyFill="1" applyBorder="1" applyAlignment="1" applyProtection="1">
      <alignment horizontal="center" vertical="center"/>
    </xf>
    <xf numFmtId="0" fontId="0" fillId="3" borderId="10" xfId="0" applyFill="1" applyBorder="1" applyProtection="1"/>
    <xf numFmtId="0" fontId="0" fillId="15" borderId="70" xfId="0" applyFill="1" applyBorder="1" applyAlignment="1" applyProtection="1">
      <alignment wrapText="1"/>
    </xf>
    <xf numFmtId="0" fontId="0" fillId="3" borderId="7" xfId="0" applyFill="1" applyBorder="1" applyAlignment="1" applyProtection="1">
      <alignment horizontal="center" vertical="center"/>
    </xf>
    <xf numFmtId="4" fontId="0" fillId="3" borderId="26" xfId="0" applyNumberFormat="1" applyFill="1" applyBorder="1" applyProtection="1"/>
    <xf numFmtId="4" fontId="0" fillId="3" borderId="11" xfId="0" applyNumberFormat="1" applyFill="1" applyBorder="1" applyProtection="1"/>
    <xf numFmtId="4" fontId="0" fillId="3" borderId="70" xfId="0" applyNumberFormat="1" applyFill="1" applyBorder="1" applyProtection="1"/>
    <xf numFmtId="4" fontId="0" fillId="3" borderId="12" xfId="0" applyNumberFormat="1" applyFill="1" applyBorder="1" applyProtection="1"/>
    <xf numFmtId="4" fontId="0" fillId="0" borderId="14" xfId="0" applyNumberFormat="1" applyBorder="1" applyProtection="1"/>
    <xf numFmtId="0" fontId="0" fillId="5" borderId="62" xfId="0" applyFill="1" applyBorder="1" applyProtection="1"/>
    <xf numFmtId="0" fontId="0" fillId="0" borderId="24" xfId="0" applyBorder="1" applyProtection="1"/>
    <xf numFmtId="0" fontId="0" fillId="0" borderId="64" xfId="0" applyBorder="1" applyProtection="1"/>
    <xf numFmtId="0" fontId="0" fillId="0" borderId="33" xfId="0" applyBorder="1" applyAlignment="1" applyProtection="1">
      <alignment horizontal="center" vertical="center"/>
    </xf>
    <xf numFmtId="4" fontId="0" fillId="0" borderId="31" xfId="0" applyNumberFormat="1" applyBorder="1" applyProtection="1"/>
    <xf numFmtId="4" fontId="0" fillId="0" borderId="21" xfId="0" applyNumberFormat="1" applyBorder="1" applyProtection="1"/>
    <xf numFmtId="4" fontId="0" fillId="0" borderId="25" xfId="0" applyNumberFormat="1" applyBorder="1" applyProtection="1"/>
    <xf numFmtId="0" fontId="2" fillId="8" borderId="50" xfId="0" applyFont="1" applyFill="1" applyBorder="1" applyAlignment="1" applyProtection="1">
      <alignment vertical="center"/>
    </xf>
    <xf numFmtId="1" fontId="17" fillId="12" borderId="39" xfId="0" applyNumberFormat="1" applyFont="1" applyFill="1" applyBorder="1" applyAlignment="1" applyProtection="1">
      <alignment horizontal="center" vertical="center" wrapText="1"/>
    </xf>
    <xf numFmtId="1" fontId="17" fillId="12" borderId="60" xfId="0" applyNumberFormat="1" applyFont="1" applyFill="1" applyBorder="1" applyAlignment="1" applyProtection="1">
      <alignment horizontal="center" vertical="center" wrapText="1"/>
    </xf>
    <xf numFmtId="4" fontId="0" fillId="0" borderId="3" xfId="0" applyNumberFormat="1" applyBorder="1" applyProtection="1"/>
    <xf numFmtId="4" fontId="0" fillId="9" borderId="4" xfId="0" applyNumberFormat="1" applyFill="1" applyBorder="1" applyProtection="1"/>
    <xf numFmtId="4" fontId="0" fillId="0" borderId="4" xfId="0" applyNumberFormat="1" applyBorder="1" applyProtection="1"/>
    <xf numFmtId="4" fontId="0" fillId="0" borderId="33" xfId="0" applyNumberFormat="1" applyBorder="1" applyProtection="1"/>
    <xf numFmtId="0" fontId="0" fillId="9" borderId="17" xfId="0" applyFill="1" applyBorder="1" applyProtection="1"/>
    <xf numFmtId="0" fontId="0" fillId="5" borderId="17" xfId="0" applyFill="1" applyBorder="1" applyProtection="1"/>
    <xf numFmtId="0" fontId="0" fillId="0" borderId="25" xfId="0" applyBorder="1" applyProtection="1"/>
    <xf numFmtId="0" fontId="0" fillId="10" borderId="44" xfId="0" applyFill="1" applyBorder="1" applyAlignment="1" applyProtection="1">
      <alignment horizontal="center" vertical="center"/>
      <protection locked="0"/>
    </xf>
    <xf numFmtId="0" fontId="0" fillId="10" borderId="14" xfId="0" applyFill="1" applyBorder="1" applyAlignment="1" applyProtection="1">
      <alignment horizontal="center" vertical="center"/>
      <protection locked="0"/>
    </xf>
    <xf numFmtId="2" fontId="0" fillId="2" borderId="44" xfId="2" applyNumberFormat="1" applyFont="1" applyFill="1" applyBorder="1" applyProtection="1">
      <protection locked="0"/>
    </xf>
    <xf numFmtId="4" fontId="0" fillId="17" borderId="13" xfId="0" applyNumberFormat="1" applyFill="1" applyBorder="1" applyProtection="1">
      <protection locked="0"/>
    </xf>
    <xf numFmtId="4" fontId="0" fillId="17" borderId="14" xfId="0" applyNumberFormat="1" applyFill="1" applyBorder="1" applyProtection="1">
      <protection locked="0"/>
    </xf>
    <xf numFmtId="4" fontId="0" fillId="17" borderId="16" xfId="0" applyNumberFormat="1" applyFill="1" applyBorder="1" applyProtection="1">
      <protection locked="0"/>
    </xf>
    <xf numFmtId="4" fontId="0" fillId="17" borderId="8" xfId="0" applyNumberFormat="1" applyFill="1" applyBorder="1" applyProtection="1">
      <protection locked="0"/>
    </xf>
    <xf numFmtId="0" fontId="0" fillId="10" borderId="55" xfId="0" applyFill="1" applyBorder="1" applyProtection="1">
      <protection locked="0"/>
    </xf>
    <xf numFmtId="4" fontId="0" fillId="17" borderId="15" xfId="0" applyNumberFormat="1" applyFill="1" applyBorder="1" applyProtection="1">
      <protection locked="0"/>
    </xf>
    <xf numFmtId="4" fontId="0" fillId="17" borderId="17" xfId="0" applyNumberFormat="1" applyFill="1" applyBorder="1" applyProtection="1">
      <protection locked="0"/>
    </xf>
    <xf numFmtId="164" fontId="0" fillId="2" borderId="48" xfId="0" applyNumberFormat="1" applyFill="1" applyBorder="1" applyProtection="1"/>
    <xf numFmtId="0" fontId="28" fillId="4" borderId="50" xfId="0" applyFont="1" applyFill="1" applyBorder="1" applyAlignment="1">
      <alignment wrapText="1"/>
    </xf>
    <xf numFmtId="2" fontId="0" fillId="10" borderId="51" xfId="0" applyNumberFormat="1" applyFill="1" applyBorder="1" applyProtection="1">
      <protection locked="0"/>
    </xf>
    <xf numFmtId="2" fontId="0" fillId="10" borderId="11" xfId="0" applyNumberFormat="1" applyFill="1" applyBorder="1" applyProtection="1">
      <protection locked="0"/>
    </xf>
    <xf numFmtId="2" fontId="0" fillId="10" borderId="38" xfId="0" applyNumberFormat="1" applyFill="1" applyBorder="1" applyProtection="1">
      <protection locked="0"/>
    </xf>
    <xf numFmtId="4" fontId="0" fillId="10" borderId="42" xfId="0" applyNumberFormat="1" applyFill="1" applyBorder="1" applyProtection="1">
      <protection locked="0"/>
    </xf>
    <xf numFmtId="2" fontId="0" fillId="10" borderId="17" xfId="1" applyNumberFormat="1" applyFont="1" applyFill="1" applyBorder="1" applyAlignment="1" applyProtection="1">
      <alignment horizontal="center" vertical="center"/>
      <protection locked="0"/>
    </xf>
    <xf numFmtId="0" fontId="5" fillId="3" borderId="37" xfId="0" applyFont="1" applyFill="1" applyBorder="1" applyAlignment="1">
      <alignment horizontal="center" vertical="center"/>
    </xf>
    <xf numFmtId="0" fontId="5" fillId="3" borderId="7" xfId="0" applyFont="1" applyFill="1" applyBorder="1" applyAlignment="1">
      <alignment horizontal="center" vertical="center"/>
    </xf>
    <xf numFmtId="0" fontId="19" fillId="4" borderId="0" xfId="0" applyFont="1" applyFill="1" applyAlignment="1">
      <alignment horizontal="left" wrapText="1"/>
    </xf>
    <xf numFmtId="0" fontId="5" fillId="3" borderId="44" xfId="0" applyFont="1" applyFill="1" applyBorder="1" applyAlignment="1">
      <alignment horizontal="center" vertical="center"/>
    </xf>
    <xf numFmtId="0" fontId="5" fillId="20" borderId="37" xfId="0" applyFont="1" applyFill="1" applyBorder="1" applyAlignment="1">
      <alignment horizontal="center" vertical="center"/>
    </xf>
    <xf numFmtId="0" fontId="5" fillId="20" borderId="7" xfId="0" applyFont="1" applyFill="1" applyBorder="1" applyAlignment="1">
      <alignment horizontal="center" vertical="center"/>
    </xf>
    <xf numFmtId="0" fontId="39" fillId="4" borderId="62" xfId="0" applyFont="1" applyFill="1" applyBorder="1" applyAlignment="1">
      <alignment horizontal="center" vertical="center"/>
    </xf>
    <xf numFmtId="0" fontId="39" fillId="4" borderId="76" xfId="0" applyFont="1" applyFill="1" applyBorder="1" applyAlignment="1">
      <alignment horizontal="center" vertical="center"/>
    </xf>
    <xf numFmtId="3" fontId="2" fillId="4" borderId="62" xfId="0" applyNumberFormat="1" applyFont="1" applyFill="1" applyBorder="1" applyAlignment="1">
      <alignment horizontal="center" vertical="center"/>
    </xf>
    <xf numFmtId="3" fontId="2" fillId="4" borderId="76" xfId="0" applyNumberFormat="1" applyFont="1" applyFill="1" applyBorder="1" applyAlignment="1">
      <alignment horizontal="center" vertical="center"/>
    </xf>
    <xf numFmtId="0" fontId="8" fillId="23" borderId="0" xfId="0" applyFont="1" applyFill="1" applyAlignment="1" applyProtection="1">
      <alignment horizontal="left" vertical="top" wrapText="1"/>
    </xf>
    <xf numFmtId="0" fontId="3" fillId="3" borderId="37" xfId="0" applyFont="1" applyFill="1" applyBorder="1" applyAlignment="1" applyProtection="1">
      <alignment horizontal="center" vertical="center"/>
    </xf>
    <xf numFmtId="0" fontId="3" fillId="3" borderId="44" xfId="0" applyFont="1" applyFill="1" applyBorder="1" applyAlignment="1" applyProtection="1">
      <alignment horizontal="center" vertical="center"/>
    </xf>
    <xf numFmtId="0" fontId="33" fillId="0" borderId="0" xfId="0" applyFont="1" applyAlignment="1" applyProtection="1">
      <alignment horizontal="center" vertical="center"/>
    </xf>
    <xf numFmtId="0" fontId="2" fillId="0" borderId="13" xfId="0" applyFont="1" applyBorder="1" applyAlignment="1" applyProtection="1">
      <alignment horizontal="center" vertical="center" wrapText="1"/>
    </xf>
    <xf numFmtId="0" fontId="2" fillId="0" borderId="18" xfId="0" applyFont="1" applyBorder="1" applyAlignment="1" applyProtection="1">
      <alignment horizontal="center" vertical="center" wrapText="1"/>
    </xf>
    <xf numFmtId="0" fontId="8" fillId="4" borderId="0" xfId="0" applyFont="1" applyFill="1" applyAlignment="1" applyProtection="1">
      <alignment horizontal="left" wrapText="1"/>
    </xf>
    <xf numFmtId="0" fontId="19" fillId="4" borderId="42" xfId="0" applyFont="1" applyFill="1" applyBorder="1" applyAlignment="1" applyProtection="1">
      <alignment horizontal="left" vertical="center" wrapText="1"/>
    </xf>
    <xf numFmtId="0" fontId="3" fillId="3" borderId="43" xfId="0" applyFont="1" applyFill="1" applyBorder="1" applyAlignment="1" applyProtection="1">
      <alignment horizontal="center" vertical="center"/>
    </xf>
    <xf numFmtId="0" fontId="0" fillId="8" borderId="37" xfId="0" applyFill="1" applyBorder="1" applyAlignment="1" applyProtection="1">
      <alignment horizontal="left" vertical="top" wrapText="1"/>
    </xf>
    <xf numFmtId="0" fontId="0" fillId="8" borderId="43" xfId="0" applyFill="1" applyBorder="1" applyAlignment="1" applyProtection="1">
      <alignment horizontal="left" vertical="top" wrapText="1"/>
    </xf>
    <xf numFmtId="0" fontId="0" fillId="8" borderId="44" xfId="0" applyFill="1" applyBorder="1" applyAlignment="1" applyProtection="1">
      <alignment horizontal="left" vertical="top" wrapText="1"/>
    </xf>
    <xf numFmtId="0" fontId="7" fillId="8" borderId="49" xfId="0" applyFont="1" applyFill="1" applyBorder="1" applyAlignment="1" applyProtection="1">
      <alignment horizontal="left" vertical="top" wrapText="1"/>
    </xf>
    <xf numFmtId="0" fontId="7" fillId="8" borderId="39" xfId="0" applyFont="1" applyFill="1" applyBorder="1" applyAlignment="1" applyProtection="1">
      <alignment horizontal="left" vertical="top" wrapText="1"/>
    </xf>
    <xf numFmtId="0" fontId="7" fillId="8" borderId="2" xfId="0" applyFont="1" applyFill="1" applyBorder="1" applyAlignment="1" applyProtection="1">
      <alignment horizontal="left" vertical="top" wrapText="1"/>
    </xf>
    <xf numFmtId="0" fontId="0" fillId="4" borderId="0" xfId="0" applyFill="1" applyProtection="1"/>
    <xf numFmtId="4" fontId="0" fillId="4" borderId="0" xfId="0" applyNumberFormat="1" applyFill="1" applyAlignment="1" applyProtection="1">
      <alignment horizontal="center" wrapText="1"/>
    </xf>
    <xf numFmtId="0" fontId="3" fillId="20" borderId="37" xfId="0" applyFont="1" applyFill="1" applyBorder="1" applyAlignment="1" applyProtection="1">
      <alignment horizontal="center" vertical="center"/>
    </xf>
    <xf numFmtId="0" fontId="3" fillId="20" borderId="7" xfId="0" applyFont="1" applyFill="1" applyBorder="1" applyAlignment="1" applyProtection="1">
      <alignment horizontal="center" vertical="center"/>
    </xf>
    <xf numFmtId="0" fontId="3" fillId="3" borderId="7" xfId="0" applyFont="1" applyFill="1" applyBorder="1" applyAlignment="1" applyProtection="1">
      <alignment horizontal="center" vertical="center"/>
    </xf>
    <xf numFmtId="4" fontId="5" fillId="4" borderId="0" xfId="0" applyNumberFormat="1" applyFont="1" applyFill="1" applyAlignment="1" applyProtection="1">
      <alignment horizontal="left" vertical="top" wrapText="1"/>
    </xf>
    <xf numFmtId="3" fontId="33" fillId="4" borderId="0" xfId="7" applyFont="1" applyFill="1" applyAlignment="1" applyProtection="1">
      <alignment horizontal="center" vertical="center"/>
    </xf>
    <xf numFmtId="0" fontId="8" fillId="4" borderId="0" xfId="0" applyFont="1" applyFill="1" applyAlignment="1">
      <alignment horizontal="left" vertical="center" wrapText="1"/>
    </xf>
    <xf numFmtId="0" fontId="3" fillId="3" borderId="37" xfId="0" applyFont="1" applyFill="1" applyBorder="1" applyAlignment="1">
      <alignment horizontal="center" vertical="center"/>
    </xf>
    <xf numFmtId="0" fontId="3" fillId="3" borderId="43" xfId="0" applyFont="1" applyFill="1" applyBorder="1" applyAlignment="1">
      <alignment horizontal="center" vertical="center"/>
    </xf>
    <xf numFmtId="0" fontId="3" fillId="3" borderId="44" xfId="0" applyFont="1" applyFill="1" applyBorder="1" applyAlignment="1">
      <alignment horizontal="center" vertical="center"/>
    </xf>
    <xf numFmtId="0" fontId="5" fillId="3" borderId="43" xfId="0" applyFont="1" applyFill="1" applyBorder="1" applyAlignment="1">
      <alignment horizontal="center" vertical="center"/>
    </xf>
    <xf numFmtId="0" fontId="0" fillId="8" borderId="37" xfId="0" applyFill="1" applyBorder="1" applyAlignment="1">
      <alignment horizontal="left" vertical="top" wrapText="1"/>
    </xf>
    <xf numFmtId="0" fontId="0" fillId="8" borderId="43" xfId="0" applyFill="1" applyBorder="1" applyAlignment="1">
      <alignment horizontal="left" vertical="top" wrapText="1"/>
    </xf>
    <xf numFmtId="0" fontId="0" fillId="8" borderId="44" xfId="0" applyFill="1" applyBorder="1" applyAlignment="1">
      <alignment horizontal="left" vertical="top" wrapText="1"/>
    </xf>
    <xf numFmtId="0" fontId="0" fillId="22" borderId="49" xfId="0" applyFill="1" applyBorder="1" applyAlignment="1">
      <alignment horizontal="left" vertical="top" wrapText="1"/>
    </xf>
    <xf numFmtId="0" fontId="0" fillId="22" borderId="39" xfId="0" applyFill="1" applyBorder="1" applyAlignment="1">
      <alignment horizontal="left" vertical="top" wrapText="1"/>
    </xf>
    <xf numFmtId="0" fontId="0" fillId="22" borderId="2" xfId="0" applyFill="1" applyBorder="1" applyAlignment="1">
      <alignment horizontal="left" vertical="top" wrapText="1"/>
    </xf>
    <xf numFmtId="0" fontId="3" fillId="20" borderId="37" xfId="0" applyFont="1" applyFill="1" applyBorder="1" applyAlignment="1">
      <alignment horizontal="center" vertical="center"/>
    </xf>
    <xf numFmtId="0" fontId="3" fillId="20" borderId="43" xfId="0" applyFont="1" applyFill="1" applyBorder="1" applyAlignment="1">
      <alignment horizontal="center" vertical="center"/>
    </xf>
    <xf numFmtId="0" fontId="3" fillId="20" borderId="44" xfId="0" applyFont="1" applyFill="1" applyBorder="1" applyAlignment="1">
      <alignment horizontal="center" vertical="center"/>
    </xf>
    <xf numFmtId="0" fontId="2" fillId="22" borderId="37" xfId="0" applyFont="1" applyFill="1" applyBorder="1" applyAlignment="1">
      <alignment horizontal="left" vertical="top" wrapText="1"/>
    </xf>
    <xf numFmtId="0" fontId="0" fillId="22" borderId="43" xfId="0" applyFill="1" applyBorder="1" applyAlignment="1">
      <alignment horizontal="left" vertical="top" wrapText="1"/>
    </xf>
    <xf numFmtId="0" fontId="0" fillId="22" borderId="44" xfId="0" applyFill="1" applyBorder="1" applyAlignment="1">
      <alignment horizontal="left" vertical="top" wrapText="1"/>
    </xf>
    <xf numFmtId="0" fontId="0" fillId="8" borderId="49" xfId="0" applyFill="1" applyBorder="1" applyAlignment="1">
      <alignment horizontal="left" vertical="top" wrapText="1"/>
    </xf>
    <xf numFmtId="0" fontId="0" fillId="8" borderId="39" xfId="0" applyFill="1" applyBorder="1" applyAlignment="1">
      <alignment horizontal="left" vertical="top" wrapText="1"/>
    </xf>
    <xf numFmtId="0" fontId="0" fillId="8" borderId="2" xfId="0" applyFill="1" applyBorder="1" applyAlignment="1">
      <alignment horizontal="left" vertical="top" wrapText="1"/>
    </xf>
    <xf numFmtId="0" fontId="3" fillId="3" borderId="49" xfId="0" applyFont="1" applyFill="1" applyBorder="1" applyAlignment="1">
      <alignment horizontal="center" vertical="center"/>
    </xf>
    <xf numFmtId="0" fontId="3" fillId="3" borderId="39" xfId="0" applyFont="1" applyFill="1" applyBorder="1" applyAlignment="1">
      <alignment horizontal="center" vertical="center"/>
    </xf>
    <xf numFmtId="0" fontId="3" fillId="3" borderId="2" xfId="0" applyFont="1" applyFill="1" applyBorder="1" applyAlignment="1">
      <alignment horizontal="center" vertical="center"/>
    </xf>
    <xf numFmtId="0" fontId="9" fillId="4" borderId="0" xfId="0" applyFont="1" applyFill="1" applyAlignment="1">
      <alignment horizontal="left" wrapText="1"/>
    </xf>
    <xf numFmtId="0" fontId="2" fillId="8" borderId="49" xfId="0" applyFont="1" applyFill="1" applyBorder="1" applyAlignment="1">
      <alignment horizontal="left" vertical="top" wrapText="1"/>
    </xf>
    <xf numFmtId="0" fontId="2" fillId="8" borderId="39" xfId="0" applyFont="1" applyFill="1" applyBorder="1" applyAlignment="1">
      <alignment horizontal="left" vertical="top" wrapText="1"/>
    </xf>
    <xf numFmtId="0" fontId="2" fillId="8" borderId="2" xfId="0" applyFont="1" applyFill="1" applyBorder="1" applyAlignment="1">
      <alignment horizontal="left" vertical="top" wrapText="1"/>
    </xf>
    <xf numFmtId="0" fontId="2" fillId="8" borderId="37" xfId="0" applyFont="1" applyFill="1" applyBorder="1" applyAlignment="1">
      <alignment horizontal="left" vertical="top" wrapText="1"/>
    </xf>
    <xf numFmtId="0" fontId="2" fillId="8" borderId="43" xfId="0" applyFont="1" applyFill="1" applyBorder="1" applyAlignment="1">
      <alignment horizontal="left" vertical="top" wrapText="1"/>
    </xf>
    <xf numFmtId="0" fontId="2" fillId="8" borderId="44" xfId="0" applyFont="1" applyFill="1" applyBorder="1" applyAlignment="1">
      <alignment horizontal="left" vertical="top" wrapText="1"/>
    </xf>
    <xf numFmtId="0" fontId="2" fillId="8" borderId="37" xfId="0" applyFont="1" applyFill="1" applyBorder="1" applyAlignment="1">
      <alignment horizontal="left" vertical="center"/>
    </xf>
    <xf numFmtId="0" fontId="2" fillId="8" borderId="43" xfId="0" applyFont="1" applyFill="1" applyBorder="1" applyAlignment="1">
      <alignment horizontal="left" vertical="center"/>
    </xf>
    <xf numFmtId="0" fontId="2" fillId="8" borderId="44" xfId="0" applyFont="1" applyFill="1" applyBorder="1" applyAlignment="1">
      <alignment horizontal="left" vertical="center"/>
    </xf>
    <xf numFmtId="0" fontId="19" fillId="4" borderId="0" xfId="0" applyFont="1" applyFill="1" applyAlignment="1">
      <alignment horizontal="left" vertical="center" wrapText="1"/>
    </xf>
    <xf numFmtId="0" fontId="3" fillId="3" borderId="7" xfId="0" applyFont="1" applyFill="1" applyBorder="1" applyAlignment="1">
      <alignment horizontal="center" vertical="center"/>
    </xf>
    <xf numFmtId="0" fontId="0" fillId="8" borderId="7" xfId="0" applyFill="1" applyBorder="1" applyAlignment="1">
      <alignment horizontal="left" vertical="top" wrapText="1"/>
    </xf>
    <xf numFmtId="0" fontId="0" fillId="8" borderId="37" xfId="0" applyFill="1" applyBorder="1" applyAlignment="1">
      <alignment horizontal="center" vertical="top" wrapText="1"/>
    </xf>
    <xf numFmtId="0" fontId="0" fillId="8" borderId="43" xfId="0" applyFill="1" applyBorder="1" applyAlignment="1">
      <alignment horizontal="center" vertical="top" wrapText="1"/>
    </xf>
    <xf numFmtId="0" fontId="0" fillId="8" borderId="44" xfId="0" applyFill="1" applyBorder="1" applyAlignment="1">
      <alignment horizontal="center" vertical="top" wrapText="1"/>
    </xf>
    <xf numFmtId="0" fontId="29" fillId="4" borderId="0" xfId="0" applyFont="1" applyFill="1" applyAlignment="1">
      <alignment horizontal="left" wrapText="1"/>
    </xf>
    <xf numFmtId="0" fontId="0" fillId="3" borderId="78" xfId="0" applyFill="1" applyBorder="1" applyAlignment="1">
      <alignment horizontal="left" wrapText="1"/>
    </xf>
    <xf numFmtId="0" fontId="0" fillId="3" borderId="71" xfId="0" applyFill="1" applyBorder="1" applyAlignment="1">
      <alignment horizontal="left" wrapText="1"/>
    </xf>
    <xf numFmtId="0" fontId="0" fillId="3" borderId="55" xfId="0" applyFill="1" applyBorder="1" applyAlignment="1">
      <alignment horizontal="left" wrapText="1"/>
    </xf>
    <xf numFmtId="0" fontId="0" fillId="3" borderId="74" xfId="0" applyFill="1" applyBorder="1" applyAlignment="1">
      <alignment horizontal="left" wrapText="1"/>
    </xf>
    <xf numFmtId="0" fontId="0" fillId="3" borderId="80" xfId="0" applyFill="1" applyBorder="1" applyAlignment="1">
      <alignment horizontal="left" wrapText="1"/>
    </xf>
    <xf numFmtId="0" fontId="0" fillId="3" borderId="69" xfId="0" applyFill="1" applyBorder="1" applyAlignment="1">
      <alignment horizontal="left" wrapText="1"/>
    </xf>
    <xf numFmtId="0" fontId="0" fillId="3" borderId="45" xfId="0" applyFill="1" applyBorder="1" applyAlignment="1">
      <alignment horizontal="left" wrapText="1"/>
    </xf>
    <xf numFmtId="0" fontId="0" fillId="3" borderId="79" xfId="0" applyFill="1" applyBorder="1" applyAlignment="1">
      <alignment horizontal="left" wrapText="1"/>
    </xf>
    <xf numFmtId="0" fontId="0" fillId="3" borderId="46" xfId="0" applyFill="1" applyBorder="1" applyAlignment="1">
      <alignment horizontal="left" wrapText="1"/>
    </xf>
    <xf numFmtId="0" fontId="8" fillId="23" borderId="0" xfId="0" applyFont="1" applyFill="1" applyAlignment="1">
      <alignment horizontal="left" wrapText="1"/>
    </xf>
    <xf numFmtId="0" fontId="5" fillId="20" borderId="44" xfId="0" applyFont="1" applyFill="1" applyBorder="1" applyAlignment="1">
      <alignment horizontal="center" vertical="center"/>
    </xf>
  </cellXfs>
  <cellStyles count="11">
    <cellStyle name="1 toyksv" xfId="6" xr:uid="{96C3ACF8-4978-4BA1-80AE-D46882BA82D1}"/>
    <cellStyle name="2 toyksv" xfId="7" xr:uid="{0E90426A-ABD3-4EA8-9661-B8708D8B2583}"/>
    <cellStyle name="3 toyksv" xfId="8" xr:uid="{C7731DBC-8C57-42F5-9F72-D55C3052F858}"/>
    <cellStyle name="4 toyksv" xfId="9" xr:uid="{891D4281-26D7-4B12-9D85-D73732A99B51}"/>
    <cellStyle name="5 toyksv" xfId="10" xr:uid="{40B0357E-EB14-4412-A71A-808ED88F276B}"/>
    <cellStyle name="Comma" xfId="1" builtinId="3"/>
    <cellStyle name="Explanatory Text" xfId="5" builtinId="53" customBuiltin="1"/>
    <cellStyle name="Hyperlink" xfId="3" builtinId="8"/>
    <cellStyle name="Normal" xfId="0" builtinId="0"/>
    <cellStyle name="Percent" xfId="2" builtinId="5"/>
    <cellStyle name="Standard 10" xfId="4" xr:uid="{00000000-0005-0000-0000-000007000000}"/>
  </cellStyles>
  <dxfs count="106">
    <dxf>
      <font>
        <b/>
        <i val="0"/>
        <color theme="0"/>
      </font>
      <fill>
        <patternFill patternType="solid">
          <bgColor theme="0"/>
        </patternFill>
      </fill>
      <border>
        <left/>
        <right/>
        <top/>
        <bottom/>
      </border>
    </dxf>
    <dxf>
      <font>
        <b/>
        <i val="0"/>
        <color theme="0"/>
      </font>
      <fill>
        <patternFill patternType="solid">
          <bgColor theme="0"/>
        </patternFill>
      </fill>
      <border>
        <left style="thin">
          <color auto="1"/>
        </left>
        <right/>
        <top/>
        <bottom/>
      </border>
    </dxf>
    <dxf>
      <font>
        <b/>
        <i val="0"/>
        <color rgb="FFFF0000"/>
      </font>
    </dxf>
    <dxf>
      <font>
        <b/>
        <i val="0"/>
        <color rgb="FF00B050"/>
      </font>
    </dxf>
    <dxf>
      <font>
        <color theme="0"/>
      </font>
      <fill>
        <patternFill>
          <bgColor theme="0"/>
        </patternFill>
      </fill>
      <border>
        <left style="thin">
          <color auto="1"/>
        </left>
        <right/>
        <top/>
        <bottom/>
      </border>
    </dxf>
    <dxf>
      <font>
        <color theme="0"/>
      </font>
      <fill>
        <patternFill patternType="solid">
          <fgColor theme="0"/>
          <bgColor theme="0"/>
        </patternFill>
      </fill>
      <border>
        <left style="thin">
          <color auto="1"/>
        </left>
        <right/>
        <top/>
        <bottom/>
      </border>
    </dxf>
    <dxf>
      <font>
        <color theme="0"/>
      </font>
      <fill>
        <patternFill patternType="solid">
          <fgColor theme="0"/>
          <bgColor theme="0"/>
        </patternFill>
      </fill>
      <border>
        <left style="thin">
          <color auto="1"/>
        </left>
        <right/>
        <top/>
        <bottom/>
        <vertical/>
        <horizontal/>
      </border>
    </dxf>
    <dxf>
      <font>
        <color theme="0"/>
      </font>
      <fill>
        <patternFill patternType="solid">
          <fgColor theme="0"/>
          <bgColor theme="0"/>
        </patternFill>
      </fill>
      <border>
        <left style="thin">
          <color auto="1"/>
        </left>
        <right/>
        <top/>
        <bottom/>
        <vertical/>
        <horizontal/>
      </border>
    </dxf>
    <dxf>
      <font>
        <color theme="0"/>
      </font>
      <fill>
        <patternFill>
          <bgColor theme="0"/>
        </patternFill>
      </fill>
      <border>
        <left style="thin">
          <color auto="1"/>
        </left>
        <right/>
        <top/>
        <bottom/>
      </border>
    </dxf>
    <dxf>
      <font>
        <u val="none"/>
        <color theme="0"/>
      </font>
      <fill>
        <patternFill>
          <bgColor theme="0"/>
        </patternFill>
      </fill>
      <border>
        <left/>
        <right/>
        <top/>
        <bottom/>
        <vertical/>
        <horizontal/>
      </border>
    </dxf>
    <dxf>
      <font>
        <u val="none"/>
        <color theme="0"/>
      </font>
      <fill>
        <patternFill>
          <bgColor theme="0"/>
        </patternFill>
      </fill>
      <border>
        <left/>
        <right/>
        <top/>
        <bottom/>
        <vertical/>
        <horizontal/>
      </border>
    </dxf>
    <dxf>
      <font>
        <u val="none"/>
        <color theme="0"/>
      </font>
      <fill>
        <patternFill>
          <bgColor theme="0"/>
        </patternFill>
      </fill>
      <border>
        <left style="thin">
          <color auto="1"/>
        </left>
        <right/>
        <top/>
        <bottom/>
        <vertical/>
        <horizontal/>
      </border>
    </dxf>
    <dxf>
      <font>
        <u val="none"/>
        <color theme="0"/>
      </font>
      <fill>
        <patternFill>
          <bgColor theme="0"/>
        </patternFill>
      </fill>
      <border>
        <left style="thin">
          <color auto="1"/>
        </left>
        <right/>
        <top/>
        <bottom/>
        <vertical/>
        <horizontal/>
      </border>
    </dxf>
    <dxf>
      <font>
        <u val="none"/>
        <color theme="0"/>
      </font>
      <fill>
        <patternFill>
          <bgColor theme="0"/>
        </patternFill>
      </fill>
      <border>
        <left/>
        <right/>
        <top/>
        <bottom/>
        <vertical/>
        <horizontal/>
      </border>
    </dxf>
    <dxf>
      <font>
        <u val="none"/>
        <color theme="0"/>
      </font>
      <fill>
        <patternFill>
          <bgColor theme="0"/>
        </patternFill>
      </fill>
      <border>
        <left style="thin">
          <color auto="1"/>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strike val="0"/>
        <u val="none"/>
        <color theme="0"/>
      </font>
      <fill>
        <patternFill>
          <bgColor theme="0"/>
        </patternFill>
      </fill>
      <border>
        <left style="thin">
          <color auto="1"/>
        </left>
        <right/>
        <top/>
        <bottom/>
        <vertical/>
        <horizontal/>
      </border>
    </dxf>
    <dxf>
      <font>
        <strike val="0"/>
        <u val="none"/>
        <color theme="0"/>
      </font>
      <fill>
        <patternFill>
          <bgColor theme="0"/>
        </patternFill>
      </fill>
      <border>
        <left style="thin">
          <color auto="1"/>
        </left>
        <right/>
        <top/>
        <bottom/>
        <vertical/>
        <horizontal/>
      </border>
    </dxf>
    <dxf>
      <font>
        <strike val="0"/>
        <u val="none"/>
        <color theme="0"/>
      </font>
      <fill>
        <patternFill>
          <bgColor theme="0"/>
        </patternFill>
      </fill>
      <border>
        <left style="thin">
          <color auto="1"/>
        </left>
        <right/>
        <top/>
        <bottom/>
        <vertical/>
        <horizontal/>
      </border>
    </dxf>
    <dxf>
      <font>
        <u val="none"/>
        <color theme="0"/>
      </font>
      <fill>
        <patternFill>
          <bgColor theme="0"/>
        </patternFill>
      </fill>
      <border>
        <left style="thin">
          <color auto="1"/>
        </left>
        <right/>
        <top/>
        <bottom/>
        <vertical/>
        <horizontal/>
      </border>
    </dxf>
    <dxf>
      <border>
        <left style="thin">
          <color auto="1"/>
        </left>
        <right style="thin">
          <color auto="1"/>
        </right>
        <top style="thin">
          <color auto="1"/>
        </top>
        <bottom style="thin">
          <color auto="1"/>
        </bottom>
        <vertical/>
        <horizontal/>
      </border>
    </dxf>
    <dxf>
      <font>
        <color rgb="FFC00000"/>
      </font>
      <border>
        <left/>
        <right/>
        <top/>
        <bottom/>
        <vertical/>
        <horizontal/>
      </border>
    </dxf>
    <dxf>
      <fill>
        <patternFill>
          <bgColor theme="9" tint="0.39994506668294322"/>
        </patternFill>
      </fill>
      <border>
        <left/>
        <right/>
        <top/>
        <bottom/>
        <vertical/>
        <horizontal/>
      </border>
    </dxf>
    <dxf>
      <fill>
        <patternFill>
          <bgColor theme="0" tint="-0.24994659260841701"/>
        </patternFill>
      </fill>
    </dxf>
    <dxf>
      <fill>
        <patternFill>
          <bgColor theme="0" tint="-0.24994659260841701"/>
        </patternFill>
      </fill>
    </dxf>
    <dxf>
      <font>
        <strike val="0"/>
        <color auto="1"/>
      </font>
      <fill>
        <patternFill>
          <bgColor theme="0" tint="-0.24994659260841701"/>
        </patternFill>
      </fill>
    </dxf>
    <dxf>
      <font>
        <strike val="0"/>
        <color auto="1"/>
      </font>
      <fill>
        <patternFill>
          <bgColor theme="0" tint="-0.24994659260841701"/>
        </patternFill>
      </fill>
    </dxf>
    <dxf>
      <font>
        <strike val="0"/>
        <color auto="1"/>
      </font>
      <fill>
        <patternFill>
          <bgColor theme="0" tint="-0.24994659260841701"/>
        </patternFill>
      </fill>
    </dxf>
    <dxf>
      <font>
        <strike val="0"/>
        <color auto="1"/>
      </font>
      <fill>
        <patternFill>
          <bgColor theme="0" tint="-0.24994659260841701"/>
        </patternFill>
      </fill>
    </dxf>
    <dxf>
      <font>
        <strike val="0"/>
        <color auto="1"/>
      </font>
      <fill>
        <patternFill>
          <bgColor theme="0" tint="-0.24994659260841701"/>
        </patternFill>
      </fill>
    </dxf>
    <dxf>
      <font>
        <strike val="0"/>
        <color auto="1"/>
      </font>
      <fill>
        <patternFill>
          <bgColor theme="0" tint="-0.24994659260841701"/>
        </patternFill>
      </fill>
    </dxf>
    <dxf>
      <font>
        <strike val="0"/>
        <color auto="1"/>
      </font>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color theme="0"/>
      </font>
      <fill>
        <patternFill>
          <bgColor theme="0"/>
        </patternFill>
      </fill>
      <border>
        <left/>
        <right/>
        <top/>
        <bottom/>
        <vertical/>
        <horizontal/>
      </border>
    </dxf>
    <dxf>
      <font>
        <strike val="0"/>
        <u val="none"/>
        <color theme="0"/>
      </font>
      <fill>
        <patternFill>
          <bgColor theme="0"/>
        </patternFill>
      </fill>
      <border>
        <left style="thin">
          <color auto="1"/>
        </left>
        <right/>
        <top/>
        <bottom/>
        <vertical/>
        <horizontal/>
      </border>
    </dxf>
    <dxf>
      <border>
        <left style="thin">
          <color auto="1"/>
        </left>
        <right style="thin">
          <color auto="1"/>
        </right>
        <top style="thin">
          <color auto="1"/>
        </top>
        <bottom style="thin">
          <color auto="1"/>
        </bottom>
        <vertical/>
        <horizontal/>
      </border>
    </dxf>
    <dxf>
      <font>
        <strike val="0"/>
        <color auto="1"/>
      </font>
      <fill>
        <patternFill>
          <bgColor theme="0" tint="-0.24994659260841701"/>
        </patternFill>
      </fill>
    </dxf>
    <dxf>
      <font>
        <strike val="0"/>
        <color auto="1"/>
      </font>
      <fill>
        <patternFill>
          <bgColor theme="0" tint="-0.24994659260841701"/>
        </patternFill>
      </fill>
    </dxf>
    <dxf>
      <font>
        <strike val="0"/>
        <color auto="1"/>
      </font>
      <fill>
        <patternFill>
          <bgColor theme="0" tint="-0.24994659260841701"/>
        </patternFill>
      </fill>
    </dxf>
    <dxf>
      <font>
        <strike val="0"/>
        <color auto="1"/>
      </font>
      <fill>
        <patternFill>
          <bgColor theme="0" tint="-0.24994659260841701"/>
        </patternFill>
      </fill>
    </dxf>
    <dxf>
      <font>
        <strike val="0"/>
        <color auto="1"/>
      </font>
      <fill>
        <patternFill>
          <bgColor theme="0" tint="-0.24994659260841701"/>
        </patternFill>
      </fill>
    </dxf>
    <dxf>
      <font>
        <strike val="0"/>
        <color auto="1"/>
      </font>
      <fill>
        <patternFill>
          <bgColor theme="0" tint="-0.24994659260841701"/>
        </patternFill>
      </fill>
    </dxf>
    <dxf>
      <font>
        <strike val="0"/>
        <color auto="1"/>
      </font>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b val="0"/>
        <i val="0"/>
        <strike val="0"/>
        <color theme="0"/>
      </font>
      <fill>
        <patternFill>
          <bgColor theme="0"/>
        </patternFill>
      </fill>
      <border>
        <left style="thin">
          <color auto="1"/>
        </left>
        <right/>
        <top/>
        <bottom/>
        <vertical/>
        <horizontal/>
      </border>
    </dxf>
    <dxf>
      <font>
        <color auto="1"/>
      </font>
      <fill>
        <patternFill>
          <bgColor theme="9" tint="0.39994506668294322"/>
        </patternFill>
      </fill>
    </dxf>
    <dxf>
      <font>
        <color auto="1"/>
      </font>
      <fill>
        <patternFill>
          <bgColor theme="9" tint="0.39994506668294322"/>
        </patternFill>
      </fill>
    </dxf>
    <dxf>
      <fill>
        <patternFill>
          <bgColor rgb="FFE7E6E6"/>
        </patternFill>
      </fill>
    </dxf>
    <dxf>
      <fill>
        <patternFill>
          <bgColor rgb="FFE7E6E6"/>
        </patternFill>
      </fill>
    </dxf>
    <dxf>
      <font>
        <color theme="0"/>
      </font>
      <fill>
        <patternFill>
          <bgColor theme="0"/>
        </patternFill>
      </fill>
      <border>
        <left style="thin">
          <color auto="1"/>
        </left>
        <right/>
        <top/>
        <bottom/>
        <vertical/>
        <horizontal/>
      </border>
    </dxf>
    <dxf>
      <font>
        <color theme="0"/>
      </font>
      <fill>
        <patternFill>
          <bgColor theme="0"/>
        </patternFill>
      </fill>
      <border>
        <left style="thin">
          <color auto="1"/>
        </left>
        <right/>
        <top/>
        <bottom/>
        <vertical/>
        <horizontal/>
      </border>
    </dxf>
    <dxf>
      <border>
        <left style="thin">
          <color rgb="FFFF0000"/>
        </left>
        <right style="thin">
          <color rgb="FFFF0000"/>
        </right>
        <top style="thin">
          <color rgb="FFFF0000"/>
        </top>
        <bottom style="thin">
          <color rgb="FFFF0000"/>
        </bottom>
        <vertical/>
        <horizontal/>
      </border>
    </dxf>
    <dxf>
      <fill>
        <patternFill>
          <bgColor theme="2"/>
        </patternFill>
      </fill>
    </dxf>
    <dxf>
      <fill>
        <patternFill>
          <bgColor rgb="FFF0826C"/>
        </patternFill>
      </fill>
    </dxf>
    <dxf>
      <fill>
        <patternFill>
          <bgColor rgb="FFF0826C"/>
        </patternFill>
      </fill>
    </dxf>
    <dxf>
      <font>
        <b/>
        <i val="0"/>
        <color auto="1"/>
      </font>
      <fill>
        <patternFill>
          <bgColor theme="8" tint="0.59996337778862885"/>
        </patternFill>
      </fill>
      <border>
        <left style="thin">
          <color auto="1"/>
        </left>
        <right style="thin">
          <color auto="1"/>
        </right>
        <top style="thin">
          <color auto="1"/>
        </top>
        <bottom style="thin">
          <color auto="1"/>
        </bottom>
        <vertical/>
        <horizontal/>
      </border>
    </dxf>
    <dxf>
      <font>
        <color rgb="FFFF0000"/>
      </font>
      <fill>
        <patternFill patternType="none">
          <bgColor auto="1"/>
        </patternFill>
      </fill>
    </dxf>
    <dxf>
      <font>
        <color theme="0"/>
      </font>
      <fill>
        <patternFill>
          <bgColor theme="0"/>
        </patternFill>
      </fill>
      <border>
        <left style="thin">
          <color auto="1"/>
        </left>
        <right/>
        <top/>
        <bottom/>
        <vertical/>
        <horizontal/>
      </border>
    </dxf>
    <dxf>
      <font>
        <color rgb="FF00B050"/>
      </font>
    </dxf>
    <dxf>
      <font>
        <color rgb="FFFF0000"/>
      </font>
    </dxf>
    <dxf>
      <font>
        <color rgb="FF00B050"/>
      </font>
    </dxf>
    <dxf>
      <font>
        <color rgb="FFFF0000"/>
      </font>
    </dxf>
    <dxf>
      <font>
        <color rgb="FFFF0000"/>
      </font>
    </dxf>
    <dxf>
      <font>
        <color rgb="FF00B050"/>
      </font>
    </dxf>
    <dxf>
      <font>
        <color rgb="FF00B050"/>
      </font>
    </dxf>
    <dxf>
      <font>
        <b/>
        <i val="0"/>
        <color rgb="FFFF0000"/>
      </font>
    </dxf>
    <dxf>
      <font>
        <b/>
        <i val="0"/>
        <color rgb="FF00B050"/>
      </font>
    </dxf>
    <dxf>
      <font>
        <b/>
        <i val="0"/>
        <color rgb="FF00B050"/>
      </font>
      <border>
        <vertical/>
        <horizontal/>
      </border>
    </dxf>
    <dxf>
      <font>
        <b/>
        <i val="0"/>
        <color indexed="2"/>
      </font>
    </dxf>
  </dxfs>
  <tableStyles count="2" defaultTableStyle="TableStyleMedium2" defaultPivotStyle="PivotStyleLight16">
    <tableStyle name="0 ksv" pivot="0" count="0" xr9:uid="{234EFBB4-A07B-4AF8-B99D-A3DB58980ED3}"/>
    <tableStyle name="Invisible" pivot="0" table="0" count="0" xr9:uid="{76392357-6C0A-4461-911E-58D970CCA25C}"/>
  </tableStyles>
  <colors>
    <mruColors>
      <color rgb="FFDAE3F3"/>
      <color rgb="FFFFFF2D"/>
      <color rgb="FF7030A0"/>
      <color rgb="FFD9E1F2"/>
      <color rgb="FFC6E0B4"/>
      <color rgb="FFA9D08E"/>
      <color rgb="FFFFFFFF"/>
      <color rgb="FFE7E6E6"/>
      <color rgb="FF00B050"/>
      <color rgb="FFF0501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s>
</file>

<file path=xl/charts/_rels/chart2.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400" b="0" i="0" u="none" strike="noStrike" kern="1200" spc="0" baseline="0">
                <a:solidFill>
                  <a:sysClr val="windowText" lastClr="000000">
                    <a:lumMod val="65000"/>
                    <a:lumOff val="35000"/>
                  </a:sysClr>
                </a:solidFill>
              </a:rPr>
              <a:t>Zu erwartende Auszahlung und maximale Fördersumme </a:t>
            </a:r>
          </a:p>
        </c:rich>
      </c:tx>
      <c:overlay val="0"/>
      <c:spPr>
        <a:noFill/>
        <a:ln>
          <a:noFill/>
        </a:ln>
        <a:effectLst/>
      </c:spPr>
    </c:title>
    <c:autoTitleDeleted val="0"/>
    <c:plotArea>
      <c:layout>
        <c:manualLayout>
          <c:layoutTarget val="inner"/>
          <c:xMode val="edge"/>
          <c:yMode val="edge"/>
          <c:x val="0.11254206640692502"/>
          <c:y val="0.1403276333051805"/>
          <c:w val="0.87473263097225873"/>
          <c:h val="0.64608557978990655"/>
        </c:manualLayout>
      </c:layout>
      <c:barChart>
        <c:barDir val="col"/>
        <c:grouping val="clustered"/>
        <c:varyColors val="0"/>
        <c:ser>
          <c:idx val="0"/>
          <c:order val="0"/>
          <c:tx>
            <c:strRef>
              <c:f>'1) Gesamtübersicht'!$B$42</c:f>
              <c:strCache>
                <c:ptCount val="1"/>
                <c:pt idx="0">
                  <c:v>Maximale jährliche Fördersumme</c:v>
                </c:pt>
              </c:strCache>
            </c:strRef>
          </c:tx>
          <c:spPr>
            <a:solidFill>
              <a:schemeClr val="bg2">
                <a:lumMod val="75000"/>
              </a:schemeClr>
            </a:solidFill>
            <a:ln>
              <a:noFill/>
            </a:ln>
            <a:effectLst/>
          </c:spPr>
          <c:invertIfNegative val="0"/>
          <c:cat>
            <c:strRef>
              <c:f>'1) Gesamtübersicht'!$E$41:$T$41</c:f>
              <c:strCache>
                <c:ptCount val="15"/>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strCache>
            </c:strRef>
          </c:cat>
          <c:val>
            <c:numRef>
              <c:f>'1) Gesamtübersicht'!$E$42:$T$42</c:f>
              <c:numCache>
                <c:formatCode>#,##0</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numCache>
            </c:numRef>
          </c:val>
          <c:extLst>
            <c:ext xmlns:c16="http://schemas.microsoft.com/office/drawing/2014/chart" uri="{C3380CC4-5D6E-409C-BE32-E72D297353CC}">
              <c16:uniqueId val="{00000003-2A0A-432B-97DE-5055049AF40C}"/>
            </c:ext>
          </c:extLst>
        </c:ser>
        <c:ser>
          <c:idx val="1"/>
          <c:order val="1"/>
          <c:tx>
            <c:strRef>
              <c:f>'1) Gesamtübersicht'!$B$46</c:f>
              <c:strCache>
                <c:ptCount val="1"/>
                <c:pt idx="0">
                  <c:v>Zu erwartende Auszahlung</c:v>
                </c:pt>
              </c:strCache>
            </c:strRef>
          </c:tx>
          <c:spPr>
            <a:solidFill>
              <a:schemeClr val="accent2">
                <a:lumMod val="75000"/>
              </a:schemeClr>
            </a:solidFill>
            <a:ln>
              <a:noFill/>
            </a:ln>
            <a:effectLst/>
          </c:spPr>
          <c:invertIfNegative val="0"/>
          <c:cat>
            <c:strRef>
              <c:f>'1) Gesamtübersicht'!$E$41:$T$41</c:f>
              <c:strCache>
                <c:ptCount val="15"/>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strCache>
            </c:strRef>
          </c:cat>
          <c:val>
            <c:numRef>
              <c:f>'1) Gesamtübersicht'!$E$46:$T$46</c:f>
              <c:numCache>
                <c:formatCode>#,##0.00</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numCache>
            </c:numRef>
          </c:val>
          <c:extLst>
            <c:ext xmlns:c16="http://schemas.microsoft.com/office/drawing/2014/chart" uri="{C3380CC4-5D6E-409C-BE32-E72D297353CC}">
              <c16:uniqueId val="{00000005-2A0A-432B-97DE-5055049AF40C}"/>
            </c:ext>
          </c:extLst>
        </c:ser>
        <c:dLbls>
          <c:showLegendKey val="0"/>
          <c:showVal val="0"/>
          <c:showCatName val="0"/>
          <c:showSerName val="0"/>
          <c:showPercent val="0"/>
          <c:showBubbleSize val="0"/>
        </c:dLbls>
        <c:gapWidth val="150"/>
        <c:axId val="668825976"/>
        <c:axId val="668820728"/>
      </c:barChart>
      <c:catAx>
        <c:axId val="668825976"/>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668820728"/>
        <c:crosses val="autoZero"/>
        <c:auto val="1"/>
        <c:lblAlgn val="ctr"/>
        <c:lblOffset val="100"/>
        <c:noMultiLvlLbl val="0"/>
      </c:catAx>
      <c:valAx>
        <c:axId val="66882072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r>
                  <a:rPr lang="de-DE" sz="1050"/>
                  <a:t>Zahlungsströme [Tsd.</a:t>
                </a:r>
                <a:r>
                  <a:rPr lang="de-DE" sz="1050" baseline="0"/>
                  <a:t> EUR</a:t>
                </a:r>
                <a:r>
                  <a:rPr lang="de-DE" sz="1050"/>
                  <a:t>/Jahr</a:t>
                </a:r>
                <a:r>
                  <a:rPr lang="de-DE" sz="1050" baseline="0"/>
                  <a:t>]</a:t>
                </a:r>
                <a:endParaRPr lang="de-DE" sz="1050"/>
              </a:p>
            </c:rich>
          </c:tx>
          <c:overlay val="0"/>
          <c:spPr>
            <a:noFill/>
            <a:ln>
              <a:noFill/>
            </a:ln>
            <a:effectLst/>
          </c:sp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668825976"/>
        <c:crosses val="autoZero"/>
        <c:crossBetween val="between"/>
        <c:dispUnits>
          <c:builtInUnit val="thousands"/>
        </c:dispUnits>
      </c:valAx>
    </c:plotArea>
    <c:legend>
      <c:legendPos val="b"/>
      <c:layout>
        <c:manualLayout>
          <c:xMode val="edge"/>
          <c:yMode val="edge"/>
          <c:x val="7.6880923308107016E-2"/>
          <c:y val="0.93319049270845622"/>
          <c:w val="0.89556147673602116"/>
          <c:h val="6.4544460264140568E-2"/>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legend>
    <c:plotVisOnly val="0"/>
    <c:dispBlanksAs val="gap"/>
    <c:showDLblsOverMax val="0"/>
  </c:chart>
  <c:spPr>
    <a:ln>
      <a:noFill/>
    </a:ln>
  </c:spPr>
  <c:txPr>
    <a:bodyPr/>
    <a:lstStyle/>
    <a:p>
      <a:pPr>
        <a:defRPr/>
      </a:pPr>
      <a:endParaRPr lang="en-US"/>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400" b="0" i="0" u="none" strike="noStrike" spc="0" baseline="0">
                <a:solidFill>
                  <a:sysClr val="windowText" lastClr="000000">
                    <a:lumMod val="65000"/>
                    <a:lumOff val="35000"/>
                  </a:sysClr>
                </a:solidFill>
              </a:rPr>
              <a:t>Zu erwartende Auszahlung und Basis-Vertragspreis (ohne Abzug anderweitiger Förderung &amp; Beschränkung durch maximale jährliche Fördersumme)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areaChart>
        <c:grouping val="stacked"/>
        <c:varyColors val="0"/>
        <c:ser>
          <c:idx val="0"/>
          <c:order val="0"/>
          <c:tx>
            <c:strRef>
              <c:f>'1) Gesamtübersicht'!$B$97</c:f>
              <c:strCache>
                <c:ptCount val="1"/>
                <c:pt idx="0">
                  <c:v>Min A-B</c:v>
                </c:pt>
              </c:strCache>
            </c:strRef>
          </c:tx>
          <c:spPr>
            <a:noFill/>
            <a:ln w="25400">
              <a:noFill/>
            </a:ln>
            <a:effectLst/>
          </c:spPr>
          <c:cat>
            <c:numRef>
              <c:f>[0]!ChartYears</c:f>
              <c:numCache>
                <c:formatCode>0</c:formatCode>
                <c:ptCount val="15"/>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numCache>
            </c:numRef>
          </c:cat>
          <c:val>
            <c:numRef>
              <c:f>[0]!ChartAB</c:f>
              <c:numCache>
                <c:formatCode>#,##0.00</c:formatCode>
                <c:ptCount val="1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numCache>
            </c:numRef>
          </c:val>
          <c:extLst>
            <c:ext xmlns:c16="http://schemas.microsoft.com/office/drawing/2014/chart" uri="{C3380CC4-5D6E-409C-BE32-E72D297353CC}">
              <c16:uniqueId val="{00000000-8572-4854-82DA-292A5D256122}"/>
            </c:ext>
          </c:extLst>
        </c:ser>
        <c:ser>
          <c:idx val="1"/>
          <c:order val="1"/>
          <c:tx>
            <c:strRef>
              <c:f>'1) Gesamtübersicht'!$B$98</c:f>
              <c:strCache>
                <c:ptCount val="1"/>
                <c:pt idx="0">
                  <c:v>Auszahlung</c:v>
                </c:pt>
              </c:strCache>
            </c:strRef>
          </c:tx>
          <c:spPr>
            <a:solidFill>
              <a:srgbClr val="C6E0B4"/>
            </a:solidFill>
            <a:ln w="25400">
              <a:noFill/>
            </a:ln>
            <a:effectLst/>
          </c:spPr>
          <c:cat>
            <c:numRef>
              <c:f>[0]!ChartYears</c:f>
              <c:numCache>
                <c:formatCode>0</c:formatCode>
                <c:ptCount val="15"/>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numCache>
            </c:numRef>
          </c:cat>
          <c:val>
            <c:numRef>
              <c:f>[0]!ChartAuszahlung</c:f>
              <c:numCache>
                <c:formatCode>#,##0.00</c:formatCode>
                <c:ptCount val="1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numCache>
            </c:numRef>
          </c:val>
          <c:extLst>
            <c:ext xmlns:c16="http://schemas.microsoft.com/office/drawing/2014/chart" uri="{C3380CC4-5D6E-409C-BE32-E72D297353CC}">
              <c16:uniqueId val="{00000001-8572-4854-82DA-292A5D256122}"/>
            </c:ext>
          </c:extLst>
        </c:ser>
        <c:ser>
          <c:idx val="2"/>
          <c:order val="2"/>
          <c:tx>
            <c:strRef>
              <c:f>'1) Gesamtübersicht'!$B$99</c:f>
              <c:strCache>
                <c:ptCount val="1"/>
                <c:pt idx="0">
                  <c:v>Überschusszahlung</c:v>
                </c:pt>
              </c:strCache>
            </c:strRef>
          </c:tx>
          <c:spPr>
            <a:solidFill>
              <a:srgbClr val="D9E1F2"/>
            </a:solidFill>
            <a:ln w="25400">
              <a:noFill/>
            </a:ln>
            <a:effectLst/>
          </c:spPr>
          <c:cat>
            <c:numRef>
              <c:f>[0]!ChartYears</c:f>
              <c:numCache>
                <c:formatCode>0</c:formatCode>
                <c:ptCount val="15"/>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numCache>
            </c:numRef>
          </c:cat>
          <c:val>
            <c:numRef>
              <c:f>[0]!ChartÜber</c:f>
              <c:numCache>
                <c:formatCode>#,##0.00</c:formatCode>
                <c:ptCount val="1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numCache>
            </c:numRef>
          </c:val>
          <c:extLst>
            <c:ext xmlns:c16="http://schemas.microsoft.com/office/drawing/2014/chart" uri="{C3380CC4-5D6E-409C-BE32-E72D297353CC}">
              <c16:uniqueId val="{00000002-8572-4854-82DA-292A5D256122}"/>
            </c:ext>
          </c:extLst>
        </c:ser>
        <c:dLbls>
          <c:showLegendKey val="0"/>
          <c:showVal val="0"/>
          <c:showCatName val="0"/>
          <c:showSerName val="0"/>
          <c:showPercent val="0"/>
          <c:showBubbleSize val="0"/>
        </c:dLbls>
        <c:axId val="313737871"/>
        <c:axId val="1503634896"/>
      </c:areaChart>
      <c:lineChart>
        <c:grouping val="standard"/>
        <c:varyColors val="0"/>
        <c:ser>
          <c:idx val="3"/>
          <c:order val="3"/>
          <c:tx>
            <c:strRef>
              <c:f>'1) Gesamtübersicht'!$B$100</c:f>
              <c:strCache>
                <c:ptCount val="1"/>
                <c:pt idx="0">
                  <c:v>Basis-Vertragspreis </c:v>
                </c:pt>
              </c:strCache>
            </c:strRef>
          </c:tx>
          <c:spPr>
            <a:ln w="28575" cap="rnd">
              <a:solidFill>
                <a:srgbClr val="C00000"/>
              </a:solidFill>
              <a:prstDash val="dash"/>
              <a:round/>
            </a:ln>
            <a:effectLst/>
          </c:spPr>
          <c:marker>
            <c:symbol val="none"/>
          </c:marker>
          <c:cat>
            <c:numLit>
              <c:formatCode>0</c:formatCode>
              <c:ptCount val="16"/>
              <c:pt idx="0">
                <c:v>2028</c:v>
              </c:pt>
              <c:pt idx="1">
                <c:v>2029</c:v>
              </c:pt>
              <c:pt idx="2">
                <c:v>2030</c:v>
              </c:pt>
              <c:pt idx="3">
                <c:v>2031</c:v>
              </c:pt>
              <c:pt idx="4">
                <c:v>2032</c:v>
              </c:pt>
              <c:pt idx="5">
                <c:v>2033</c:v>
              </c:pt>
              <c:pt idx="6">
                <c:v>2034</c:v>
              </c:pt>
              <c:pt idx="7">
                <c:v>2035</c:v>
              </c:pt>
              <c:pt idx="8">
                <c:v>2036</c:v>
              </c:pt>
              <c:pt idx="9">
                <c:v>2037</c:v>
              </c:pt>
              <c:pt idx="10">
                <c:v>2038</c:v>
              </c:pt>
              <c:pt idx="11">
                <c:v>2039</c:v>
              </c:pt>
              <c:pt idx="12">
                <c:v>2040</c:v>
              </c:pt>
              <c:pt idx="13">
                <c:v>2041</c:v>
              </c:pt>
              <c:pt idx="14">
                <c:v>2042</c:v>
              </c:pt>
              <c:pt idx="15">
                <c:v>2043</c:v>
              </c:pt>
            </c:numLit>
          </c:cat>
          <c:val>
            <c:numRef>
              <c:f>[0]!ChartBV</c:f>
              <c:numCache>
                <c:formatCode>#,##0.00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6="http://schemas.microsoft.com/office/drawing/2014/chart" uri="{C3380CC4-5D6E-409C-BE32-E72D297353CC}">
              <c16:uniqueId val="{00000003-8572-4854-82DA-292A5D256122}"/>
            </c:ext>
          </c:extLst>
        </c:ser>
        <c:ser>
          <c:idx val="4"/>
          <c:order val="4"/>
          <c:tx>
            <c:strRef>
              <c:f>'1) Gesamtübersicht'!$B$101</c:f>
              <c:strCache>
                <c:ptCount val="1"/>
                <c:pt idx="0">
                  <c:v>Dynamisierter Vertragspreis</c:v>
                </c:pt>
              </c:strCache>
              <c:extLst xmlns:c15="http://schemas.microsoft.com/office/drawing/2012/chart"/>
            </c:strRef>
          </c:tx>
          <c:spPr>
            <a:ln w="28575" cap="rnd">
              <a:solidFill>
                <a:srgbClr val="7030A0"/>
              </a:solidFill>
              <a:round/>
            </a:ln>
            <a:effectLst/>
          </c:spPr>
          <c:marker>
            <c:symbol val="none"/>
          </c:marker>
          <c:cat>
            <c:numLit>
              <c:formatCode>0</c:formatCode>
              <c:ptCount val="16"/>
              <c:pt idx="0">
                <c:v>2028</c:v>
              </c:pt>
              <c:pt idx="1">
                <c:v>2029</c:v>
              </c:pt>
              <c:pt idx="2">
                <c:v>2030</c:v>
              </c:pt>
              <c:pt idx="3">
                <c:v>2031</c:v>
              </c:pt>
              <c:pt idx="4">
                <c:v>2032</c:v>
              </c:pt>
              <c:pt idx="5">
                <c:v>2033</c:v>
              </c:pt>
              <c:pt idx="6">
                <c:v>2034</c:v>
              </c:pt>
              <c:pt idx="7">
                <c:v>2035</c:v>
              </c:pt>
              <c:pt idx="8">
                <c:v>2036</c:v>
              </c:pt>
              <c:pt idx="9">
                <c:v>2037</c:v>
              </c:pt>
              <c:pt idx="10">
                <c:v>2038</c:v>
              </c:pt>
              <c:pt idx="11">
                <c:v>2039</c:v>
              </c:pt>
              <c:pt idx="12">
                <c:v>2040</c:v>
              </c:pt>
              <c:pt idx="13">
                <c:v>2041</c:v>
              </c:pt>
              <c:pt idx="14">
                <c:v>2042</c:v>
              </c:pt>
              <c:pt idx="15">
                <c:v>2043</c:v>
              </c:pt>
            </c:numLit>
          </c:cat>
          <c:val>
            <c:numRef>
              <c:f>[0]!ChartDV</c:f>
              <c:numCache>
                <c:formatCode>#,##0.00</c:formatCode>
                <c:ptCount val="1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numCache>
            </c:numRef>
          </c:val>
          <c:smooth val="0"/>
          <c:extLst xmlns:c15="http://schemas.microsoft.com/office/drawing/2012/chart">
            <c:ext xmlns:c16="http://schemas.microsoft.com/office/drawing/2014/chart" uri="{C3380CC4-5D6E-409C-BE32-E72D297353CC}">
              <c16:uniqueId val="{00000004-8572-4854-82DA-292A5D256122}"/>
            </c:ext>
          </c:extLst>
        </c:ser>
        <c:ser>
          <c:idx val="5"/>
          <c:order val="5"/>
          <c:tx>
            <c:strRef>
              <c:f>'1) Gesamtübersicht'!$B$102</c:f>
              <c:strCache>
                <c:ptCount val="1"/>
                <c:pt idx="0">
                  <c:v>Effektiver CO2-Preis</c:v>
                </c:pt>
              </c:strCache>
            </c:strRef>
          </c:tx>
          <c:spPr>
            <a:ln w="28575" cap="rnd">
              <a:solidFill>
                <a:srgbClr val="FFC000"/>
              </a:solidFill>
              <a:round/>
            </a:ln>
            <a:effectLst/>
          </c:spPr>
          <c:marker>
            <c:symbol val="none"/>
          </c:marker>
          <c:cat>
            <c:numLit>
              <c:formatCode>0</c:formatCode>
              <c:ptCount val="16"/>
              <c:pt idx="0">
                <c:v>2028</c:v>
              </c:pt>
              <c:pt idx="1">
                <c:v>2029</c:v>
              </c:pt>
              <c:pt idx="2">
                <c:v>2030</c:v>
              </c:pt>
              <c:pt idx="3">
                <c:v>2031</c:v>
              </c:pt>
              <c:pt idx="4">
                <c:v>2032</c:v>
              </c:pt>
              <c:pt idx="5">
                <c:v>2033</c:v>
              </c:pt>
              <c:pt idx="6">
                <c:v>2034</c:v>
              </c:pt>
              <c:pt idx="7">
                <c:v>2035</c:v>
              </c:pt>
              <c:pt idx="8">
                <c:v>2036</c:v>
              </c:pt>
              <c:pt idx="9">
                <c:v>2037</c:v>
              </c:pt>
              <c:pt idx="10">
                <c:v>2038</c:v>
              </c:pt>
              <c:pt idx="11">
                <c:v>2039</c:v>
              </c:pt>
              <c:pt idx="12">
                <c:v>2040</c:v>
              </c:pt>
              <c:pt idx="13">
                <c:v>2041</c:v>
              </c:pt>
              <c:pt idx="14">
                <c:v>2042</c:v>
              </c:pt>
              <c:pt idx="15">
                <c:v>2043</c:v>
              </c:pt>
            </c:numLit>
          </c:cat>
          <c:val>
            <c:numRef>
              <c:f>[0]!ChartEff</c:f>
              <c:numCache>
                <c:formatCode>#,##0.00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6="http://schemas.microsoft.com/office/drawing/2014/chart" uri="{C3380CC4-5D6E-409C-BE32-E72D297353CC}">
              <c16:uniqueId val="{00000005-8572-4854-82DA-292A5D256122}"/>
            </c:ext>
          </c:extLst>
        </c:ser>
        <c:dLbls>
          <c:showLegendKey val="0"/>
          <c:showVal val="0"/>
          <c:showCatName val="0"/>
          <c:showSerName val="0"/>
          <c:showPercent val="0"/>
          <c:showBubbleSize val="0"/>
        </c:dLbls>
        <c:marker val="1"/>
        <c:smooth val="0"/>
        <c:axId val="313737871"/>
        <c:axId val="1503634896"/>
        <c:extLst>
          <c:ext xmlns:c15="http://schemas.microsoft.com/office/drawing/2012/chart" uri="{02D57815-91ED-43cb-92C2-25804820EDAC}">
            <c15:filteredLineSeries>
              <c15:ser>
                <c:idx val="6"/>
                <c:order val="6"/>
                <c:tx>
                  <c:strRef>
                    <c:extLst>
                      <c:ext uri="{02D57815-91ED-43cb-92C2-25804820EDAC}">
                        <c15:formulaRef>
                          <c15:sqref>'1) Gesamtübersicht'!$B$103</c15:sqref>
                        </c15:formulaRef>
                      </c:ext>
                    </c:extLst>
                    <c:strCache>
                      <c:ptCount val="1"/>
                      <c:pt idx="0">
                        <c:v>Dynamisierter Vertragspreis abzügl. anderweitiger Förderung</c:v>
                      </c:pt>
                    </c:strCache>
                  </c:strRef>
                </c:tx>
                <c:spPr>
                  <a:ln w="28575" cap="rnd">
                    <a:solidFill>
                      <a:schemeClr val="accent1">
                        <a:lumMod val="60000"/>
                      </a:schemeClr>
                    </a:solidFill>
                    <a:round/>
                  </a:ln>
                  <a:effectLst/>
                </c:spPr>
                <c:marker>
                  <c:symbol val="none"/>
                </c:marker>
                <c:cat>
                  <c:numLit>
                    <c:formatCode>0</c:formatCode>
                    <c:ptCount val="16"/>
                    <c:pt idx="0">
                      <c:v>2028</c:v>
                    </c:pt>
                    <c:pt idx="1">
                      <c:v>2029</c:v>
                    </c:pt>
                    <c:pt idx="2">
                      <c:v>2030</c:v>
                    </c:pt>
                    <c:pt idx="3">
                      <c:v>2031</c:v>
                    </c:pt>
                    <c:pt idx="4">
                      <c:v>2032</c:v>
                    </c:pt>
                    <c:pt idx="5">
                      <c:v>2033</c:v>
                    </c:pt>
                    <c:pt idx="6">
                      <c:v>2034</c:v>
                    </c:pt>
                    <c:pt idx="7">
                      <c:v>2035</c:v>
                    </c:pt>
                    <c:pt idx="8">
                      <c:v>2036</c:v>
                    </c:pt>
                    <c:pt idx="9">
                      <c:v>2037</c:v>
                    </c:pt>
                    <c:pt idx="10">
                      <c:v>2038</c:v>
                    </c:pt>
                    <c:pt idx="11">
                      <c:v>2039</c:v>
                    </c:pt>
                    <c:pt idx="12">
                      <c:v>2040</c:v>
                    </c:pt>
                    <c:pt idx="13">
                      <c:v>2041</c:v>
                    </c:pt>
                    <c:pt idx="14">
                      <c:v>2042</c:v>
                    </c:pt>
                    <c:pt idx="15">
                      <c:v>2043</c:v>
                    </c:pt>
                  </c:numLit>
                </c:cat>
                <c:val>
                  <c:numLit>
                    <c:formatCode>General</c:formatCode>
                    <c:ptCount val="1"/>
                    <c:pt idx="0">
                      <c:v>1</c:v>
                    </c:pt>
                  </c:numLit>
                </c:val>
                <c:smooth val="0"/>
                <c:extLst>
                  <c:ext xmlns:c16="http://schemas.microsoft.com/office/drawing/2014/chart" uri="{C3380CC4-5D6E-409C-BE32-E72D297353CC}">
                    <c16:uniqueId val="{00000000-B303-4329-B50F-AE92F402AABF}"/>
                  </c:ext>
                </c:extLst>
              </c15:ser>
            </c15:filteredLineSeries>
          </c:ext>
        </c:extLst>
      </c:lineChart>
      <c:catAx>
        <c:axId val="313737871"/>
        <c:scaling>
          <c:orientation val="minMax"/>
        </c:scaling>
        <c:delete val="0"/>
        <c:axPos val="b"/>
        <c:numFmt formatCode="0" sourceLinked="1"/>
        <c:majorTickMark val="none"/>
        <c:minorTickMark val="none"/>
        <c:tickLblPos val="low"/>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1503634896"/>
        <c:crosses val="autoZero"/>
        <c:auto val="1"/>
        <c:lblAlgn val="ctr"/>
        <c:lblOffset val="100"/>
        <c:noMultiLvlLbl val="0"/>
      </c:catAx>
      <c:valAx>
        <c:axId val="15036348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r>
                  <a:rPr lang="de-DE" sz="1050" b="0" i="0" baseline="0">
                    <a:effectLst/>
                  </a:rPr>
                  <a:t>CO</a:t>
                </a:r>
                <a:r>
                  <a:rPr lang="de-DE" sz="1050" b="0" i="0" baseline="-25000">
                    <a:effectLst/>
                  </a:rPr>
                  <a:t>2</a:t>
                </a:r>
                <a:r>
                  <a:rPr lang="de-DE" sz="1050" b="0" i="0" baseline="0">
                    <a:effectLst/>
                  </a:rPr>
                  <a:t>-Preis [EUR/t CO</a:t>
                </a:r>
                <a:r>
                  <a:rPr lang="de-DE" sz="1050" b="0" i="0" baseline="-25000">
                    <a:effectLst/>
                  </a:rPr>
                  <a:t>2</a:t>
                </a:r>
                <a:r>
                  <a:rPr lang="de-DE" sz="1050" b="0" i="0" baseline="0">
                    <a:effectLst/>
                  </a:rPr>
                  <a:t>]</a:t>
                </a:r>
                <a:endParaRPr lang="fr-FR" sz="1050">
                  <a:effectLst/>
                </a:endParaRPr>
              </a:p>
            </c:rich>
          </c:tx>
          <c:overlay val="0"/>
          <c:spPr>
            <a:noFill/>
            <a:ln>
              <a:noFill/>
            </a:ln>
            <a:effectLst/>
          </c:spPr>
          <c:txPr>
            <a:bodyPr rot="-54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fr-FR"/>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313737871"/>
        <c:crosses val="autoZero"/>
        <c:crossBetween val="between"/>
      </c:valAx>
      <c:spPr>
        <a:noFill/>
        <a:ln>
          <a:noFill/>
        </a:ln>
        <a:effectLst/>
      </c:spPr>
    </c:plotArea>
    <c:legend>
      <c:legendPos val="b"/>
      <c:legendEntry>
        <c:idx val="0"/>
        <c:delete val="1"/>
      </c:legendEntry>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6350"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142537</xdr:colOff>
      <xdr:row>0</xdr:row>
      <xdr:rowOff>126545</xdr:rowOff>
    </xdr:from>
    <xdr:to>
      <xdr:col>2</xdr:col>
      <xdr:colOff>130743</xdr:colOff>
      <xdr:row>6</xdr:row>
      <xdr:rowOff>397788</xdr:rowOff>
    </xdr:to>
    <xdr:pic>
      <xdr:nvPicPr>
        <xdr:cNvPr id="2" name="Picture 1">
          <a:extLst>
            <a:ext uri="{FF2B5EF4-FFF2-40B4-BE49-F238E27FC236}">
              <a16:creationId xmlns:a16="http://schemas.microsoft.com/office/drawing/2014/main" id="{C60A5E1A-0D2F-454D-90B0-26F41F2D72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5712" y="123370"/>
          <a:ext cx="2309131" cy="14376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19</xdr:row>
      <xdr:rowOff>0</xdr:rowOff>
    </xdr:from>
    <xdr:ext cx="723506" cy="280500"/>
    <xdr:sp macro="" textlink="">
      <xdr:nvSpPr>
        <xdr:cNvPr id="3" name="Textfeld 42">
          <a:extLst>
            <a:ext uri="{FF2B5EF4-FFF2-40B4-BE49-F238E27FC236}">
              <a16:creationId xmlns:a16="http://schemas.microsoft.com/office/drawing/2014/main" id="{9C9EBD9E-A447-4A1D-AAA1-837408739B8B}"/>
            </a:ext>
          </a:extLst>
        </xdr:cNvPr>
        <xdr:cNvSpPr txBox="1"/>
      </xdr:nvSpPr>
      <xdr:spPr>
        <a:xfrm>
          <a:off x="13896975" y="9906000"/>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endParaRPr lang="de-DE"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184873</xdr:colOff>
      <xdr:row>0</xdr:row>
      <xdr:rowOff>140657</xdr:rowOff>
    </xdr:from>
    <xdr:to>
      <xdr:col>2</xdr:col>
      <xdr:colOff>173079</xdr:colOff>
      <xdr:row>5</xdr:row>
      <xdr:rowOff>600370</xdr:rowOff>
    </xdr:to>
    <xdr:pic>
      <xdr:nvPicPr>
        <xdr:cNvPr id="3" name="Picture 2">
          <a:extLst>
            <a:ext uri="{FF2B5EF4-FFF2-40B4-BE49-F238E27FC236}">
              <a16:creationId xmlns:a16="http://schemas.microsoft.com/office/drawing/2014/main" id="{4D909FEA-DB01-48C8-8044-8F89954106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4873" y="140657"/>
          <a:ext cx="2309484" cy="14302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9</xdr:row>
      <xdr:rowOff>0</xdr:rowOff>
    </xdr:from>
    <xdr:ext cx="723506" cy="280500"/>
    <xdr:sp macro="" textlink="">
      <xdr:nvSpPr>
        <xdr:cNvPr id="2" name="Textfeld 42">
          <a:extLst>
            <a:ext uri="{FF2B5EF4-FFF2-40B4-BE49-F238E27FC236}">
              <a16:creationId xmlns:a16="http://schemas.microsoft.com/office/drawing/2014/main" id="{00000000-0008-0000-0000-000002000000}"/>
            </a:ext>
          </a:extLst>
        </xdr:cNvPr>
        <xdr:cNvSpPr txBox="1"/>
      </xdr:nvSpPr>
      <xdr:spPr>
        <a:xfrm>
          <a:off x="12563475" y="7486650"/>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endParaRPr lang="de-DE"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4</xdr:col>
      <xdr:colOff>649515</xdr:colOff>
      <xdr:row>20</xdr:row>
      <xdr:rowOff>0</xdr:rowOff>
    </xdr:from>
    <xdr:to>
      <xdr:col>11</xdr:col>
      <xdr:colOff>1078325</xdr:colOff>
      <xdr:row>30</xdr:row>
      <xdr:rowOff>199</xdr:rowOff>
    </xdr:to>
    <xdr:graphicFrame macro="">
      <xdr:nvGraphicFramePr>
        <xdr:cNvPr id="20" name="Chart 2">
          <a:extLst>
            <a:ext uri="{FF2B5EF4-FFF2-40B4-BE49-F238E27FC236}">
              <a16:creationId xmlns:a16="http://schemas.microsoft.com/office/drawing/2014/main" id="{B990A443-BD74-98C2-2EEF-3A3BB05F64A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419553</xdr:colOff>
      <xdr:row>20</xdr:row>
      <xdr:rowOff>0</xdr:rowOff>
    </xdr:from>
    <xdr:to>
      <xdr:col>19</xdr:col>
      <xdr:colOff>1047036</xdr:colOff>
      <xdr:row>30</xdr:row>
      <xdr:rowOff>1043</xdr:rowOff>
    </xdr:to>
    <xdr:graphicFrame macro="">
      <xdr:nvGraphicFramePr>
        <xdr:cNvPr id="6" name="Chart 5">
          <a:extLst>
            <a:ext uri="{FF2B5EF4-FFF2-40B4-BE49-F238E27FC236}">
              <a16:creationId xmlns:a16="http://schemas.microsoft.com/office/drawing/2014/main" id="{DD76415C-4DCF-6B36-49C1-6E8CD25A0F2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12641</xdr:colOff>
      <xdr:row>47</xdr:row>
      <xdr:rowOff>11582</xdr:rowOff>
    </xdr:from>
    <xdr:to>
      <xdr:col>1</xdr:col>
      <xdr:colOff>6600825</xdr:colOff>
      <xdr:row>58</xdr:row>
      <xdr:rowOff>125604</xdr:rowOff>
    </xdr:to>
    <xdr:sp macro="" textlink="">
      <xdr:nvSpPr>
        <xdr:cNvPr id="24" name="Rechteck: abgerundete Ecken 45">
          <a:extLst>
            <a:ext uri="{FF2B5EF4-FFF2-40B4-BE49-F238E27FC236}">
              <a16:creationId xmlns:a16="http://schemas.microsoft.com/office/drawing/2014/main" id="{6F63262A-C6EC-4000-8E34-2F87EE0125BD}"/>
            </a:ext>
          </a:extLst>
        </xdr:cNvPr>
        <xdr:cNvSpPr/>
      </xdr:nvSpPr>
      <xdr:spPr>
        <a:xfrm>
          <a:off x="850841" y="9974732"/>
          <a:ext cx="6588184" cy="2104747"/>
        </a:xfrm>
        <a:prstGeom prst="roundRect">
          <a:avLst>
            <a:gd name="adj" fmla="val 617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de-DE" sz="1100" b="1">
              <a:solidFill>
                <a:schemeClr val="tx1"/>
              </a:solidFill>
              <a:latin typeface="+mn-lt"/>
            </a:rPr>
            <a:t>Genereller Hinweis</a:t>
          </a:r>
          <a:r>
            <a:rPr lang="de-DE" sz="1100" b="1" baseline="0">
              <a:solidFill>
                <a:schemeClr val="tx1"/>
              </a:solidFill>
              <a:latin typeface="+mn-lt"/>
            </a:rPr>
            <a:t> zu den Auszahlungsbedingungen: </a:t>
          </a:r>
          <a:r>
            <a:rPr lang="de-DE" sz="1100" b="0" baseline="0">
              <a:solidFill>
                <a:schemeClr val="tx1"/>
              </a:solidFill>
              <a:latin typeface="+mn-lt"/>
            </a:rPr>
            <a:t>Ein Verstoß gegen die geprüften Auszahlungsbedingungen kann je nach Bedingung zu einer Vertragsstrafe, einer Nicht-Gewährung der Auszahlung für die übrige Laufzeit des CO</a:t>
          </a:r>
          <a:r>
            <a:rPr lang="de-DE" sz="1100" b="0" baseline="-25000">
              <a:solidFill>
                <a:schemeClr val="tx1"/>
              </a:solidFill>
              <a:latin typeface="+mn-lt"/>
            </a:rPr>
            <a:t>2</a:t>
          </a:r>
          <a:r>
            <a:rPr lang="de-DE" sz="1100" b="0" baseline="0">
              <a:solidFill>
                <a:schemeClr val="tx1"/>
              </a:solidFill>
              <a:latin typeface="+mn-lt"/>
            </a:rPr>
            <a:t>-Differenzvertrags oder der Kündigung/des Widerrufs des CO</a:t>
          </a:r>
          <a:r>
            <a:rPr lang="de-DE" sz="1100" b="0" baseline="-25000">
              <a:solidFill>
                <a:schemeClr val="tx1"/>
              </a:solidFill>
              <a:latin typeface="+mn-lt"/>
            </a:rPr>
            <a:t>2</a:t>
          </a:r>
          <a:r>
            <a:rPr lang="de-DE" sz="1100" b="0" baseline="0">
              <a:solidFill>
                <a:schemeClr val="tx1"/>
              </a:solidFill>
              <a:latin typeface="+mn-lt"/>
            </a:rPr>
            <a:t>-Differenzvertrags/Zuwendungsbescheids führen. Bitte kontaktieren Sie im Falle eines Verstoßes rechtzeitig die Bewilligungsbehörde. In dieser Übersicht werden die Auszahlungen aus Informationsgründen trotzdem angezeigt, selbst wenn aufgrund eines Verstoßes möglicherweise keine Gewährung erfolgen kann. Bitte beachten Sie, dass in dem vorliegenden Excel-Tool nicht alle Pflichten/mögliche Verstöße geprüft werden. So würde z. B. die Abweichung von der Vorhabenbeschreibung oder die Stilllegung einer geförderten Anlage eine Kontaktierung der Bewilligungsbehörde erfordern, wird aber in dem vorliegenden Excel-Tool nicht überprüft. Nicht geprüft wird u.a. zudem, ob eine Verwendung nicht zulässiger Energieträger vorliegt, sowie ob erforderliche Nachweise bezüglich der im geförderten Vorhaben verwendeten Energieträger vorliegen.</a:t>
          </a:r>
        </a:p>
      </xdr:txBody>
    </xdr:sp>
    <xdr:clientData/>
  </xdr:twoCellAnchor>
  <xdr:twoCellAnchor>
    <xdr:from>
      <xdr:col>5</xdr:col>
      <xdr:colOff>261317</xdr:colOff>
      <xdr:row>47</xdr:row>
      <xdr:rowOff>29756</xdr:rowOff>
    </xdr:from>
    <xdr:to>
      <xdr:col>10</xdr:col>
      <xdr:colOff>474194</xdr:colOff>
      <xdr:row>58</xdr:row>
      <xdr:rowOff>143778</xdr:rowOff>
    </xdr:to>
    <xdr:sp macro="" textlink="">
      <xdr:nvSpPr>
        <xdr:cNvPr id="55" name="Rechteck: abgerundete Ecken 45">
          <a:extLst>
            <a:ext uri="{FF2B5EF4-FFF2-40B4-BE49-F238E27FC236}">
              <a16:creationId xmlns:a16="http://schemas.microsoft.com/office/drawing/2014/main" id="{139E6F58-155E-02A6-9469-947072DBAB3A}"/>
            </a:ext>
          </a:extLst>
        </xdr:cNvPr>
        <xdr:cNvSpPr/>
      </xdr:nvSpPr>
      <xdr:spPr>
        <a:xfrm>
          <a:off x="11616611" y="13187330"/>
          <a:ext cx="5722436" cy="2168433"/>
        </a:xfrm>
        <a:prstGeom prst="roundRect">
          <a:avLst>
            <a:gd name="adj" fmla="val 617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l"/>
          <a:r>
            <a:rPr lang="de-DE" sz="1100" b="1">
              <a:solidFill>
                <a:schemeClr val="tx1"/>
              </a:solidFill>
              <a:latin typeface="+mn-lt"/>
              <a:ea typeface="+mn-ea"/>
              <a:cs typeface="+mn-cs"/>
            </a:rPr>
            <a:t>Hinweis zum Abzug anderweitiger Förderung &amp; Elektrolyseurförderung: </a:t>
          </a:r>
          <a:r>
            <a:rPr lang="de-DE" sz="1100" b="0">
              <a:solidFill>
                <a:schemeClr val="tx1"/>
              </a:solidFill>
              <a:latin typeface="+mn-lt"/>
              <a:ea typeface="+mn-ea"/>
              <a:cs typeface="+mn-cs"/>
            </a:rPr>
            <a:t>Falls der Abzug von nach Einreichung des Antrags bewilligter oder erhöhter anderweitiger Förderung nicht oder nicht in voller Höhe möglich ist, hat die Bewilligungsbehörde bereits aufgrund des CO</a:t>
          </a:r>
          <a:r>
            <a:rPr lang="de-DE" sz="1100" b="0" baseline="-25000">
              <a:solidFill>
                <a:schemeClr val="tx1"/>
              </a:solidFill>
              <a:latin typeface="+mn-lt"/>
              <a:ea typeface="+mn-ea"/>
              <a:cs typeface="+mn-cs"/>
            </a:rPr>
            <a:t>2</a:t>
          </a:r>
          <a:r>
            <a:rPr lang="de-DE" sz="1100" b="0">
              <a:solidFill>
                <a:schemeClr val="tx1"/>
              </a:solidFill>
              <a:latin typeface="+mn-lt"/>
              <a:ea typeface="+mn-ea"/>
              <a:cs typeface="+mn-cs"/>
            </a:rPr>
            <a:t>-Differenzvertrags geleistete Zuwendungen in Höhe der nicht abzugsfähigen anderweitigen Förderungen zurückzufordern, begrenzt auf den Betrag aller bisher an den Zuwendungsempfänger aufgrund des CO</a:t>
          </a:r>
          <a:r>
            <a:rPr lang="de-DE" sz="1100" b="0" baseline="-25000">
              <a:solidFill>
                <a:schemeClr val="tx1"/>
              </a:solidFill>
              <a:latin typeface="+mn-lt"/>
              <a:ea typeface="+mn-ea"/>
              <a:cs typeface="+mn-cs"/>
            </a:rPr>
            <a:t>2</a:t>
          </a:r>
          <a:r>
            <a:rPr lang="de-DE" sz="1100" b="0">
              <a:solidFill>
                <a:schemeClr val="tx1"/>
              </a:solidFill>
              <a:latin typeface="+mn-lt"/>
              <a:ea typeface="+mn-ea"/>
              <a:cs typeface="+mn-cs"/>
            </a:rPr>
            <a:t>-Differenzvertrags geleisteten Zuwendungen (Nummer 7.5(c) FRL CCfD). Im Übrigen sind nicht abgezogene oder zurückgeforderte Beträge in den nachfolgenden Kalenderjahren in Abzug zu bringen. Bitte beachten Sie, dass die Begrenzung der Rückforderungen sowie evtl. nachfolgende</a:t>
          </a:r>
          <a:r>
            <a:rPr lang="de-DE" sz="1100" b="0" baseline="0">
              <a:solidFill>
                <a:schemeClr val="tx1"/>
              </a:solidFill>
              <a:latin typeface="+mn-lt"/>
              <a:ea typeface="+mn-ea"/>
              <a:cs typeface="+mn-cs"/>
            </a:rPr>
            <a:t> </a:t>
          </a:r>
          <a:r>
            <a:rPr lang="de-DE" sz="1100" b="0">
              <a:solidFill>
                <a:schemeClr val="tx1"/>
              </a:solidFill>
              <a:latin typeface="+mn-lt"/>
              <a:ea typeface="+mn-ea"/>
              <a:cs typeface="+mn-cs"/>
            </a:rPr>
            <a:t>Abzüge</a:t>
          </a:r>
          <a:r>
            <a:rPr lang="de-DE" sz="1100" b="0" baseline="0">
              <a:solidFill>
                <a:schemeClr val="tx1"/>
              </a:solidFill>
              <a:latin typeface="+mn-lt"/>
              <a:ea typeface="+mn-ea"/>
              <a:cs typeface="+mn-cs"/>
            </a:rPr>
            <a:t> im vorliegenden Excel-Tool nicht berücksichtigt werden, sondern anderweitige Förderungen in den jeweiligen Jahren in voller Höhe von den Zuwendungen abgezogen werden.</a:t>
          </a:r>
          <a:endParaRPr lang="de-DE" sz="1100" b="0">
            <a:solidFill>
              <a:schemeClr val="tx1"/>
            </a:solidFill>
            <a:latin typeface="+mn-lt"/>
            <a:ea typeface="+mn-ea"/>
            <a:cs typeface="+mn-cs"/>
          </a:endParaRPr>
        </a:p>
      </xdr:txBody>
    </xdr:sp>
    <xdr:clientData/>
  </xdr:twoCellAnchor>
  <xdr:twoCellAnchor>
    <xdr:from>
      <xdr:col>1</xdr:col>
      <xdr:colOff>6669963</xdr:colOff>
      <xdr:row>47</xdr:row>
      <xdr:rowOff>24282</xdr:rowOff>
    </xdr:from>
    <xdr:to>
      <xdr:col>5</xdr:col>
      <xdr:colOff>190500</xdr:colOff>
      <xdr:row>58</xdr:row>
      <xdr:rowOff>138304</xdr:rowOff>
    </xdr:to>
    <xdr:sp macro="" textlink="">
      <xdr:nvSpPr>
        <xdr:cNvPr id="21" name="Rechteck: abgerundete Ecken 45">
          <a:extLst>
            <a:ext uri="{FF2B5EF4-FFF2-40B4-BE49-F238E27FC236}">
              <a16:creationId xmlns:a16="http://schemas.microsoft.com/office/drawing/2014/main" id="{DC85F5CA-3392-EE74-1526-5A8AE7B26FD5}"/>
            </a:ext>
          </a:extLst>
        </xdr:cNvPr>
        <xdr:cNvSpPr/>
      </xdr:nvSpPr>
      <xdr:spPr>
        <a:xfrm>
          <a:off x="7508163" y="13111632"/>
          <a:ext cx="4029787" cy="2139672"/>
        </a:xfrm>
        <a:prstGeom prst="roundRect">
          <a:avLst>
            <a:gd name="adj" fmla="val 617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de-DE" sz="1100" b="1">
              <a:solidFill>
                <a:schemeClr val="tx1"/>
              </a:solidFill>
              <a:latin typeface="+mn-lt"/>
            </a:rPr>
            <a:t>Hinweis zur</a:t>
          </a:r>
          <a:r>
            <a:rPr lang="de-DE" sz="1100" b="1" baseline="0">
              <a:solidFill>
                <a:schemeClr val="tx1"/>
              </a:solidFill>
              <a:latin typeface="+mn-lt"/>
            </a:rPr>
            <a:t> Erreichung der Treibhausgasemissionsminderungen ab dem 4. vollständigen Kalenderjahr und im letzten Jahr der Vertragslaufzeit: </a:t>
          </a:r>
          <a:r>
            <a:rPr lang="de-DE" sz="1100" b="0" baseline="0">
              <a:solidFill>
                <a:schemeClr val="tx1"/>
              </a:solidFill>
              <a:latin typeface="+mn-lt"/>
            </a:rPr>
            <a:t>Bitte beachten Sie, dass die Mindestanforderung nach Nummern 4.16(b)(i) und 4.16(b)(ii) FRL CCfD laut Nummer 4.16(b)(iv) FRL CCfD unabhängig von einem bilanziellen Energieträgereinsatz erreicht werden müssen. Ausgenommen davon ist der bilanzielle Einsatz von Wasserstoff, Biomasse sowie nicht-biogenen Wasserstoffderivaten. Die vorliegende Erklärhilfe überprüft in diesem Zusammenhang nicht, ob bilanzielle Energieträger zur Erreichung der Mindestanforderungen nach 4.16 FRL CCfD eingesetzt werden.</a:t>
          </a:r>
        </a:p>
        <a:p>
          <a:pPr algn="l"/>
          <a:endParaRPr lang="de-DE" sz="1100" b="0" baseline="0">
            <a:solidFill>
              <a:schemeClr val="tx1"/>
            </a:solidFill>
            <a:latin typeface="+mn-lt"/>
          </a:endParaRPr>
        </a:p>
      </xdr:txBody>
    </xdr:sp>
    <xdr:clientData/>
  </xdr:twoCellAnchor>
  <xdr:twoCellAnchor>
    <xdr:from>
      <xdr:col>10</xdr:col>
      <xdr:colOff>563750</xdr:colOff>
      <xdr:row>47</xdr:row>
      <xdr:rowOff>36145</xdr:rowOff>
    </xdr:from>
    <xdr:to>
      <xdr:col>12</xdr:col>
      <xdr:colOff>601773</xdr:colOff>
      <xdr:row>58</xdr:row>
      <xdr:rowOff>150167</xdr:rowOff>
    </xdr:to>
    <xdr:sp macro="" textlink="">
      <xdr:nvSpPr>
        <xdr:cNvPr id="4" name="Rechteck: abgerundete Ecken 45">
          <a:extLst>
            <a:ext uri="{FF2B5EF4-FFF2-40B4-BE49-F238E27FC236}">
              <a16:creationId xmlns:a16="http://schemas.microsoft.com/office/drawing/2014/main" id="{EFD89434-8800-4680-AC82-C33793223215}"/>
            </a:ext>
          </a:extLst>
        </xdr:cNvPr>
        <xdr:cNvSpPr/>
      </xdr:nvSpPr>
      <xdr:spPr bwMode="auto">
        <a:xfrm>
          <a:off x="17428603" y="13193719"/>
          <a:ext cx="2241846" cy="2168433"/>
        </a:xfrm>
        <a:prstGeom prst="roundRect">
          <a:avLst>
            <a:gd name="adj" fmla="val 617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defRPr/>
          </a:pPr>
          <a:r>
            <a:rPr lang="de-DE" sz="1100" b="1">
              <a:solidFill>
                <a:schemeClr val="tx1"/>
              </a:solidFill>
              <a:latin typeface="+mn-lt"/>
            </a:rPr>
            <a:t>Hinweis zur Eingabeprüfung: </a:t>
          </a:r>
          <a:r>
            <a:rPr lang="de-DE" sz="1100" b="0">
              <a:solidFill>
                <a:schemeClr val="tx1"/>
              </a:solidFill>
              <a:latin typeface="+mn-lt"/>
            </a:rPr>
            <a:t>Bitte beachten Sie, dass hierbei nicht geprüft wird, ob alle Zellen im Bereich "INPUTS" vollständig und korrekt ausgefüllt sind. Hier wird lediglich angezeigt, ob Zellen zu besonders relevanten Inputdaten ausgefüllt sind. Prüfen Sie bitte Ihre Eingaben, falls ein "Nicht befüllt" angegeben wird.</a:t>
          </a:r>
        </a:p>
        <a:p>
          <a:pPr algn="l">
            <a:defRPr/>
          </a:pPr>
          <a:endParaRPr/>
        </a:p>
      </xdr:txBody>
    </xdr:sp>
    <xdr:clientData/>
  </xdr:twoCellAnchor>
  <xdr:twoCellAnchor>
    <xdr:from>
      <xdr:col>12</xdr:col>
      <xdr:colOff>678255</xdr:colOff>
      <xdr:row>47</xdr:row>
      <xdr:rowOff>36145</xdr:rowOff>
    </xdr:from>
    <xdr:to>
      <xdr:col>16</xdr:col>
      <xdr:colOff>466725</xdr:colOff>
      <xdr:row>58</xdr:row>
      <xdr:rowOff>150167</xdr:rowOff>
    </xdr:to>
    <xdr:sp macro="" textlink="">
      <xdr:nvSpPr>
        <xdr:cNvPr id="437" name="Rechteck: abgerundete Ecken 45">
          <a:extLst>
            <a:ext uri="{FF2B5EF4-FFF2-40B4-BE49-F238E27FC236}">
              <a16:creationId xmlns:a16="http://schemas.microsoft.com/office/drawing/2014/main" id="{501FFC0A-4033-F576-2C85-FBF0A13B10CD}"/>
            </a:ext>
          </a:extLst>
        </xdr:cNvPr>
        <xdr:cNvSpPr/>
      </xdr:nvSpPr>
      <xdr:spPr bwMode="auto">
        <a:xfrm>
          <a:off x="19690155" y="13066345"/>
          <a:ext cx="4169970" cy="2104747"/>
        </a:xfrm>
        <a:prstGeom prst="roundRect">
          <a:avLst>
            <a:gd name="adj" fmla="val 617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defRPr/>
          </a:pPr>
          <a:r>
            <a:rPr lang="de-DE" sz="1100" b="1">
              <a:solidFill>
                <a:schemeClr val="tx1"/>
              </a:solidFill>
              <a:latin typeface="+mn-lt"/>
            </a:rPr>
            <a:t>Hinweis</a:t>
          </a:r>
          <a:r>
            <a:rPr lang="de-DE" sz="1100" b="1" baseline="0">
              <a:solidFill>
                <a:schemeClr val="tx1"/>
              </a:solidFill>
              <a:latin typeface="+mn-lt"/>
            </a:rPr>
            <a:t> zur Auszahlungsbedingung in Bezug auf </a:t>
          </a:r>
          <a:r>
            <a:rPr lang="de-DE" sz="1100" b="1">
              <a:solidFill>
                <a:schemeClr val="tx1"/>
              </a:solidFill>
              <a:latin typeface="+mn-lt"/>
            </a:rPr>
            <a:t>relative Energieträgereinsätze: </a:t>
          </a:r>
          <a:r>
            <a:rPr lang="de-DE" sz="1100" b="0">
              <a:solidFill>
                <a:schemeClr val="tx1"/>
              </a:solidFill>
              <a:latin typeface="+mn-lt"/>
            </a:rPr>
            <a:t>Soweit ein Zuwendungsempfänger in einem oder mehreren Kalenderjahren um mehr als fünf Prozentpunkte von den in seinem Antrag nach Nummer 8.2(d) FRL CCfD angegebenen oder nach Nummer 7.9 FRL CCfD angepassten relativen Einsätzen eines oder mehrerer Energieträger abweichen möchte, hat er die vorherige Zustimmung der Bewilligungsbehörde zu beantragen</a:t>
          </a:r>
          <a:r>
            <a:rPr lang="de-DE" sz="1100" b="0" baseline="0">
              <a:solidFill>
                <a:schemeClr val="tx1"/>
              </a:solidFill>
              <a:latin typeface="+mn-lt"/>
            </a:rPr>
            <a:t> (Nummer 7.3(a) FRL CCfD). Bitte beachten Sie, dass die im vorliegenden Excel-Tool implementierte Prüfung einer solchen Abweichung lediglich indikativ ist und in der Praxis gegebenenfalls abweichend umgesetzt werden kann.</a:t>
          </a:r>
          <a:endParaRPr/>
        </a:p>
      </xdr:txBody>
    </xdr:sp>
    <xdr:clientData/>
  </xdr:twoCellAnchor>
  <xdr:twoCellAnchor>
    <xdr:from>
      <xdr:col>16</xdr:col>
      <xdr:colOff>533801</xdr:colOff>
      <xdr:row>47</xdr:row>
      <xdr:rowOff>36145</xdr:rowOff>
    </xdr:from>
    <xdr:to>
      <xdr:col>18</xdr:col>
      <xdr:colOff>809625</xdr:colOff>
      <xdr:row>58</xdr:row>
      <xdr:rowOff>150167</xdr:rowOff>
    </xdr:to>
    <xdr:sp macro="" textlink="">
      <xdr:nvSpPr>
        <xdr:cNvPr id="2" name="Rechteck: abgerundete Ecken 45">
          <a:extLst>
            <a:ext uri="{FF2B5EF4-FFF2-40B4-BE49-F238E27FC236}">
              <a16:creationId xmlns:a16="http://schemas.microsoft.com/office/drawing/2014/main" id="{DCF1319D-6DE4-1E57-1F4E-021837FBE128}"/>
            </a:ext>
          </a:extLst>
        </xdr:cNvPr>
        <xdr:cNvSpPr/>
      </xdr:nvSpPr>
      <xdr:spPr bwMode="auto">
        <a:xfrm>
          <a:off x="23927201" y="13066345"/>
          <a:ext cx="2466574" cy="2104747"/>
        </a:xfrm>
        <a:prstGeom prst="roundRect">
          <a:avLst>
            <a:gd name="adj" fmla="val 6176"/>
          </a:avLst>
        </a:prstGeom>
        <a:solidFill>
          <a:schemeClr val="accent3">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defRPr/>
          </a:pPr>
          <a:r>
            <a:rPr lang="de-DE" sz="1100" b="1">
              <a:solidFill>
                <a:schemeClr val="tx1"/>
              </a:solidFill>
              <a:latin typeface="+mn-lt"/>
            </a:rPr>
            <a:t>Hinweis</a:t>
          </a:r>
          <a:r>
            <a:rPr lang="de-DE" sz="1100" b="1" baseline="0">
              <a:solidFill>
                <a:schemeClr val="tx1"/>
              </a:solidFill>
              <a:latin typeface="+mn-lt"/>
            </a:rPr>
            <a:t> zum operativen Beginn</a:t>
          </a:r>
          <a:r>
            <a:rPr lang="de-DE" sz="1100" b="1">
              <a:solidFill>
                <a:schemeClr val="tx1"/>
              </a:solidFill>
              <a:latin typeface="+mn-lt"/>
            </a:rPr>
            <a:t>: </a:t>
          </a:r>
          <a:r>
            <a:rPr lang="de-DE" sz="1100" b="0">
              <a:solidFill>
                <a:schemeClr val="tx1"/>
              </a:solidFill>
              <a:latin typeface="+mn-lt"/>
            </a:rPr>
            <a:t>Die Bewilligungsbehörde beabsichtigt, den Zuwendungsbescheid spätestens bis zum 31.12.2026 bekanntzugeben. Erfolgt die Bekanntgabe bis zu diesem Zeitpunkt, hat der operative Beginn gemäß Abschnitt 4.2 FA CCfD 2026 spätestens am 01.01.2031 zu erfolgen. </a:t>
          </a:r>
          <a:r>
            <a:rPr lang="de-DE" sz="1100" b="0" baseline="0">
              <a:solidFill>
                <a:schemeClr val="tx1"/>
              </a:solidFill>
              <a:latin typeface="+mn-lt"/>
            </a:rPr>
            <a:t>Dies kann bei Zustimmung der Bewilligungsbehörde auf den 01.01.2032 verlängert werden.</a:t>
          </a:r>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7</xdr:col>
      <xdr:colOff>21166</xdr:colOff>
      <xdr:row>1</xdr:row>
      <xdr:rowOff>0</xdr:rowOff>
    </xdr:from>
    <xdr:to>
      <xdr:col>10</xdr:col>
      <xdr:colOff>546721</xdr:colOff>
      <xdr:row>1</xdr:row>
      <xdr:rowOff>577985</xdr:rowOff>
    </xdr:to>
    <xdr:sp macro="" textlink="">
      <xdr:nvSpPr>
        <xdr:cNvPr id="2" name="Rechteck: abgerundete Ecken 46">
          <a:extLst>
            <a:ext uri="{FF2B5EF4-FFF2-40B4-BE49-F238E27FC236}">
              <a16:creationId xmlns:a16="http://schemas.microsoft.com/office/drawing/2014/main" id="{3886A041-63C5-4EDB-9FEF-1FC62E50B224}"/>
            </a:ext>
          </a:extLst>
        </xdr:cNvPr>
        <xdr:cNvSpPr/>
      </xdr:nvSpPr>
      <xdr:spPr bwMode="auto">
        <a:xfrm>
          <a:off x="5266266" y="361950"/>
          <a:ext cx="2354355" cy="577985"/>
        </a:xfrm>
        <a:prstGeom prst="roundRect">
          <a:avLst>
            <a:gd name="adj" fmla="val 16147"/>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defRPr/>
          </a:pPr>
          <a:r>
            <a:rPr lang="de-DE" sz="1100" b="0">
              <a:solidFill>
                <a:schemeClr val="tx1"/>
              </a:solidFill>
              <a:latin typeface="+mn-lt"/>
              <a:ea typeface="+mn-ea"/>
              <a:cs typeface="+mn-cs"/>
            </a:rPr>
            <a:t>Eingaben durch Antragsteller</a:t>
          </a:r>
          <a:endParaRPr lang="fr-FR" sz="1100" b="0">
            <a:solidFill>
              <a:schemeClr val="tx1"/>
            </a:solidFill>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125459</xdr:colOff>
      <xdr:row>2</xdr:row>
      <xdr:rowOff>1724</xdr:rowOff>
    </xdr:from>
    <xdr:to>
      <xdr:col>4</xdr:col>
      <xdr:colOff>561501</xdr:colOff>
      <xdr:row>3</xdr:row>
      <xdr:rowOff>78155</xdr:rowOff>
    </xdr:to>
    <xdr:sp macro="" textlink="">
      <xdr:nvSpPr>
        <xdr:cNvPr id="13" name="Rechteck: abgerundete Ecken 45">
          <a:extLst>
            <a:ext uri="{FF2B5EF4-FFF2-40B4-BE49-F238E27FC236}">
              <a16:creationId xmlns:a16="http://schemas.microsoft.com/office/drawing/2014/main" id="{A71296A8-6ED5-47F7-8456-B45D8FDE985B}"/>
            </a:ext>
          </a:extLst>
        </xdr:cNvPr>
        <xdr:cNvSpPr/>
      </xdr:nvSpPr>
      <xdr:spPr>
        <a:xfrm>
          <a:off x="11907884" y="544649"/>
          <a:ext cx="2312467" cy="762231"/>
        </a:xfrm>
        <a:prstGeom prst="roundRect">
          <a:avLst>
            <a:gd name="adj" fmla="val 9925"/>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latin typeface="+mn-lt"/>
            </a:rPr>
            <a:t>Angaben Antragsteller</a:t>
          </a:r>
        </a:p>
      </xdr:txBody>
    </xdr:sp>
    <xdr:clientData/>
  </xdr:twoCellAnchor>
  <xdr:oneCellAnchor>
    <xdr:from>
      <xdr:col>2</xdr:col>
      <xdr:colOff>2249996</xdr:colOff>
      <xdr:row>14</xdr:row>
      <xdr:rowOff>448061</xdr:rowOff>
    </xdr:from>
    <xdr:ext cx="477182" cy="187872"/>
    <mc:AlternateContent xmlns:mc="http://schemas.openxmlformats.org/markup-compatibility/2006" xmlns:a14="http://schemas.microsoft.com/office/drawing/2010/main">
      <mc:Choice Requires="a14">
        <xdr:sp macro="" textlink="">
          <xdr:nvSpPr>
            <xdr:cNvPr id="69" name="TextBox 2">
              <a:extLst>
                <a:ext uri="{FF2B5EF4-FFF2-40B4-BE49-F238E27FC236}">
                  <a16:creationId xmlns:a16="http://schemas.microsoft.com/office/drawing/2014/main" id="{EBEDC188-3DD0-08AE-6049-26D537DBABD8}"/>
                </a:ext>
              </a:extLst>
            </xdr:cNvPr>
            <xdr:cNvSpPr txBox="1"/>
          </xdr:nvSpPr>
          <xdr:spPr>
            <a:xfrm>
              <a:off x="8980996" y="5244753"/>
              <a:ext cx="477182"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fr-FR" sz="1200" i="1">
                            <a:solidFill>
                              <a:schemeClr val="tx1"/>
                            </a:solidFill>
                            <a:effectLst/>
                            <a:latin typeface="Cambria Math" panose="02040503050406030204" pitchFamily="18" charset="0"/>
                            <a:ea typeface="+mn-ea"/>
                            <a:cs typeface="+mn-cs"/>
                          </a:rPr>
                        </m:ctrlPr>
                      </m:sSubPr>
                      <m:e>
                        <m:r>
                          <m:rPr>
                            <m:sty m:val="p"/>
                          </m:rPr>
                          <a:rPr lang="de-DE" sz="1200" i="0">
                            <a:solidFill>
                              <a:schemeClr val="tx1"/>
                            </a:solidFill>
                            <a:effectLst/>
                            <a:latin typeface="Cambria Math" panose="02040503050406030204" pitchFamily="18" charset="0"/>
                            <a:ea typeface="+mn-ea"/>
                            <a:cs typeface="+mn-cs"/>
                          </a:rPr>
                          <m:t>R</m:t>
                        </m:r>
                      </m:e>
                      <m:sub>
                        <m:r>
                          <m:rPr>
                            <m:sty m:val="p"/>
                          </m:rPr>
                          <a:rPr lang="de-DE" sz="1200" i="0">
                            <a:solidFill>
                              <a:schemeClr val="tx1"/>
                            </a:solidFill>
                            <a:effectLst/>
                            <a:latin typeface="Cambria Math" panose="02040503050406030204" pitchFamily="18" charset="0"/>
                            <a:ea typeface="+mn-ea"/>
                            <a:cs typeface="+mn-cs"/>
                          </a:rPr>
                          <m:t>n</m:t>
                        </m:r>
                        <m:r>
                          <m:rPr>
                            <m:sty m:val="p"/>
                          </m:rPr>
                          <a:rPr lang="de-DE" sz="1200" b="0" i="0">
                            <a:solidFill>
                              <a:schemeClr val="tx1"/>
                            </a:solidFill>
                            <a:effectLst/>
                            <a:latin typeface="Cambria Math" panose="02040503050406030204" pitchFamily="18" charset="0"/>
                            <a:ea typeface="+mn-ea"/>
                            <a:cs typeface="+mn-cs"/>
                          </a:rPr>
                          <m:t>CCfD</m:t>
                        </m:r>
                      </m:sub>
                    </m:sSub>
                  </m:oMath>
                </m:oMathPara>
              </a14:m>
              <a:endParaRPr lang="fr-FR" sz="1200" i="0"/>
            </a:p>
          </xdr:txBody>
        </xdr:sp>
      </mc:Choice>
      <mc:Fallback xmlns="">
        <xdr:sp macro="" textlink="">
          <xdr:nvSpPr>
            <xdr:cNvPr id="3" name="TextBox 2">
              <a:extLst>
                <a:ext uri="{FF2B5EF4-FFF2-40B4-BE49-F238E27FC236}">
                  <a16:creationId xmlns:a16="http://schemas.microsoft.com/office/drawing/2014/main" id="{EBEDC188-3DD0-08AE-6049-26D537DBABD8}"/>
                </a:ext>
              </a:extLst>
            </xdr:cNvPr>
            <xdr:cNvSpPr txBox="1"/>
          </xdr:nvSpPr>
          <xdr:spPr>
            <a:xfrm>
              <a:off x="8980996" y="5244753"/>
              <a:ext cx="477182"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200" i="0">
                  <a:solidFill>
                    <a:schemeClr val="tx1"/>
                  </a:solidFill>
                  <a:effectLst/>
                  <a:latin typeface="Cambria Math" panose="02040503050406030204" pitchFamily="18" charset="0"/>
                  <a:ea typeface="+mn-ea"/>
                  <a:cs typeface="+mn-cs"/>
                </a:rPr>
                <a:t>R</a:t>
              </a:r>
              <a:r>
                <a:rPr lang="fr-FR" sz="1200" i="0">
                  <a:solidFill>
                    <a:schemeClr val="tx1"/>
                  </a:solidFill>
                  <a:effectLst/>
                  <a:latin typeface="Cambria Math" panose="02040503050406030204" pitchFamily="18" charset="0"/>
                  <a:ea typeface="+mn-ea"/>
                  <a:cs typeface="+mn-cs"/>
                </a:rPr>
                <a:t>_</a:t>
              </a:r>
              <a:r>
                <a:rPr lang="de-DE" sz="1200" i="0">
                  <a:solidFill>
                    <a:schemeClr val="tx1"/>
                  </a:solidFill>
                  <a:effectLst/>
                  <a:latin typeface="Cambria Math" panose="02040503050406030204" pitchFamily="18" charset="0"/>
                  <a:ea typeface="+mn-ea"/>
                  <a:cs typeface="+mn-cs"/>
                </a:rPr>
                <a:t>n</a:t>
              </a:r>
              <a:r>
                <a:rPr lang="de-DE" sz="1200" b="0" i="0">
                  <a:solidFill>
                    <a:schemeClr val="tx1"/>
                  </a:solidFill>
                  <a:effectLst/>
                  <a:latin typeface="Cambria Math" panose="02040503050406030204" pitchFamily="18" charset="0"/>
                  <a:ea typeface="+mn-ea"/>
                  <a:cs typeface="+mn-cs"/>
                </a:rPr>
                <a:t>CCfD</a:t>
              </a:r>
              <a:endParaRPr lang="fr-FR" sz="1200" i="0"/>
            </a:p>
          </xdr:txBody>
        </xdr:sp>
      </mc:Fallback>
    </mc:AlternateContent>
    <xdr:clientData/>
  </xdr:oneCellAnchor>
  <xdr:oneCellAnchor>
    <xdr:from>
      <xdr:col>2</xdr:col>
      <xdr:colOff>2307121</xdr:colOff>
      <xdr:row>27</xdr:row>
      <xdr:rowOff>582958</xdr:rowOff>
    </xdr:from>
    <xdr:ext cx="334900" cy="176972"/>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8BD57793-A25F-4DF0-B78F-3B50CF42E8D7}"/>
                </a:ext>
              </a:extLst>
            </xdr:cNvPr>
            <xdr:cNvSpPr txBox="1"/>
          </xdr:nvSpPr>
          <xdr:spPr>
            <a:xfrm>
              <a:off x="8463353" y="6928289"/>
              <a:ext cx="334900" cy="176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m:rPr>
                            <m:sty m:val="p"/>
                          </m:rPr>
                          <a:rPr lang="de-DE" sz="1100" b="0" i="0">
                            <a:latin typeface="Cambria Math" panose="02040503050406030204" pitchFamily="18" charset="0"/>
                          </a:rPr>
                          <m:t>a</m:t>
                        </m:r>
                      </m:e>
                      <m:sub>
                        <m:r>
                          <m:rPr>
                            <m:sty m:val="p"/>
                          </m:rPr>
                          <a:rPr lang="de-DE" sz="1100" b="0" i="0">
                            <a:latin typeface="Cambria Math" panose="02040503050406030204" pitchFamily="18" charset="0"/>
                          </a:rPr>
                          <m:t>Ref</m:t>
                        </m:r>
                        <m:r>
                          <a:rPr lang="fr-FR" sz="1100" b="0" i="0">
                            <a:latin typeface="Cambria Math" panose="02040503050406030204" pitchFamily="18" charset="0"/>
                          </a:rPr>
                          <m:t>,</m:t>
                        </m:r>
                        <m:r>
                          <m:rPr>
                            <m:sty m:val="p"/>
                          </m:rPr>
                          <a:rPr lang="fr-FR" sz="1100" b="0" i="0">
                            <a:latin typeface="Cambria Math" panose="02040503050406030204" pitchFamily="18" charset="0"/>
                          </a:rPr>
                          <m:t>t</m:t>
                        </m:r>
                      </m:sub>
                    </m:sSub>
                  </m:oMath>
                </m:oMathPara>
              </a14:m>
              <a:endParaRPr lang="de-DE" sz="1100" i="0"/>
            </a:p>
          </xdr:txBody>
        </xdr:sp>
      </mc:Choice>
      <mc:Fallback xmlns="">
        <xdr:sp macro="" textlink="">
          <xdr:nvSpPr>
            <xdr:cNvPr id="4" name="TextBox 3">
              <a:extLst>
                <a:ext uri="{FF2B5EF4-FFF2-40B4-BE49-F238E27FC236}">
                  <a16:creationId xmlns:a16="http://schemas.microsoft.com/office/drawing/2014/main" id="{8BD57793-A25F-4DF0-B78F-3B50CF42E8D7}"/>
                </a:ext>
              </a:extLst>
            </xdr:cNvPr>
            <xdr:cNvSpPr txBox="1"/>
          </xdr:nvSpPr>
          <xdr:spPr>
            <a:xfrm>
              <a:off x="8463353" y="6928289"/>
              <a:ext cx="334900" cy="176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a_(Ref</a:t>
              </a:r>
              <a:r>
                <a:rPr lang="fr-FR" sz="1100" b="0" i="0">
                  <a:latin typeface="Cambria Math" panose="02040503050406030204" pitchFamily="18" charset="0"/>
                </a:rPr>
                <a:t>,t</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2275184</xdr:colOff>
      <xdr:row>29</xdr:row>
      <xdr:rowOff>10983</xdr:rowOff>
    </xdr:from>
    <xdr:ext cx="362920" cy="183384"/>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DF97819A-92D0-4D3D-8F76-E7CCE8A6003A}"/>
                </a:ext>
              </a:extLst>
            </xdr:cNvPr>
            <xdr:cNvSpPr txBox="1"/>
          </xdr:nvSpPr>
          <xdr:spPr>
            <a:xfrm>
              <a:off x="8431416" y="7168740"/>
              <a:ext cx="362920"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m:rPr>
                            <m:sty m:val="p"/>
                          </m:rPr>
                          <a:rPr lang="de-DE" sz="1100" b="0" i="0">
                            <a:latin typeface="Cambria Math" panose="02040503050406030204" pitchFamily="18" charset="0"/>
                          </a:rPr>
                          <m:t>a</m:t>
                        </m:r>
                      </m:e>
                      <m:sup>
                        <m:r>
                          <m:rPr>
                            <m:sty m:val="p"/>
                          </m:rPr>
                          <a:rPr lang="de-DE" sz="1100" b="0" i="0">
                            <a:latin typeface="Cambria Math" panose="02040503050406030204" pitchFamily="18" charset="0"/>
                          </a:rPr>
                          <m:t>real</m:t>
                        </m:r>
                        <m:r>
                          <a:rPr lang="fr-FR" sz="1100" b="0" i="0">
                            <a:latin typeface="Cambria Math" panose="02040503050406030204" pitchFamily="18" charset="0"/>
                          </a:rPr>
                          <m:t>,</m:t>
                        </m:r>
                        <m:r>
                          <m:rPr>
                            <m:sty m:val="p"/>
                          </m:rPr>
                          <a:rPr lang="fr-FR" sz="1100" b="0" i="0">
                            <a:latin typeface="Cambria Math" panose="02040503050406030204" pitchFamily="18" charset="0"/>
                          </a:rPr>
                          <m:t>t</m:t>
                        </m:r>
                      </m:sup>
                    </m:sSup>
                  </m:oMath>
                </m:oMathPara>
              </a14:m>
              <a:endParaRPr lang="de-DE" sz="1100" i="0"/>
            </a:p>
          </xdr:txBody>
        </xdr:sp>
      </mc:Choice>
      <mc:Fallback xmlns="">
        <xdr:sp macro="" textlink="">
          <xdr:nvSpPr>
            <xdr:cNvPr id="5" name="TextBox 4">
              <a:extLst>
                <a:ext uri="{FF2B5EF4-FFF2-40B4-BE49-F238E27FC236}">
                  <a16:creationId xmlns:a16="http://schemas.microsoft.com/office/drawing/2014/main" id="{DF97819A-92D0-4D3D-8F76-E7CCE8A6003A}"/>
                </a:ext>
              </a:extLst>
            </xdr:cNvPr>
            <xdr:cNvSpPr txBox="1"/>
          </xdr:nvSpPr>
          <xdr:spPr>
            <a:xfrm>
              <a:off x="8431416" y="7168740"/>
              <a:ext cx="362920"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a^(real</a:t>
              </a:r>
              <a:r>
                <a:rPr lang="fr-FR" sz="1100" b="0" i="0">
                  <a:latin typeface="Cambria Math" panose="02040503050406030204" pitchFamily="18" charset="0"/>
                </a:rPr>
                <a:t>,t</a:t>
              </a:r>
              <a:r>
                <a:rPr lang="de-DE" sz="1100" b="0" i="0">
                  <a:latin typeface="Cambria Math" panose="02040503050406030204" pitchFamily="18" charset="0"/>
                </a:rPr>
                <a:t>)</a:t>
              </a:r>
              <a:endParaRPr lang="de-DE" sz="1100" i="0"/>
            </a:p>
          </xdr:txBody>
        </xdr:sp>
      </mc:Fallback>
    </mc:AlternateContent>
    <xdr:clientData/>
  </xdr:oneCellAnchor>
  <xdr:twoCellAnchor>
    <xdr:from>
      <xdr:col>3</xdr:col>
      <xdr:colOff>346364</xdr:colOff>
      <xdr:row>23</xdr:row>
      <xdr:rowOff>0</xdr:rowOff>
    </xdr:from>
    <xdr:to>
      <xdr:col>4</xdr:col>
      <xdr:colOff>575021</xdr:colOff>
      <xdr:row>24</xdr:row>
      <xdr:rowOff>45640</xdr:rowOff>
    </xdr:to>
    <xdr:sp macro="" textlink="">
      <xdr:nvSpPr>
        <xdr:cNvPr id="7" name="Arrow: Right 4">
          <a:extLst>
            <a:ext uri="{FF2B5EF4-FFF2-40B4-BE49-F238E27FC236}">
              <a16:creationId xmlns:a16="http://schemas.microsoft.com/office/drawing/2014/main" id="{B3A3395B-C893-4988-8550-2753242B3C21}"/>
            </a:ext>
          </a:extLst>
        </xdr:cNvPr>
        <xdr:cNvSpPr/>
      </xdr:nvSpPr>
      <xdr:spPr>
        <a:xfrm>
          <a:off x="11098069" y="4517159"/>
          <a:ext cx="2104793" cy="478595"/>
        </a:xfrm>
        <a:prstGeom prst="rightArrow">
          <a:avLst>
            <a:gd name="adj1" fmla="val 50000"/>
            <a:gd name="adj2" fmla="val 80303"/>
          </a:avLst>
        </a:prstGeom>
        <a:ln w="2857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de-DE" sz="1100"/>
        </a:p>
      </xdr:txBody>
    </xdr:sp>
    <xdr:clientData/>
  </xdr:twoCellAnchor>
  <xdr:twoCellAnchor>
    <xdr:from>
      <xdr:col>3</xdr:col>
      <xdr:colOff>120650</xdr:colOff>
      <xdr:row>3</xdr:row>
      <xdr:rowOff>142429</xdr:rowOff>
    </xdr:from>
    <xdr:to>
      <xdr:col>19</xdr:col>
      <xdr:colOff>381000</xdr:colOff>
      <xdr:row>8</xdr:row>
      <xdr:rowOff>139701</xdr:rowOff>
    </xdr:to>
    <xdr:sp macro="" textlink="">
      <xdr:nvSpPr>
        <xdr:cNvPr id="23" name="Rechteck: abgerundete Ecken 45">
          <a:extLst>
            <a:ext uri="{FF2B5EF4-FFF2-40B4-BE49-F238E27FC236}">
              <a16:creationId xmlns:a16="http://schemas.microsoft.com/office/drawing/2014/main" id="{85663305-6FDB-4D07-A5E2-C37859342569}"/>
            </a:ext>
          </a:extLst>
        </xdr:cNvPr>
        <xdr:cNvSpPr/>
      </xdr:nvSpPr>
      <xdr:spPr>
        <a:xfrm>
          <a:off x="11903075" y="1371154"/>
          <a:ext cx="12566650" cy="1635572"/>
        </a:xfrm>
        <a:prstGeom prst="roundRect">
          <a:avLst>
            <a:gd name="adj" fmla="val 617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de-DE" sz="1100" b="1">
              <a:solidFill>
                <a:schemeClr val="tx1"/>
              </a:solidFill>
              <a:latin typeface="+mn-lt"/>
            </a:rPr>
            <a:t>Hinweis</a:t>
          </a:r>
          <a:r>
            <a:rPr lang="de-DE" sz="1100" b="1" baseline="0">
              <a:solidFill>
                <a:schemeClr val="tx1"/>
              </a:solidFill>
              <a:latin typeface="+mn-lt"/>
            </a:rPr>
            <a:t> </a:t>
          </a:r>
          <a:r>
            <a:rPr lang="de-DE" sz="1100" b="1">
              <a:solidFill>
                <a:schemeClr val="tx1"/>
              </a:solidFill>
              <a:latin typeface="+mn-lt"/>
            </a:rPr>
            <a:t>zum</a:t>
          </a:r>
          <a:r>
            <a:rPr lang="de-DE" sz="1100" b="1" baseline="0">
              <a:solidFill>
                <a:schemeClr val="tx1"/>
              </a:solidFill>
              <a:latin typeface="+mn-lt"/>
            </a:rPr>
            <a:t> geplanten</a:t>
          </a:r>
          <a:r>
            <a:rPr lang="de-DE" sz="1100" b="1">
              <a:solidFill>
                <a:schemeClr val="tx1"/>
              </a:solidFill>
              <a:latin typeface="+mn-lt"/>
            </a:rPr>
            <a:t> operativen</a:t>
          </a:r>
          <a:r>
            <a:rPr lang="de-DE" sz="1100" b="1" baseline="0">
              <a:solidFill>
                <a:schemeClr val="tx1"/>
              </a:solidFill>
              <a:latin typeface="+mn-lt"/>
            </a:rPr>
            <a:t> Beginn</a:t>
          </a:r>
          <a:r>
            <a:rPr lang="de-DE" sz="1100" b="0" baseline="0">
              <a:solidFill>
                <a:schemeClr val="tx1"/>
              </a:solidFill>
              <a:latin typeface="+mn-lt"/>
            </a:rPr>
            <a:t>: </a:t>
          </a:r>
          <a:r>
            <a:rPr lang="de-DE" sz="1100" b="0">
              <a:solidFill>
                <a:schemeClr val="tx1"/>
              </a:solidFill>
              <a:latin typeface="+mn-lt"/>
            </a:rPr>
            <a:t>Die</a:t>
          </a:r>
          <a:r>
            <a:rPr lang="de-DE" sz="1100" b="0" baseline="0">
              <a:solidFill>
                <a:schemeClr val="tx1"/>
              </a:solidFill>
              <a:latin typeface="+mn-lt"/>
            </a:rPr>
            <a:t> Eingabe des geplanten operativen Beginns muss zwingend am Anfang der Befüllung des Eingabedokuments erfolgen, da dieser grundlegende Auswirkungen auf die weitere Struktur des Dokuments hat. </a:t>
          </a:r>
          <a:r>
            <a:rPr lang="de-DE" sz="1100">
              <a:solidFill>
                <a:sysClr val="windowText" lastClr="000000"/>
              </a:solidFill>
              <a:effectLst/>
              <a:latin typeface="+mn-lt"/>
              <a:ea typeface="+mn-ea"/>
              <a:cs typeface="+mn-cs"/>
            </a:rPr>
            <a:t>Laut Abschnitt 4.2 FA CCfD 2026 soll der geplante operative Beginn spätestens am 01. Januar 2031 erfolgen. Erfolgt</a:t>
          </a:r>
          <a:r>
            <a:rPr lang="de-DE" sz="1100" baseline="0">
              <a:solidFill>
                <a:sysClr val="windowText" lastClr="000000"/>
              </a:solidFill>
              <a:effectLst/>
              <a:latin typeface="+mn-lt"/>
              <a:ea typeface="+mn-ea"/>
              <a:cs typeface="+mn-cs"/>
            </a:rPr>
            <a:t> die Bekanntgabe des Zuwendungsbescheids nach Ablauf des 31. Dezembers 2026, beträgt die Frist für den operativen Beginn 48 Monate nach dessen Bekanntgabe.</a:t>
          </a:r>
          <a:r>
            <a:rPr lang="de-DE" sz="1100">
              <a:solidFill>
                <a:sysClr val="windowText" lastClr="000000"/>
              </a:solidFill>
              <a:effectLst/>
              <a:latin typeface="+mn-lt"/>
              <a:ea typeface="+mn-ea"/>
              <a:cs typeface="+mn-cs"/>
            </a:rPr>
            <a:t> </a:t>
          </a:r>
          <a:r>
            <a:rPr lang="de-DE" sz="1100" baseline="0">
              <a:solidFill>
                <a:sysClr val="windowText" lastClr="000000"/>
              </a:solidFill>
              <a:effectLst/>
              <a:latin typeface="+mn-lt"/>
              <a:ea typeface="+mn-ea"/>
              <a:cs typeface="+mn-cs"/>
            </a:rPr>
            <a:t>Im vorliegenden Excel-Tool entspricht der realisierte operative Beginn dem geplanten operativen Beginn. </a:t>
          </a:r>
          <a:br>
            <a:rPr lang="de-DE" sz="1100" baseline="0">
              <a:solidFill>
                <a:sysClr val="windowText" lastClr="000000"/>
              </a:solidFill>
              <a:effectLst/>
              <a:latin typeface="+mn-lt"/>
              <a:ea typeface="+mn-ea"/>
              <a:cs typeface="+mn-cs"/>
            </a:rPr>
          </a:br>
          <a:br>
            <a:rPr lang="de-DE" sz="1100" baseline="0">
              <a:solidFill>
                <a:sysClr val="windowText" lastClr="000000"/>
              </a:solidFill>
              <a:effectLst/>
              <a:latin typeface="+mn-lt"/>
              <a:ea typeface="+mn-ea"/>
              <a:cs typeface="+mn-cs"/>
            </a:rPr>
          </a:br>
          <a:r>
            <a:rPr lang="de-DE" sz="1100" baseline="0">
              <a:solidFill>
                <a:sysClr val="windowText" lastClr="000000"/>
              </a:solidFill>
              <a:effectLst/>
              <a:latin typeface="+mn-lt"/>
              <a:ea typeface="+mn-ea"/>
              <a:cs typeface="+mn-cs"/>
            </a:rPr>
            <a:t>Laut Abschnitt 4.2 FA CCfD 2026 kann die Bewilligungsbehörde die Frist für den operativen Beginn bereits mit der Erteilung des Zuschlags um bis zu 12 Monate verlängern. Falls Sie mit einer Fristverlängerung rechnen, tragen Sie die Länge dieser bitte in Zeile C7 ein. Außerdem können Sie eine Verschiebung des operativen Beginns beantragen (Nummer 7.9 FRL CCfD). Wenn der operative Beginn nicht innerhalb von 18 Monaten nach Ablauf der Frist für den operativen Beginn erfolgt, kann der CO</a:t>
          </a:r>
          <a:r>
            <a:rPr lang="de-DE" sz="1100" baseline="-25000">
              <a:solidFill>
                <a:sysClr val="windowText" lastClr="000000"/>
              </a:solidFill>
              <a:effectLst/>
              <a:latin typeface="+mn-lt"/>
              <a:ea typeface="+mn-ea"/>
              <a:cs typeface="+mn-cs"/>
            </a:rPr>
            <a:t>2</a:t>
          </a:r>
          <a:r>
            <a:rPr lang="de-DE" sz="1100" baseline="0">
              <a:solidFill>
                <a:sysClr val="windowText" lastClr="000000"/>
              </a:solidFill>
              <a:effectLst/>
              <a:latin typeface="+mn-lt"/>
              <a:ea typeface="+mn-ea"/>
              <a:cs typeface="+mn-cs"/>
            </a:rPr>
            <a:t>-Differenzvertrag vor Beginn der Vertragslaufzeit beendet und Vertragsstrafen erhoben werden (Nummer 12.1(g) FRL CCfD). Bitte beachten Sie, dass bei einer Verschiebung des operativen Beginns ein Antrag auf Anpassung der Planwerte gestellt werden kann bzw. eine Anpassung der Planwerte durch die Bewilligungsbehörde erfolgt (siehe Nummer 7.9 FRL CCfD).</a:t>
          </a:r>
          <a:endParaRPr lang="de-DE" sz="1100" b="0">
            <a:solidFill>
              <a:sysClr val="windowText" lastClr="000000"/>
            </a:solidFill>
            <a:effectLst/>
            <a:latin typeface="+mn-lt"/>
            <a:ea typeface="+mn-ea"/>
            <a:cs typeface="+mn-cs"/>
          </a:endParaRPr>
        </a:p>
      </xdr:txBody>
    </xdr:sp>
    <xdr:clientData/>
  </xdr:twoCellAnchor>
  <xdr:twoCellAnchor>
    <xdr:from>
      <xdr:col>0</xdr:col>
      <xdr:colOff>127374</xdr:colOff>
      <xdr:row>10</xdr:row>
      <xdr:rowOff>82177</xdr:rowOff>
    </xdr:from>
    <xdr:to>
      <xdr:col>0</xdr:col>
      <xdr:colOff>2467374</xdr:colOff>
      <xdr:row>21</xdr:row>
      <xdr:rowOff>165960</xdr:rowOff>
    </xdr:to>
    <xdr:sp macro="" textlink="">
      <xdr:nvSpPr>
        <xdr:cNvPr id="73" name="Rechteck: abgerundete Ecken 6">
          <a:extLst>
            <a:ext uri="{FF2B5EF4-FFF2-40B4-BE49-F238E27FC236}">
              <a16:creationId xmlns:a16="http://schemas.microsoft.com/office/drawing/2014/main" id="{2FB5FD04-986B-4118-AA94-4FCBD35C3BA6}"/>
            </a:ext>
          </a:extLst>
        </xdr:cNvPr>
        <xdr:cNvSpPr/>
      </xdr:nvSpPr>
      <xdr:spPr>
        <a:xfrm>
          <a:off x="127374" y="3600077"/>
          <a:ext cx="2340000" cy="3150833"/>
        </a:xfrm>
        <a:prstGeom prst="roundRect">
          <a:avLst>
            <a:gd name="adj" fmla="val 4202"/>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Bitte beachten Sie,</a:t>
          </a:r>
          <a:r>
            <a:rPr lang="de-DE" sz="1100" b="0" baseline="0">
              <a:solidFill>
                <a:schemeClr val="tx1"/>
              </a:solidFill>
            </a:rPr>
            <a:t> dass die Beantragung und Bewilligung anderweitiger Förderungen unverzüglich bei der Bewilligungsbehörde anzuzeigen ist und dass keine anderweitigen Förderungen bezogen werden dürfen, die dem Kumulierungsverbot nach Nummer 4.17(m) FRL CCfD in Verbindung mit den Vorgaben des Förderaufrufs unterliegen. Auch Förderungen, die dem Antragsteller nicht unmittelbar für das geförderte Vorhaben gewährt worden sind, dieses aber begünstigen, müssen hier angegeben werden (Nummer 2.3 FRL CCfD).</a:t>
          </a:r>
          <a:endParaRPr lang="de-DE" sz="1100" b="0">
            <a:solidFill>
              <a:schemeClr val="tx1"/>
            </a:solidFill>
          </a:endParaRPr>
        </a:p>
      </xdr:txBody>
    </xdr:sp>
    <xdr:clientData/>
  </xdr:twoCellAnchor>
  <xdr:twoCellAnchor>
    <xdr:from>
      <xdr:col>0</xdr:col>
      <xdr:colOff>120728</xdr:colOff>
      <xdr:row>33</xdr:row>
      <xdr:rowOff>616884</xdr:rowOff>
    </xdr:from>
    <xdr:to>
      <xdr:col>0</xdr:col>
      <xdr:colOff>2457553</xdr:colOff>
      <xdr:row>37</xdr:row>
      <xdr:rowOff>171450</xdr:rowOff>
    </xdr:to>
    <xdr:sp macro="" textlink="">
      <xdr:nvSpPr>
        <xdr:cNvPr id="11" name="Rechteck: abgerundete Ecken 6">
          <a:extLst>
            <a:ext uri="{FF2B5EF4-FFF2-40B4-BE49-F238E27FC236}">
              <a16:creationId xmlns:a16="http://schemas.microsoft.com/office/drawing/2014/main" id="{634CE043-FD7D-4949-A560-4EF1A03E4F88}"/>
            </a:ext>
          </a:extLst>
        </xdr:cNvPr>
        <xdr:cNvSpPr/>
      </xdr:nvSpPr>
      <xdr:spPr>
        <a:xfrm>
          <a:off x="120728" y="10828933"/>
          <a:ext cx="2336825" cy="858398"/>
        </a:xfrm>
        <a:prstGeom prst="roundRect">
          <a:avLst>
            <a:gd name="adj" fmla="val 7133"/>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de-DE" sz="1100" b="0">
              <a:solidFill>
                <a:sysClr val="windowText" lastClr="000000"/>
              </a:solidFill>
              <a:effectLst/>
              <a:latin typeface="+mn-lt"/>
              <a:ea typeface="+mn-ea"/>
              <a:cs typeface="+mn-cs"/>
            </a:rPr>
            <a:t>Bei den Preisannahmen für erneuerbaren Wasserstoff wird gemäß Nummer 7.2(e) FRL CCfD ein Bonus von 5 % berücksichtigt. </a:t>
          </a:r>
          <a:endParaRPr lang="fr-FR" sz="1100" b="0">
            <a:solidFill>
              <a:sysClr val="windowText" lastClr="000000"/>
            </a:solidFill>
            <a:latin typeface="+mn-lt"/>
            <a:ea typeface="+mn-ea"/>
            <a:cs typeface="+mn-cs"/>
          </a:endParaRPr>
        </a:p>
      </xdr:txBody>
    </xdr:sp>
    <xdr:clientData/>
  </xdr:twoCellAnchor>
  <xdr:twoCellAnchor>
    <xdr:from>
      <xdr:col>0</xdr:col>
      <xdr:colOff>117553</xdr:colOff>
      <xdr:row>24</xdr:row>
      <xdr:rowOff>149363</xdr:rowOff>
    </xdr:from>
    <xdr:to>
      <xdr:col>0</xdr:col>
      <xdr:colOff>2457553</xdr:colOff>
      <xdr:row>30</xdr:row>
      <xdr:rowOff>66450</xdr:rowOff>
    </xdr:to>
    <xdr:sp macro="" textlink="">
      <xdr:nvSpPr>
        <xdr:cNvPr id="25" name="Rechteck: abgerundete Ecken 6">
          <a:extLst>
            <a:ext uri="{FF2B5EF4-FFF2-40B4-BE49-F238E27FC236}">
              <a16:creationId xmlns:a16="http://schemas.microsoft.com/office/drawing/2014/main" id="{BD69EDD2-5B06-4BD2-AA81-25CB5072A70F}"/>
            </a:ext>
          </a:extLst>
        </xdr:cNvPr>
        <xdr:cNvSpPr/>
      </xdr:nvSpPr>
      <xdr:spPr>
        <a:xfrm>
          <a:off x="117553" y="7667763"/>
          <a:ext cx="2340000" cy="1796687"/>
        </a:xfrm>
        <a:prstGeom prst="roundRect">
          <a:avLst>
            <a:gd name="adj" fmla="val 4202"/>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18000" rIns="36000" bIns="18000" rtlCol="0" anchor="ctr"/>
        <a:lstStyle/>
        <a:p>
          <a:pPr algn="ctr"/>
          <a:r>
            <a:rPr lang="fr-FR" sz="1100" b="0" i="0">
              <a:solidFill>
                <a:sysClr val="windowText" lastClr="000000"/>
              </a:solidFill>
              <a:effectLst/>
              <a:latin typeface="+mn-lt"/>
              <a:ea typeface="+mn-ea"/>
              <a:cs typeface="+mn-cs"/>
            </a:rPr>
            <a:t>Die Höhe der kostenlosen Zuteilungen im Referenzsystem wird von der Bewilligungsbehörde vor der Berechnung der tatsächlichen Zahlungen festgelegt. Bis dahin wird empfohlen, als Annäherungswert die gleiche Höhe an kostenlosen Zuteilungen wie für das Vorhaben</a:t>
          </a:r>
          <a:r>
            <a:rPr lang="fr-FR" sz="1100" b="0" i="0" baseline="0">
              <a:solidFill>
                <a:sysClr val="windowText" lastClr="000000"/>
              </a:solidFill>
              <a:effectLst/>
              <a:latin typeface="+mn-lt"/>
              <a:ea typeface="+mn-ea"/>
              <a:cs typeface="+mn-cs"/>
            </a:rPr>
            <a:t> zu</a:t>
          </a:r>
          <a:r>
            <a:rPr lang="fr-FR" sz="1100" b="0" i="0">
              <a:solidFill>
                <a:sysClr val="windowText" lastClr="000000"/>
              </a:solidFill>
              <a:effectLst/>
              <a:latin typeface="+mn-lt"/>
              <a:ea typeface="+mn-ea"/>
              <a:cs typeface="+mn-cs"/>
            </a:rPr>
            <a:t> verwenden.</a:t>
          </a:r>
          <a:endParaRPr lang="de-DE" sz="1100" b="0">
            <a:solidFill>
              <a:sysClr val="windowText" lastClr="000000"/>
            </a:solidFill>
          </a:endParaRPr>
        </a:p>
      </xdr:txBody>
    </xdr:sp>
    <xdr:clientData/>
  </xdr:twoCellAnchor>
  <xdr:twoCellAnchor>
    <xdr:from>
      <xdr:col>3</xdr:col>
      <xdr:colOff>126067</xdr:colOff>
      <xdr:row>8</xdr:row>
      <xdr:rowOff>200025</xdr:rowOff>
    </xdr:from>
    <xdr:to>
      <xdr:col>19</xdr:col>
      <xdr:colOff>390525</xdr:colOff>
      <xdr:row>11</xdr:row>
      <xdr:rowOff>103280</xdr:rowOff>
    </xdr:to>
    <xdr:sp macro="" textlink="">
      <xdr:nvSpPr>
        <xdr:cNvPr id="17" name="Rechteck: abgerundete Ecken 45">
          <a:extLst>
            <a:ext uri="{FF2B5EF4-FFF2-40B4-BE49-F238E27FC236}">
              <a16:creationId xmlns:a16="http://schemas.microsoft.com/office/drawing/2014/main" id="{FD4D551C-1849-4E26-BB65-0E649E95AB39}"/>
            </a:ext>
          </a:extLst>
        </xdr:cNvPr>
        <xdr:cNvSpPr/>
      </xdr:nvSpPr>
      <xdr:spPr>
        <a:xfrm>
          <a:off x="11908492" y="3067050"/>
          <a:ext cx="12570758" cy="979580"/>
        </a:xfrm>
        <a:prstGeom prst="roundRect">
          <a:avLst>
            <a:gd name="adj" fmla="val 9093"/>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de-DE" sz="1100" b="1">
              <a:solidFill>
                <a:schemeClr val="tx1"/>
              </a:solidFill>
              <a:latin typeface="+mn-lt"/>
            </a:rPr>
            <a:t>Hinweis zur Teilförderung</a:t>
          </a:r>
          <a:r>
            <a:rPr lang="de-DE" sz="1100" b="0" baseline="0">
              <a:solidFill>
                <a:schemeClr val="tx1"/>
              </a:solidFill>
              <a:latin typeface="+mn-lt"/>
            </a:rPr>
            <a:t>: </a:t>
          </a:r>
          <a:r>
            <a:rPr lang="de-DE" sz="1100" b="0">
              <a:solidFill>
                <a:schemeClr val="tx1"/>
              </a:solidFill>
              <a:latin typeface="+mn-lt"/>
            </a:rPr>
            <a:t>Der Antragsteller kann in seinem Antrag auf Förderung nach Nummer 4.20 FRL CCfD festlegen,</a:t>
          </a:r>
          <a:r>
            <a:rPr lang="de-DE" sz="1100" b="0" baseline="0">
              <a:solidFill>
                <a:schemeClr val="tx1"/>
              </a:solidFill>
              <a:latin typeface="+mn-lt"/>
            </a:rPr>
            <a:t> dass nur ein bestimmter Teil der Produktionsmenge, die einem CCfD-Produktionsverfahren zuzurechnen ist, gefördert werden soll. Falls dies auf Sie zutrifft, wählen Sie bitte in Zelle C10 "Ja" aus und tragen den relativen Anteil Ihrer Teilförderung als Prozentsatz in Zelle C11 ein. Im Rest des Dokuments tragen Sie bitte die gesamten Produktionsmengen, Energiebedarfe, Treibhausgasemissionen und anderweitigen Förderungen Ihres Produktionsverfahrens ein. Die Berechnungen werden dann automatisch auf Grundlage des in C11 eingetragenen Prozentsatzes skaliert. Falls Sie keine Teilförderung in Anspruch nehmen, wählen Sie in Zelle C10 "Nein" aus. </a:t>
          </a:r>
          <a:endParaRPr lang="de-DE" sz="1100" b="0">
            <a:solidFill>
              <a:sysClr val="windowText" lastClr="000000"/>
            </a:solidFill>
            <a:effectLst/>
            <a:latin typeface="+mn-lt"/>
            <a:ea typeface="+mn-ea"/>
            <a:cs typeface="+mn-cs"/>
          </a:endParaRPr>
        </a:p>
      </xdr:txBody>
    </xdr:sp>
    <xdr:clientData/>
  </xdr:twoCellAnchor>
  <xdr:oneCellAnchor>
    <xdr:from>
      <xdr:col>2</xdr:col>
      <xdr:colOff>2249996</xdr:colOff>
      <xdr:row>16</xdr:row>
      <xdr:rowOff>2814</xdr:rowOff>
    </xdr:from>
    <xdr:ext cx="477182" cy="187872"/>
    <mc:AlternateContent xmlns:mc="http://schemas.openxmlformats.org/markup-compatibility/2006" xmlns:a14="http://schemas.microsoft.com/office/drawing/2010/main">
      <mc:Choice Requires="a14">
        <xdr:sp macro="" textlink="">
          <xdr:nvSpPr>
            <xdr:cNvPr id="68" name="TextBox 12">
              <a:extLst>
                <a:ext uri="{FF2B5EF4-FFF2-40B4-BE49-F238E27FC236}">
                  <a16:creationId xmlns:a16="http://schemas.microsoft.com/office/drawing/2014/main" id="{2DD5A484-F40F-42DA-9304-26240651BEC5}"/>
                </a:ext>
              </a:extLst>
            </xdr:cNvPr>
            <xdr:cNvSpPr txBox="1"/>
          </xdr:nvSpPr>
          <xdr:spPr>
            <a:xfrm>
              <a:off x="8980996" y="5458929"/>
              <a:ext cx="477182"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fr-FR" sz="1200" i="1">
                            <a:solidFill>
                              <a:schemeClr val="tx1"/>
                            </a:solidFill>
                            <a:effectLst/>
                            <a:latin typeface="Cambria Math" panose="02040503050406030204" pitchFamily="18" charset="0"/>
                            <a:ea typeface="+mn-ea"/>
                            <a:cs typeface="+mn-cs"/>
                          </a:rPr>
                        </m:ctrlPr>
                      </m:sSubPr>
                      <m:e>
                        <m:r>
                          <m:rPr>
                            <m:sty m:val="p"/>
                          </m:rPr>
                          <a:rPr lang="de-DE" sz="1200" i="0">
                            <a:solidFill>
                              <a:schemeClr val="tx1"/>
                            </a:solidFill>
                            <a:effectLst/>
                            <a:latin typeface="Cambria Math" panose="02040503050406030204" pitchFamily="18" charset="0"/>
                            <a:ea typeface="+mn-ea"/>
                            <a:cs typeface="+mn-cs"/>
                          </a:rPr>
                          <m:t>R</m:t>
                        </m:r>
                      </m:e>
                      <m:sub>
                        <m:r>
                          <m:rPr>
                            <m:sty m:val="p"/>
                          </m:rPr>
                          <a:rPr lang="de-DE" sz="1200" i="0">
                            <a:solidFill>
                              <a:schemeClr val="tx1"/>
                            </a:solidFill>
                            <a:effectLst/>
                            <a:latin typeface="Cambria Math" panose="02040503050406030204" pitchFamily="18" charset="0"/>
                            <a:ea typeface="+mn-ea"/>
                            <a:cs typeface="+mn-cs"/>
                          </a:rPr>
                          <m:t>n</m:t>
                        </m:r>
                        <m:r>
                          <m:rPr>
                            <m:sty m:val="p"/>
                          </m:rPr>
                          <a:rPr lang="de-DE" sz="1200" b="0" i="0">
                            <a:solidFill>
                              <a:schemeClr val="tx1"/>
                            </a:solidFill>
                            <a:effectLst/>
                            <a:latin typeface="Cambria Math" panose="02040503050406030204" pitchFamily="18" charset="0"/>
                            <a:ea typeface="+mn-ea"/>
                            <a:cs typeface="+mn-cs"/>
                          </a:rPr>
                          <m:t>CCfD</m:t>
                        </m:r>
                      </m:sub>
                    </m:sSub>
                  </m:oMath>
                </m:oMathPara>
              </a14:m>
              <a:endParaRPr lang="fr-FR" sz="1200" i="0"/>
            </a:p>
          </xdr:txBody>
        </xdr:sp>
      </mc:Choice>
      <mc:Fallback xmlns="">
        <xdr:sp macro="" textlink="">
          <xdr:nvSpPr>
            <xdr:cNvPr id="13" name="TextBox 12">
              <a:extLst>
                <a:ext uri="{FF2B5EF4-FFF2-40B4-BE49-F238E27FC236}">
                  <a16:creationId xmlns:a16="http://schemas.microsoft.com/office/drawing/2014/main" id="{2DD5A484-F40F-42DA-9304-26240651BEC5}"/>
                </a:ext>
              </a:extLst>
            </xdr:cNvPr>
            <xdr:cNvSpPr txBox="1"/>
          </xdr:nvSpPr>
          <xdr:spPr>
            <a:xfrm>
              <a:off x="8980996" y="5458929"/>
              <a:ext cx="477182"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200" i="0">
                  <a:solidFill>
                    <a:schemeClr val="tx1"/>
                  </a:solidFill>
                  <a:effectLst/>
                  <a:latin typeface="Cambria Math" panose="02040503050406030204" pitchFamily="18" charset="0"/>
                  <a:ea typeface="+mn-ea"/>
                  <a:cs typeface="+mn-cs"/>
                </a:rPr>
                <a:t>R</a:t>
              </a:r>
              <a:r>
                <a:rPr lang="fr-FR" sz="1200" i="0">
                  <a:solidFill>
                    <a:schemeClr val="tx1"/>
                  </a:solidFill>
                  <a:effectLst/>
                  <a:latin typeface="Cambria Math" panose="02040503050406030204" pitchFamily="18" charset="0"/>
                  <a:ea typeface="+mn-ea"/>
                  <a:cs typeface="+mn-cs"/>
                </a:rPr>
                <a:t>_</a:t>
              </a:r>
              <a:r>
                <a:rPr lang="de-DE" sz="1200" i="0">
                  <a:solidFill>
                    <a:schemeClr val="tx1"/>
                  </a:solidFill>
                  <a:effectLst/>
                  <a:latin typeface="Cambria Math" panose="02040503050406030204" pitchFamily="18" charset="0"/>
                  <a:ea typeface="+mn-ea"/>
                  <a:cs typeface="+mn-cs"/>
                </a:rPr>
                <a:t>n</a:t>
              </a:r>
              <a:r>
                <a:rPr lang="de-DE" sz="1200" b="0" i="0">
                  <a:solidFill>
                    <a:schemeClr val="tx1"/>
                  </a:solidFill>
                  <a:effectLst/>
                  <a:latin typeface="Cambria Math" panose="02040503050406030204" pitchFamily="18" charset="0"/>
                  <a:ea typeface="+mn-ea"/>
                  <a:cs typeface="+mn-cs"/>
                </a:rPr>
                <a:t>CCfD</a:t>
              </a:r>
              <a:endParaRPr lang="fr-FR" sz="1200" i="0"/>
            </a:p>
          </xdr:txBody>
        </xdr:sp>
      </mc:Fallback>
    </mc:AlternateContent>
    <xdr:clientData/>
  </xdr:oneCellAnchor>
  <xdr:oneCellAnchor>
    <xdr:from>
      <xdr:col>2</xdr:col>
      <xdr:colOff>2249996</xdr:colOff>
      <xdr:row>16</xdr:row>
      <xdr:rowOff>208945</xdr:rowOff>
    </xdr:from>
    <xdr:ext cx="477182" cy="187872"/>
    <mc:AlternateContent xmlns:mc="http://schemas.openxmlformats.org/markup-compatibility/2006" xmlns:a14="http://schemas.microsoft.com/office/drawing/2010/main">
      <mc:Choice Requires="a14">
        <xdr:sp macro="" textlink="">
          <xdr:nvSpPr>
            <xdr:cNvPr id="70" name="TextBox 13">
              <a:extLst>
                <a:ext uri="{FF2B5EF4-FFF2-40B4-BE49-F238E27FC236}">
                  <a16:creationId xmlns:a16="http://schemas.microsoft.com/office/drawing/2014/main" id="{E27F1F35-0B11-4E10-8022-A1DE358F61C7}"/>
                </a:ext>
              </a:extLst>
            </xdr:cNvPr>
            <xdr:cNvSpPr txBox="1"/>
          </xdr:nvSpPr>
          <xdr:spPr>
            <a:xfrm>
              <a:off x="8980996" y="5665060"/>
              <a:ext cx="477182"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fr-FR" sz="1200" i="1">
                            <a:solidFill>
                              <a:schemeClr val="tx1"/>
                            </a:solidFill>
                            <a:effectLst/>
                            <a:latin typeface="Cambria Math" panose="02040503050406030204" pitchFamily="18" charset="0"/>
                            <a:ea typeface="+mn-ea"/>
                            <a:cs typeface="+mn-cs"/>
                          </a:rPr>
                        </m:ctrlPr>
                      </m:sSubPr>
                      <m:e>
                        <m:r>
                          <m:rPr>
                            <m:sty m:val="p"/>
                          </m:rPr>
                          <a:rPr lang="de-DE" sz="1200" i="0">
                            <a:solidFill>
                              <a:schemeClr val="tx1"/>
                            </a:solidFill>
                            <a:effectLst/>
                            <a:latin typeface="Cambria Math" panose="02040503050406030204" pitchFamily="18" charset="0"/>
                            <a:ea typeface="+mn-ea"/>
                            <a:cs typeface="+mn-cs"/>
                          </a:rPr>
                          <m:t>R</m:t>
                        </m:r>
                      </m:e>
                      <m:sub>
                        <m:r>
                          <m:rPr>
                            <m:sty m:val="p"/>
                          </m:rPr>
                          <a:rPr lang="de-DE" sz="1200" i="0">
                            <a:solidFill>
                              <a:schemeClr val="tx1"/>
                            </a:solidFill>
                            <a:effectLst/>
                            <a:latin typeface="Cambria Math" panose="02040503050406030204" pitchFamily="18" charset="0"/>
                            <a:ea typeface="+mn-ea"/>
                            <a:cs typeface="+mn-cs"/>
                          </a:rPr>
                          <m:t>n</m:t>
                        </m:r>
                        <m:r>
                          <m:rPr>
                            <m:sty m:val="p"/>
                          </m:rPr>
                          <a:rPr lang="de-DE" sz="1200" b="0" i="0">
                            <a:solidFill>
                              <a:schemeClr val="tx1"/>
                            </a:solidFill>
                            <a:effectLst/>
                            <a:latin typeface="Cambria Math" panose="02040503050406030204" pitchFamily="18" charset="0"/>
                            <a:ea typeface="+mn-ea"/>
                            <a:cs typeface="+mn-cs"/>
                          </a:rPr>
                          <m:t>CCfD</m:t>
                        </m:r>
                      </m:sub>
                    </m:sSub>
                  </m:oMath>
                </m:oMathPara>
              </a14:m>
              <a:endParaRPr lang="fr-FR" sz="1200" i="0"/>
            </a:p>
          </xdr:txBody>
        </xdr:sp>
      </mc:Choice>
      <mc:Fallback xmlns="">
        <xdr:sp macro="" textlink="">
          <xdr:nvSpPr>
            <xdr:cNvPr id="14" name="TextBox 13">
              <a:extLst>
                <a:ext uri="{FF2B5EF4-FFF2-40B4-BE49-F238E27FC236}">
                  <a16:creationId xmlns:a16="http://schemas.microsoft.com/office/drawing/2014/main" id="{E27F1F35-0B11-4E10-8022-A1DE358F61C7}"/>
                </a:ext>
              </a:extLst>
            </xdr:cNvPr>
            <xdr:cNvSpPr txBox="1"/>
          </xdr:nvSpPr>
          <xdr:spPr>
            <a:xfrm>
              <a:off x="8980996" y="5665060"/>
              <a:ext cx="477182"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200" i="0">
                  <a:solidFill>
                    <a:schemeClr val="tx1"/>
                  </a:solidFill>
                  <a:effectLst/>
                  <a:latin typeface="Cambria Math" panose="02040503050406030204" pitchFamily="18" charset="0"/>
                  <a:ea typeface="+mn-ea"/>
                  <a:cs typeface="+mn-cs"/>
                </a:rPr>
                <a:t>R</a:t>
              </a:r>
              <a:r>
                <a:rPr lang="fr-FR" sz="1200" i="0">
                  <a:solidFill>
                    <a:schemeClr val="tx1"/>
                  </a:solidFill>
                  <a:effectLst/>
                  <a:latin typeface="Cambria Math" panose="02040503050406030204" pitchFamily="18" charset="0"/>
                  <a:ea typeface="+mn-ea"/>
                  <a:cs typeface="+mn-cs"/>
                </a:rPr>
                <a:t>_</a:t>
              </a:r>
              <a:r>
                <a:rPr lang="de-DE" sz="1200" i="0">
                  <a:solidFill>
                    <a:schemeClr val="tx1"/>
                  </a:solidFill>
                  <a:effectLst/>
                  <a:latin typeface="Cambria Math" panose="02040503050406030204" pitchFamily="18" charset="0"/>
                  <a:ea typeface="+mn-ea"/>
                  <a:cs typeface="+mn-cs"/>
                </a:rPr>
                <a:t>n</a:t>
              </a:r>
              <a:r>
                <a:rPr lang="de-DE" sz="1200" b="0" i="0">
                  <a:solidFill>
                    <a:schemeClr val="tx1"/>
                  </a:solidFill>
                  <a:effectLst/>
                  <a:latin typeface="Cambria Math" panose="02040503050406030204" pitchFamily="18" charset="0"/>
                  <a:ea typeface="+mn-ea"/>
                  <a:cs typeface="+mn-cs"/>
                </a:rPr>
                <a:t>CCfD</a:t>
              </a:r>
              <a:endParaRPr lang="fr-FR" sz="1200" i="0"/>
            </a:p>
          </xdr:txBody>
        </xdr:sp>
      </mc:Fallback>
    </mc:AlternateContent>
    <xdr:clientData/>
  </xdr:oneCellAnchor>
  <xdr:oneCellAnchor>
    <xdr:from>
      <xdr:col>2</xdr:col>
      <xdr:colOff>2249996</xdr:colOff>
      <xdr:row>17</xdr:row>
      <xdr:rowOff>200152</xdr:rowOff>
    </xdr:from>
    <xdr:ext cx="477182" cy="187872"/>
    <mc:AlternateContent xmlns:mc="http://schemas.openxmlformats.org/markup-compatibility/2006" xmlns:a14="http://schemas.microsoft.com/office/drawing/2010/main">
      <mc:Choice Requires="a14">
        <xdr:sp macro="" textlink="">
          <xdr:nvSpPr>
            <xdr:cNvPr id="67" name="TextBox 16">
              <a:extLst>
                <a:ext uri="{FF2B5EF4-FFF2-40B4-BE49-F238E27FC236}">
                  <a16:creationId xmlns:a16="http://schemas.microsoft.com/office/drawing/2014/main" id="{1A7D5EA0-B523-44F0-B271-AEB448150EE9}"/>
                </a:ext>
              </a:extLst>
            </xdr:cNvPr>
            <xdr:cNvSpPr txBox="1"/>
          </xdr:nvSpPr>
          <xdr:spPr>
            <a:xfrm>
              <a:off x="8980996" y="5866306"/>
              <a:ext cx="477182"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fr-FR" sz="1200" i="1">
                            <a:solidFill>
                              <a:schemeClr val="tx1"/>
                            </a:solidFill>
                            <a:effectLst/>
                            <a:latin typeface="Cambria Math" panose="02040503050406030204" pitchFamily="18" charset="0"/>
                            <a:ea typeface="+mn-ea"/>
                            <a:cs typeface="+mn-cs"/>
                          </a:rPr>
                        </m:ctrlPr>
                      </m:sSubPr>
                      <m:e>
                        <m:r>
                          <m:rPr>
                            <m:sty m:val="p"/>
                          </m:rPr>
                          <a:rPr lang="de-DE" sz="1200" i="0">
                            <a:solidFill>
                              <a:schemeClr val="tx1"/>
                            </a:solidFill>
                            <a:effectLst/>
                            <a:latin typeface="Cambria Math" panose="02040503050406030204" pitchFamily="18" charset="0"/>
                            <a:ea typeface="+mn-ea"/>
                            <a:cs typeface="+mn-cs"/>
                          </a:rPr>
                          <m:t>R</m:t>
                        </m:r>
                      </m:e>
                      <m:sub>
                        <m:r>
                          <m:rPr>
                            <m:sty m:val="p"/>
                          </m:rPr>
                          <a:rPr lang="de-DE" sz="1200" i="0">
                            <a:solidFill>
                              <a:schemeClr val="tx1"/>
                            </a:solidFill>
                            <a:effectLst/>
                            <a:latin typeface="Cambria Math" panose="02040503050406030204" pitchFamily="18" charset="0"/>
                            <a:ea typeface="+mn-ea"/>
                            <a:cs typeface="+mn-cs"/>
                          </a:rPr>
                          <m:t>n</m:t>
                        </m:r>
                        <m:r>
                          <m:rPr>
                            <m:sty m:val="p"/>
                          </m:rPr>
                          <a:rPr lang="de-DE" sz="1200" b="0" i="0">
                            <a:solidFill>
                              <a:schemeClr val="tx1"/>
                            </a:solidFill>
                            <a:effectLst/>
                            <a:latin typeface="Cambria Math" panose="02040503050406030204" pitchFamily="18" charset="0"/>
                            <a:ea typeface="+mn-ea"/>
                            <a:cs typeface="+mn-cs"/>
                          </a:rPr>
                          <m:t>CCfD</m:t>
                        </m:r>
                      </m:sub>
                    </m:sSub>
                  </m:oMath>
                </m:oMathPara>
              </a14:m>
              <a:endParaRPr lang="fr-FR" sz="1200" i="0"/>
            </a:p>
          </xdr:txBody>
        </xdr:sp>
      </mc:Choice>
      <mc:Fallback xmlns="">
        <xdr:sp macro="" textlink="">
          <xdr:nvSpPr>
            <xdr:cNvPr id="17" name="TextBox 16">
              <a:extLst>
                <a:ext uri="{FF2B5EF4-FFF2-40B4-BE49-F238E27FC236}">
                  <a16:creationId xmlns:a16="http://schemas.microsoft.com/office/drawing/2014/main" id="{1A7D5EA0-B523-44F0-B271-AEB448150EE9}"/>
                </a:ext>
              </a:extLst>
            </xdr:cNvPr>
            <xdr:cNvSpPr txBox="1"/>
          </xdr:nvSpPr>
          <xdr:spPr>
            <a:xfrm>
              <a:off x="8980996" y="5866306"/>
              <a:ext cx="477182"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200" i="0">
                  <a:solidFill>
                    <a:schemeClr val="tx1"/>
                  </a:solidFill>
                  <a:effectLst/>
                  <a:latin typeface="Cambria Math" panose="02040503050406030204" pitchFamily="18" charset="0"/>
                  <a:ea typeface="+mn-ea"/>
                  <a:cs typeface="+mn-cs"/>
                </a:rPr>
                <a:t>R</a:t>
              </a:r>
              <a:r>
                <a:rPr lang="fr-FR" sz="1200" i="0">
                  <a:solidFill>
                    <a:schemeClr val="tx1"/>
                  </a:solidFill>
                  <a:effectLst/>
                  <a:latin typeface="Cambria Math" panose="02040503050406030204" pitchFamily="18" charset="0"/>
                  <a:ea typeface="+mn-ea"/>
                  <a:cs typeface="+mn-cs"/>
                </a:rPr>
                <a:t>_</a:t>
              </a:r>
              <a:r>
                <a:rPr lang="de-DE" sz="1200" i="0">
                  <a:solidFill>
                    <a:schemeClr val="tx1"/>
                  </a:solidFill>
                  <a:effectLst/>
                  <a:latin typeface="Cambria Math" panose="02040503050406030204" pitchFamily="18" charset="0"/>
                  <a:ea typeface="+mn-ea"/>
                  <a:cs typeface="+mn-cs"/>
                </a:rPr>
                <a:t>n</a:t>
              </a:r>
              <a:r>
                <a:rPr lang="de-DE" sz="1200" b="0" i="0">
                  <a:solidFill>
                    <a:schemeClr val="tx1"/>
                  </a:solidFill>
                  <a:effectLst/>
                  <a:latin typeface="Cambria Math" panose="02040503050406030204" pitchFamily="18" charset="0"/>
                  <a:ea typeface="+mn-ea"/>
                  <a:cs typeface="+mn-cs"/>
                </a:rPr>
                <a:t>CCfD</a:t>
              </a:r>
              <a:endParaRPr lang="fr-FR" sz="1200" i="0"/>
            </a:p>
          </xdr:txBody>
        </xdr:sp>
      </mc:Fallback>
    </mc:AlternateContent>
    <xdr:clientData/>
  </xdr:oneCellAnchor>
  <xdr:oneCellAnchor>
    <xdr:from>
      <xdr:col>2</xdr:col>
      <xdr:colOff>2249996</xdr:colOff>
      <xdr:row>18</xdr:row>
      <xdr:rowOff>191361</xdr:rowOff>
    </xdr:from>
    <xdr:ext cx="477182" cy="187872"/>
    <mc:AlternateContent xmlns:mc="http://schemas.openxmlformats.org/markup-compatibility/2006" xmlns:a14="http://schemas.microsoft.com/office/drawing/2010/main">
      <mc:Choice Requires="a14">
        <xdr:sp macro="" textlink="">
          <xdr:nvSpPr>
            <xdr:cNvPr id="72" name="TextBox 17">
              <a:extLst>
                <a:ext uri="{FF2B5EF4-FFF2-40B4-BE49-F238E27FC236}">
                  <a16:creationId xmlns:a16="http://schemas.microsoft.com/office/drawing/2014/main" id="{3EDD567F-0308-4699-A76A-5505CF1CC73F}"/>
                </a:ext>
              </a:extLst>
            </xdr:cNvPr>
            <xdr:cNvSpPr txBox="1"/>
          </xdr:nvSpPr>
          <xdr:spPr>
            <a:xfrm>
              <a:off x="8980996" y="6067553"/>
              <a:ext cx="477182"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fr-FR" sz="1200" i="1">
                            <a:solidFill>
                              <a:schemeClr val="tx1"/>
                            </a:solidFill>
                            <a:effectLst/>
                            <a:latin typeface="Cambria Math" panose="02040503050406030204" pitchFamily="18" charset="0"/>
                            <a:ea typeface="+mn-ea"/>
                            <a:cs typeface="+mn-cs"/>
                          </a:rPr>
                        </m:ctrlPr>
                      </m:sSubPr>
                      <m:e>
                        <m:r>
                          <m:rPr>
                            <m:sty m:val="p"/>
                          </m:rPr>
                          <a:rPr lang="de-DE" sz="1200" i="0">
                            <a:solidFill>
                              <a:schemeClr val="tx1"/>
                            </a:solidFill>
                            <a:effectLst/>
                            <a:latin typeface="Cambria Math" panose="02040503050406030204" pitchFamily="18" charset="0"/>
                            <a:ea typeface="+mn-ea"/>
                            <a:cs typeface="+mn-cs"/>
                          </a:rPr>
                          <m:t>R</m:t>
                        </m:r>
                      </m:e>
                      <m:sub>
                        <m:r>
                          <m:rPr>
                            <m:sty m:val="p"/>
                          </m:rPr>
                          <a:rPr lang="de-DE" sz="1200" i="0">
                            <a:solidFill>
                              <a:schemeClr val="tx1"/>
                            </a:solidFill>
                            <a:effectLst/>
                            <a:latin typeface="Cambria Math" panose="02040503050406030204" pitchFamily="18" charset="0"/>
                            <a:ea typeface="+mn-ea"/>
                            <a:cs typeface="+mn-cs"/>
                          </a:rPr>
                          <m:t>n</m:t>
                        </m:r>
                        <m:r>
                          <m:rPr>
                            <m:sty m:val="p"/>
                          </m:rPr>
                          <a:rPr lang="de-DE" sz="1200" b="0" i="0">
                            <a:solidFill>
                              <a:schemeClr val="tx1"/>
                            </a:solidFill>
                            <a:effectLst/>
                            <a:latin typeface="Cambria Math" panose="02040503050406030204" pitchFamily="18" charset="0"/>
                            <a:ea typeface="+mn-ea"/>
                            <a:cs typeface="+mn-cs"/>
                          </a:rPr>
                          <m:t>CCfD</m:t>
                        </m:r>
                      </m:sub>
                    </m:sSub>
                  </m:oMath>
                </m:oMathPara>
              </a14:m>
              <a:endParaRPr lang="fr-FR" sz="1200" i="0"/>
            </a:p>
          </xdr:txBody>
        </xdr:sp>
      </mc:Choice>
      <mc:Fallback xmlns="">
        <xdr:sp macro="" textlink="">
          <xdr:nvSpPr>
            <xdr:cNvPr id="18" name="TextBox 17">
              <a:extLst>
                <a:ext uri="{FF2B5EF4-FFF2-40B4-BE49-F238E27FC236}">
                  <a16:creationId xmlns:a16="http://schemas.microsoft.com/office/drawing/2014/main" id="{3EDD567F-0308-4699-A76A-5505CF1CC73F}"/>
                </a:ext>
              </a:extLst>
            </xdr:cNvPr>
            <xdr:cNvSpPr txBox="1"/>
          </xdr:nvSpPr>
          <xdr:spPr>
            <a:xfrm>
              <a:off x="8980996" y="6067553"/>
              <a:ext cx="477182"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200" i="0">
                  <a:solidFill>
                    <a:schemeClr val="tx1"/>
                  </a:solidFill>
                  <a:effectLst/>
                  <a:latin typeface="Cambria Math" panose="02040503050406030204" pitchFamily="18" charset="0"/>
                  <a:ea typeface="+mn-ea"/>
                  <a:cs typeface="+mn-cs"/>
                </a:rPr>
                <a:t>R</a:t>
              </a:r>
              <a:r>
                <a:rPr lang="fr-FR" sz="1200" i="0">
                  <a:solidFill>
                    <a:schemeClr val="tx1"/>
                  </a:solidFill>
                  <a:effectLst/>
                  <a:latin typeface="Cambria Math" panose="02040503050406030204" pitchFamily="18" charset="0"/>
                  <a:ea typeface="+mn-ea"/>
                  <a:cs typeface="+mn-cs"/>
                </a:rPr>
                <a:t>_</a:t>
              </a:r>
              <a:r>
                <a:rPr lang="de-DE" sz="1200" i="0">
                  <a:solidFill>
                    <a:schemeClr val="tx1"/>
                  </a:solidFill>
                  <a:effectLst/>
                  <a:latin typeface="Cambria Math" panose="02040503050406030204" pitchFamily="18" charset="0"/>
                  <a:ea typeface="+mn-ea"/>
                  <a:cs typeface="+mn-cs"/>
                </a:rPr>
                <a:t>n</a:t>
              </a:r>
              <a:r>
                <a:rPr lang="de-DE" sz="1200" b="0" i="0">
                  <a:solidFill>
                    <a:schemeClr val="tx1"/>
                  </a:solidFill>
                  <a:effectLst/>
                  <a:latin typeface="Cambria Math" panose="02040503050406030204" pitchFamily="18" charset="0"/>
                  <a:ea typeface="+mn-ea"/>
                  <a:cs typeface="+mn-cs"/>
                </a:rPr>
                <a:t>CCfD</a:t>
              </a:r>
              <a:endParaRPr lang="fr-FR" sz="1200" i="0"/>
            </a:p>
          </xdr:txBody>
        </xdr:sp>
      </mc:Fallback>
    </mc:AlternateContent>
    <xdr:clientData/>
  </xdr:oneCellAnchor>
  <xdr:oneCellAnchor>
    <xdr:from>
      <xdr:col>2</xdr:col>
      <xdr:colOff>2249996</xdr:colOff>
      <xdr:row>19</xdr:row>
      <xdr:rowOff>187453</xdr:rowOff>
    </xdr:from>
    <xdr:ext cx="477182" cy="187872"/>
    <mc:AlternateContent xmlns:mc="http://schemas.openxmlformats.org/markup-compatibility/2006" xmlns:a14="http://schemas.microsoft.com/office/drawing/2010/main">
      <mc:Choice Requires="a14">
        <xdr:sp macro="" textlink="">
          <xdr:nvSpPr>
            <xdr:cNvPr id="71" name="TextBox 18">
              <a:extLst>
                <a:ext uri="{FF2B5EF4-FFF2-40B4-BE49-F238E27FC236}">
                  <a16:creationId xmlns:a16="http://schemas.microsoft.com/office/drawing/2014/main" id="{4D1099E4-500E-4E0B-91CC-D014D69ACA5F}"/>
                </a:ext>
              </a:extLst>
            </xdr:cNvPr>
            <xdr:cNvSpPr txBox="1"/>
          </xdr:nvSpPr>
          <xdr:spPr>
            <a:xfrm>
              <a:off x="8980996" y="6273684"/>
              <a:ext cx="477182"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fr-FR" sz="1200" i="1">
                            <a:solidFill>
                              <a:schemeClr val="tx1"/>
                            </a:solidFill>
                            <a:effectLst/>
                            <a:latin typeface="Cambria Math" panose="02040503050406030204" pitchFamily="18" charset="0"/>
                            <a:ea typeface="+mn-ea"/>
                            <a:cs typeface="+mn-cs"/>
                          </a:rPr>
                        </m:ctrlPr>
                      </m:sSubPr>
                      <m:e>
                        <m:r>
                          <m:rPr>
                            <m:sty m:val="p"/>
                          </m:rPr>
                          <a:rPr lang="de-DE" sz="1200" i="0">
                            <a:solidFill>
                              <a:schemeClr val="tx1"/>
                            </a:solidFill>
                            <a:effectLst/>
                            <a:latin typeface="Cambria Math" panose="02040503050406030204" pitchFamily="18" charset="0"/>
                            <a:ea typeface="+mn-ea"/>
                            <a:cs typeface="+mn-cs"/>
                          </a:rPr>
                          <m:t>R</m:t>
                        </m:r>
                      </m:e>
                      <m:sub>
                        <m:r>
                          <m:rPr>
                            <m:sty m:val="p"/>
                          </m:rPr>
                          <a:rPr lang="de-DE" sz="1200" i="0">
                            <a:solidFill>
                              <a:schemeClr val="tx1"/>
                            </a:solidFill>
                            <a:effectLst/>
                            <a:latin typeface="Cambria Math" panose="02040503050406030204" pitchFamily="18" charset="0"/>
                            <a:ea typeface="+mn-ea"/>
                            <a:cs typeface="+mn-cs"/>
                          </a:rPr>
                          <m:t>n</m:t>
                        </m:r>
                        <m:r>
                          <m:rPr>
                            <m:sty m:val="p"/>
                          </m:rPr>
                          <a:rPr lang="de-DE" sz="1200" b="0" i="0">
                            <a:solidFill>
                              <a:schemeClr val="tx1"/>
                            </a:solidFill>
                            <a:effectLst/>
                            <a:latin typeface="Cambria Math" panose="02040503050406030204" pitchFamily="18" charset="0"/>
                            <a:ea typeface="+mn-ea"/>
                            <a:cs typeface="+mn-cs"/>
                          </a:rPr>
                          <m:t>CCfD</m:t>
                        </m:r>
                      </m:sub>
                    </m:sSub>
                  </m:oMath>
                </m:oMathPara>
              </a14:m>
              <a:endParaRPr lang="fr-FR" sz="1200" i="0"/>
            </a:p>
          </xdr:txBody>
        </xdr:sp>
      </mc:Choice>
      <mc:Fallback xmlns="">
        <xdr:sp macro="" textlink="">
          <xdr:nvSpPr>
            <xdr:cNvPr id="19" name="TextBox 18">
              <a:extLst>
                <a:ext uri="{FF2B5EF4-FFF2-40B4-BE49-F238E27FC236}">
                  <a16:creationId xmlns:a16="http://schemas.microsoft.com/office/drawing/2014/main" id="{4D1099E4-500E-4E0B-91CC-D014D69ACA5F}"/>
                </a:ext>
              </a:extLst>
            </xdr:cNvPr>
            <xdr:cNvSpPr txBox="1"/>
          </xdr:nvSpPr>
          <xdr:spPr>
            <a:xfrm>
              <a:off x="8980996" y="6273684"/>
              <a:ext cx="477182"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200" i="0">
                  <a:solidFill>
                    <a:schemeClr val="tx1"/>
                  </a:solidFill>
                  <a:effectLst/>
                  <a:latin typeface="Cambria Math" panose="02040503050406030204" pitchFamily="18" charset="0"/>
                  <a:ea typeface="+mn-ea"/>
                  <a:cs typeface="+mn-cs"/>
                </a:rPr>
                <a:t>R</a:t>
              </a:r>
              <a:r>
                <a:rPr lang="fr-FR" sz="1200" i="0">
                  <a:solidFill>
                    <a:schemeClr val="tx1"/>
                  </a:solidFill>
                  <a:effectLst/>
                  <a:latin typeface="Cambria Math" panose="02040503050406030204" pitchFamily="18" charset="0"/>
                  <a:ea typeface="+mn-ea"/>
                  <a:cs typeface="+mn-cs"/>
                </a:rPr>
                <a:t>_</a:t>
              </a:r>
              <a:r>
                <a:rPr lang="de-DE" sz="1200" i="0">
                  <a:solidFill>
                    <a:schemeClr val="tx1"/>
                  </a:solidFill>
                  <a:effectLst/>
                  <a:latin typeface="Cambria Math" panose="02040503050406030204" pitchFamily="18" charset="0"/>
                  <a:ea typeface="+mn-ea"/>
                  <a:cs typeface="+mn-cs"/>
                </a:rPr>
                <a:t>n</a:t>
              </a:r>
              <a:r>
                <a:rPr lang="de-DE" sz="1200" b="0" i="0">
                  <a:solidFill>
                    <a:schemeClr val="tx1"/>
                  </a:solidFill>
                  <a:effectLst/>
                  <a:latin typeface="Cambria Math" panose="02040503050406030204" pitchFamily="18" charset="0"/>
                  <a:ea typeface="+mn-ea"/>
                  <a:cs typeface="+mn-cs"/>
                </a:rPr>
                <a:t>CCfD</a:t>
              </a:r>
              <a:endParaRPr lang="fr-FR" sz="1200" i="0"/>
            </a:p>
          </xdr:txBody>
        </xdr:sp>
      </mc:Fallback>
    </mc:AlternateContent>
    <xdr:clientData/>
  </xdr:oneCellAnchor>
  <xdr:twoCellAnchor>
    <xdr:from>
      <xdr:col>0</xdr:col>
      <xdr:colOff>117553</xdr:colOff>
      <xdr:row>32</xdr:row>
      <xdr:rowOff>0</xdr:rowOff>
    </xdr:from>
    <xdr:to>
      <xdr:col>0</xdr:col>
      <xdr:colOff>2457553</xdr:colOff>
      <xdr:row>33</xdr:row>
      <xdr:rowOff>425892</xdr:rowOff>
    </xdr:to>
    <xdr:sp macro="" textlink="">
      <xdr:nvSpPr>
        <xdr:cNvPr id="3" name="Rechteck: abgerundete Ecken 6">
          <a:extLst>
            <a:ext uri="{FF2B5EF4-FFF2-40B4-BE49-F238E27FC236}">
              <a16:creationId xmlns:a16="http://schemas.microsoft.com/office/drawing/2014/main" id="{C92D47B5-4114-42F9-A2E9-AFA428CE0F13}"/>
            </a:ext>
          </a:extLst>
        </xdr:cNvPr>
        <xdr:cNvSpPr/>
      </xdr:nvSpPr>
      <xdr:spPr bwMode="auto">
        <a:xfrm>
          <a:off x="117553" y="9874250"/>
          <a:ext cx="2340000" cy="737042"/>
        </a:xfrm>
        <a:prstGeom prst="roundRect">
          <a:avLst>
            <a:gd name="adj" fmla="val 889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Bitte wählen Sie eines der in 2a) definierten</a:t>
          </a:r>
          <a:r>
            <a:rPr lang="de-DE" sz="1100" b="0" baseline="0">
              <a:solidFill>
                <a:schemeClr val="tx1"/>
              </a:solidFill>
            </a:rPr>
            <a:t> Preisszenarien aus.</a:t>
          </a:r>
          <a:endParaRPr lang="de-DE" sz="1100" b="0">
            <a:solidFill>
              <a:schemeClr val="tx1"/>
            </a:solidFill>
          </a:endParaRPr>
        </a:p>
      </xdr:txBody>
    </xdr:sp>
    <xdr:clientData/>
  </xdr:twoCellAnchor>
  <xdr:twoCellAnchor>
    <xdr:from>
      <xdr:col>0</xdr:col>
      <xdr:colOff>123982</xdr:colOff>
      <xdr:row>21</xdr:row>
      <xdr:rowOff>199130</xdr:rowOff>
    </xdr:from>
    <xdr:to>
      <xdr:col>0</xdr:col>
      <xdr:colOff>2448477</xdr:colOff>
      <xdr:row>24</xdr:row>
      <xdr:rowOff>101737</xdr:rowOff>
    </xdr:to>
    <xdr:sp macro="" textlink="">
      <xdr:nvSpPr>
        <xdr:cNvPr id="12" name="Rechteck: abgerundete Ecken 6">
          <a:extLst>
            <a:ext uri="{FF2B5EF4-FFF2-40B4-BE49-F238E27FC236}">
              <a16:creationId xmlns:a16="http://schemas.microsoft.com/office/drawing/2014/main" id="{D66073AA-5349-41FF-A8DE-F585A63B473E}"/>
            </a:ext>
          </a:extLst>
        </xdr:cNvPr>
        <xdr:cNvSpPr/>
      </xdr:nvSpPr>
      <xdr:spPr>
        <a:xfrm>
          <a:off x="123982" y="6706579"/>
          <a:ext cx="2324495" cy="925373"/>
        </a:xfrm>
        <a:prstGeom prst="roundRect">
          <a:avLst>
            <a:gd name="adj" fmla="val 8378"/>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18000" rIns="36000" bIns="18000" rtlCol="0" anchor="ctr"/>
        <a:lstStyle/>
        <a:p>
          <a:pPr algn="ctr"/>
          <a:r>
            <a:rPr lang="fr-FR" sz="1100" b="0" i="0">
              <a:solidFill>
                <a:sysClr val="windowText" lastClr="000000"/>
              </a:solidFill>
              <a:effectLst/>
              <a:latin typeface="+mn-lt"/>
              <a:ea typeface="+mn-ea"/>
              <a:cs typeface="+mn-cs"/>
            </a:rPr>
            <a:t>Bitte geben Sie, wenn Sie von einer Teilförderung Gebrauch machen, </a:t>
          </a:r>
          <a:r>
            <a:rPr lang="fr-FR" sz="1100" b="0" i="0" baseline="0">
              <a:solidFill>
                <a:sysClr val="windowText" lastClr="000000"/>
              </a:solidFill>
              <a:effectLst/>
              <a:latin typeface="+mn-lt"/>
              <a:ea typeface="+mn-ea"/>
              <a:cs typeface="+mn-cs"/>
            </a:rPr>
            <a:t>die Fördermittelhöhe für Ihren gesamten Produktionsprozess an.</a:t>
          </a:r>
          <a:endParaRPr lang="de-DE" sz="1100" b="0">
            <a:solidFill>
              <a:sysClr val="windowText" lastClr="000000"/>
            </a:solidFill>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302784</xdr:colOff>
      <xdr:row>2</xdr:row>
      <xdr:rowOff>0</xdr:rowOff>
    </xdr:from>
    <xdr:to>
      <xdr:col>9</xdr:col>
      <xdr:colOff>50464</xdr:colOff>
      <xdr:row>2</xdr:row>
      <xdr:rowOff>579175</xdr:rowOff>
    </xdr:to>
    <xdr:sp macro="" textlink="">
      <xdr:nvSpPr>
        <xdr:cNvPr id="3" name="Rechteck: abgerundete Ecken 46">
          <a:extLst>
            <a:ext uri="{FF2B5EF4-FFF2-40B4-BE49-F238E27FC236}">
              <a16:creationId xmlns:a16="http://schemas.microsoft.com/office/drawing/2014/main" id="{EA4B0C27-EB29-4360-8B8D-5ABD26AC6104}"/>
            </a:ext>
          </a:extLst>
        </xdr:cNvPr>
        <xdr:cNvSpPr/>
      </xdr:nvSpPr>
      <xdr:spPr>
        <a:xfrm>
          <a:off x="10923159" y="542925"/>
          <a:ext cx="2376580" cy="579175"/>
        </a:xfrm>
        <a:prstGeom prst="roundRect">
          <a:avLst>
            <a:gd name="adj" fmla="val 14536"/>
          </a:avLst>
        </a:prstGeom>
        <a:solidFill>
          <a:srgbClr val="FFC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ysClr val="windowText" lastClr="000000"/>
              </a:solidFill>
              <a:effectLst/>
              <a:latin typeface="+mn-lt"/>
              <a:ea typeface="+mn-ea"/>
              <a:cs typeface="+mn-cs"/>
            </a:rPr>
            <a:t>Angaben Bewilligungsbehörde</a:t>
          </a:r>
          <a:endParaRPr lang="de-DE">
            <a:solidFill>
              <a:sysClr val="windowText" lastClr="000000"/>
            </a:solidFill>
            <a:effectLst/>
          </a:endParaRPr>
        </a:p>
      </xdr:txBody>
    </xdr:sp>
    <xdr:clientData/>
  </xdr:twoCellAnchor>
  <xdr:oneCellAnchor>
    <xdr:from>
      <xdr:col>2</xdr:col>
      <xdr:colOff>550406</xdr:colOff>
      <xdr:row>23</xdr:row>
      <xdr:rowOff>0</xdr:rowOff>
    </xdr:from>
    <xdr:ext cx="65" cy="172227"/>
    <xdr:sp macro="" textlink="">
      <xdr:nvSpPr>
        <xdr:cNvPr id="4" name="TextBox 7">
          <a:extLst>
            <a:ext uri="{FF2B5EF4-FFF2-40B4-BE49-F238E27FC236}">
              <a16:creationId xmlns:a16="http://schemas.microsoft.com/office/drawing/2014/main" id="{03DCDDEC-BFAD-4225-9C95-52CA49473EA2}"/>
            </a:ext>
          </a:extLst>
        </xdr:cNvPr>
        <xdr:cNvSpPr txBox="1"/>
      </xdr:nvSpPr>
      <xdr:spPr>
        <a:xfrm>
          <a:off x="6417806" y="8686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de-DE" sz="1100"/>
        </a:p>
      </xdr:txBody>
    </xdr:sp>
    <xdr:clientData/>
  </xdr:oneCellAnchor>
  <xdr:twoCellAnchor>
    <xdr:from>
      <xdr:col>4</xdr:col>
      <xdr:colOff>49577</xdr:colOff>
      <xdr:row>2</xdr:row>
      <xdr:rowOff>1190</xdr:rowOff>
    </xdr:from>
    <xdr:to>
      <xdr:col>6</xdr:col>
      <xdr:colOff>229057</xdr:colOff>
      <xdr:row>2</xdr:row>
      <xdr:rowOff>582350</xdr:rowOff>
    </xdr:to>
    <xdr:sp macro="" textlink="">
      <xdr:nvSpPr>
        <xdr:cNvPr id="6" name="Rechteck: abgerundete Ecken 46">
          <a:extLst>
            <a:ext uri="{FF2B5EF4-FFF2-40B4-BE49-F238E27FC236}">
              <a16:creationId xmlns:a16="http://schemas.microsoft.com/office/drawing/2014/main" id="{691B9FE8-2277-51D4-D4C7-442946D55B10}"/>
            </a:ext>
          </a:extLst>
        </xdr:cNvPr>
        <xdr:cNvSpPr/>
      </xdr:nvSpPr>
      <xdr:spPr>
        <a:xfrm>
          <a:off x="8469677" y="544115"/>
          <a:ext cx="2379755" cy="581160"/>
        </a:xfrm>
        <a:prstGeom prst="roundRect">
          <a:avLst>
            <a:gd name="adj" fmla="val 14508"/>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de-DE" sz="1100" b="0">
              <a:solidFill>
                <a:schemeClr val="tx1"/>
              </a:solidFill>
              <a:latin typeface="+mn-lt"/>
              <a:ea typeface="+mn-ea"/>
              <a:cs typeface="+mn-cs"/>
            </a:rPr>
            <a:t>Angaben Antragsteller</a:t>
          </a:r>
          <a:endParaRPr lang="fr-FR" sz="1100" b="0">
            <a:solidFill>
              <a:schemeClr val="tx1"/>
            </a:solidFill>
            <a:latin typeface="+mn-lt"/>
            <a:ea typeface="+mn-ea"/>
            <a:cs typeface="+mn-cs"/>
          </a:endParaRPr>
        </a:p>
      </xdr:txBody>
    </xdr:sp>
    <xdr:clientData/>
  </xdr:twoCellAnchor>
  <xdr:twoCellAnchor>
    <xdr:from>
      <xdr:col>0</xdr:col>
      <xdr:colOff>82550</xdr:colOff>
      <xdr:row>4</xdr:row>
      <xdr:rowOff>285750</xdr:rowOff>
    </xdr:from>
    <xdr:to>
      <xdr:col>0</xdr:col>
      <xdr:colOff>2000251</xdr:colOff>
      <xdr:row>12</xdr:row>
      <xdr:rowOff>3174</xdr:rowOff>
    </xdr:to>
    <xdr:sp macro="" textlink="">
      <xdr:nvSpPr>
        <xdr:cNvPr id="2" name="Rechteck: abgerundete Ecken 6">
          <a:extLst>
            <a:ext uri="{FF2B5EF4-FFF2-40B4-BE49-F238E27FC236}">
              <a16:creationId xmlns:a16="http://schemas.microsoft.com/office/drawing/2014/main" id="{973CE944-7412-4C7B-B672-D3A6C0377503}"/>
            </a:ext>
          </a:extLst>
        </xdr:cNvPr>
        <xdr:cNvSpPr/>
      </xdr:nvSpPr>
      <xdr:spPr>
        <a:xfrm>
          <a:off x="82550" y="2047875"/>
          <a:ext cx="1917701" cy="2584449"/>
        </a:xfrm>
        <a:prstGeom prst="roundRect">
          <a:avLst>
            <a:gd name="adj" fmla="val 4202"/>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Bitte beachten Sie, dass als Standardwerte</a:t>
          </a:r>
          <a:r>
            <a:rPr lang="de-DE" sz="1100" b="0" baseline="0">
              <a:solidFill>
                <a:schemeClr val="tx1"/>
              </a:solidFill>
            </a:rPr>
            <a:t> für den Wirkungsgrad der Elektrolyseanlage </a:t>
          </a:r>
          <a:r>
            <a:rPr lang="de-DE" sz="1100" b="0">
              <a:solidFill>
                <a:schemeClr val="tx1"/>
              </a:solidFill>
            </a:rPr>
            <a:t>65 % und für den Jahresnutzungsgrad 46 % </a:t>
          </a:r>
          <a:r>
            <a:rPr lang="de-DE" sz="1100" b="0" baseline="0">
              <a:solidFill>
                <a:schemeClr val="tx1"/>
              </a:solidFill>
            </a:rPr>
            <a:t>angesetzt werden. Höhere Werte sind gegenüber der Bewilligungsbehörde nachzuweisen. Bitte geben Sie, bei einer Abweichung vom Standardwert, den höheren Wert als Dezimalzahl an.</a:t>
          </a:r>
          <a:endParaRPr lang="de-DE" sz="1100" b="0">
            <a:solidFill>
              <a:schemeClr val="tx1"/>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134832</xdr:colOff>
      <xdr:row>25</xdr:row>
      <xdr:rowOff>8731</xdr:rowOff>
    </xdr:from>
    <xdr:to>
      <xdr:col>0</xdr:col>
      <xdr:colOff>3122832</xdr:colOff>
      <xdr:row>39</xdr:row>
      <xdr:rowOff>659</xdr:rowOff>
    </xdr:to>
    <xdr:sp macro="" textlink="">
      <xdr:nvSpPr>
        <xdr:cNvPr id="12" name="Rechteck: abgerundete Ecken 45">
          <a:extLst>
            <a:ext uri="{FF2B5EF4-FFF2-40B4-BE49-F238E27FC236}">
              <a16:creationId xmlns:a16="http://schemas.microsoft.com/office/drawing/2014/main" id="{5A9306FE-8DA8-4847-B620-915DBC0B6573}"/>
            </a:ext>
          </a:extLst>
        </xdr:cNvPr>
        <xdr:cNvSpPr/>
      </xdr:nvSpPr>
      <xdr:spPr>
        <a:xfrm>
          <a:off x="134832" y="6304756"/>
          <a:ext cx="2988000" cy="2763703"/>
        </a:xfrm>
        <a:prstGeom prst="roundRect">
          <a:avLst>
            <a:gd name="adj" fmla="val 3763"/>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de-DE" sz="1100" b="0">
              <a:solidFill>
                <a:sysClr val="windowText" lastClr="000000"/>
              </a:solidFill>
              <a:effectLst/>
              <a:latin typeface="+mn-lt"/>
              <a:ea typeface="+mn-ea"/>
              <a:cs typeface="+mn-cs"/>
            </a:rPr>
            <a:t>Falls vorgelagerte Referenzsysteme Anwendung</a:t>
          </a:r>
          <a:r>
            <a:rPr lang="de-DE" sz="1100" b="0" baseline="0">
              <a:solidFill>
                <a:sysClr val="windowText" lastClr="000000"/>
              </a:solidFill>
              <a:effectLst/>
              <a:latin typeface="+mn-lt"/>
              <a:ea typeface="+mn-ea"/>
              <a:cs typeface="+mn-cs"/>
            </a:rPr>
            <a:t> finden, bitte hier zusätzliche Angaben ergänzen.</a:t>
          </a:r>
          <a:endParaRPr lang="de-DE">
            <a:solidFill>
              <a:sysClr val="windowText" lastClr="000000"/>
            </a:solidFill>
            <a:effectLst/>
          </a:endParaRPr>
        </a:p>
        <a:p>
          <a:pPr algn="ctr"/>
          <a:endParaRPr lang="de-DE" sz="1100" b="0">
            <a:solidFill>
              <a:schemeClr val="tx1"/>
            </a:solidFill>
            <a:latin typeface="+mn-lt"/>
          </a:endParaRPr>
        </a:p>
        <a:p>
          <a:pPr algn="ctr"/>
          <a:r>
            <a:rPr lang="de-DE" sz="1100" b="0">
              <a:solidFill>
                <a:schemeClr val="tx1"/>
              </a:solidFill>
              <a:latin typeface="+mn-lt"/>
            </a:rPr>
            <a:t>Bitte tragen Sie</a:t>
          </a:r>
          <a:r>
            <a:rPr lang="de-DE" sz="1100" b="0" baseline="0">
              <a:solidFill>
                <a:schemeClr val="tx1"/>
              </a:solidFill>
              <a:latin typeface="+mn-lt"/>
            </a:rPr>
            <a:t> zu dem jeweiligen vorgelagerten Referenzsystem den Namen des Industrieprodukts, dessen Einheit und die Ihnen mitgeteilten Produktemissionen sowie die jeweilige Produktionsmenge ein.</a:t>
          </a:r>
        </a:p>
        <a:p>
          <a:pPr algn="ctr"/>
          <a:r>
            <a:rPr lang="de-DE" sz="1100" b="0" baseline="0">
              <a:solidFill>
                <a:schemeClr val="tx1"/>
              </a:solidFill>
              <a:latin typeface="+mn-lt"/>
            </a:rPr>
            <a:t>Industrieprodukte mit gleichen Produktemissionen können bei Bedarf zusammengefasst werden.</a:t>
          </a:r>
        </a:p>
      </xdr:txBody>
    </xdr:sp>
    <xdr:clientData/>
  </xdr:twoCellAnchor>
  <xdr:twoCellAnchor>
    <xdr:from>
      <xdr:col>3</xdr:col>
      <xdr:colOff>43497</xdr:colOff>
      <xdr:row>25</xdr:row>
      <xdr:rowOff>23893</xdr:rowOff>
    </xdr:from>
    <xdr:to>
      <xdr:col>7</xdr:col>
      <xdr:colOff>11907</xdr:colOff>
      <xdr:row>25</xdr:row>
      <xdr:rowOff>347893</xdr:rowOff>
    </xdr:to>
    <xdr:sp macro="" textlink="">
      <xdr:nvSpPr>
        <xdr:cNvPr id="4" name="Rechteck: abgerundete Ecken 6">
          <a:extLst>
            <a:ext uri="{FF2B5EF4-FFF2-40B4-BE49-F238E27FC236}">
              <a16:creationId xmlns:a16="http://schemas.microsoft.com/office/drawing/2014/main" id="{E8D6EADA-A8A0-4C05-A66D-ABF0D77B096A}"/>
            </a:ext>
          </a:extLst>
        </xdr:cNvPr>
        <xdr:cNvSpPr/>
      </xdr:nvSpPr>
      <xdr:spPr>
        <a:xfrm>
          <a:off x="14111189" y="6364124"/>
          <a:ext cx="5712718" cy="324000"/>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Angabe</a:t>
          </a:r>
          <a:r>
            <a:rPr lang="de-DE" sz="1100" b="0" baseline="0">
              <a:solidFill>
                <a:schemeClr val="tx1"/>
              </a:solidFill>
            </a:rPr>
            <a:t> der geförderten Produkte , welche unter Einsatz des Vorproduktes hergestellt werden</a:t>
          </a:r>
        </a:p>
        <a:p>
          <a:pPr algn="ctr"/>
          <a:endParaRPr lang="de-DE" sz="1100" b="0">
            <a:solidFill>
              <a:schemeClr val="tx1"/>
            </a:solidFill>
          </a:endParaRPr>
        </a:p>
      </xdr:txBody>
    </xdr:sp>
    <xdr:clientData/>
  </xdr:twoCellAnchor>
  <xdr:twoCellAnchor>
    <xdr:from>
      <xdr:col>2</xdr:col>
      <xdr:colOff>71437</xdr:colOff>
      <xdr:row>7</xdr:row>
      <xdr:rowOff>97266</xdr:rowOff>
    </xdr:from>
    <xdr:to>
      <xdr:col>9</xdr:col>
      <xdr:colOff>23814</xdr:colOff>
      <xdr:row>8</xdr:row>
      <xdr:rowOff>331470</xdr:rowOff>
    </xdr:to>
    <xdr:sp macro="" textlink="">
      <xdr:nvSpPr>
        <xdr:cNvPr id="6" name="Rechteck: abgerundete Ecken 6">
          <a:extLst>
            <a:ext uri="{FF2B5EF4-FFF2-40B4-BE49-F238E27FC236}">
              <a16:creationId xmlns:a16="http://schemas.microsoft.com/office/drawing/2014/main" id="{9FC63649-3971-43B5-BEBC-5A5138B87100}"/>
            </a:ext>
          </a:extLst>
        </xdr:cNvPr>
        <xdr:cNvSpPr/>
      </xdr:nvSpPr>
      <xdr:spPr>
        <a:xfrm>
          <a:off x="7450137" y="1354566"/>
          <a:ext cx="15494002" cy="427879"/>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Auswahl Referenzsystem; optionale weitere Referenzsysteme bei Bedarf auswählen</a:t>
          </a:r>
        </a:p>
      </xdr:txBody>
    </xdr:sp>
    <xdr:clientData/>
  </xdr:twoCellAnchor>
  <xdr:twoCellAnchor>
    <xdr:from>
      <xdr:col>0</xdr:col>
      <xdr:colOff>134844</xdr:colOff>
      <xdr:row>83</xdr:row>
      <xdr:rowOff>7904</xdr:rowOff>
    </xdr:from>
    <xdr:to>
      <xdr:col>0</xdr:col>
      <xdr:colOff>3104844</xdr:colOff>
      <xdr:row>86</xdr:row>
      <xdr:rowOff>26204</xdr:rowOff>
    </xdr:to>
    <xdr:sp macro="" textlink="">
      <xdr:nvSpPr>
        <xdr:cNvPr id="18" name="Rechteck: abgerundete Ecken 6">
          <a:extLst>
            <a:ext uri="{FF2B5EF4-FFF2-40B4-BE49-F238E27FC236}">
              <a16:creationId xmlns:a16="http://schemas.microsoft.com/office/drawing/2014/main" id="{AAD3D0E8-40B0-44B1-AA1F-C5FB720F6A02}"/>
            </a:ext>
          </a:extLst>
        </xdr:cNvPr>
        <xdr:cNvSpPr/>
      </xdr:nvSpPr>
      <xdr:spPr>
        <a:xfrm>
          <a:off x="134844" y="18476879"/>
          <a:ext cx="2970000" cy="561225"/>
        </a:xfrm>
        <a:prstGeom prst="roundRect">
          <a:avLst>
            <a:gd name="adj" fmla="val 1273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b="0">
              <a:solidFill>
                <a:schemeClr val="tx1"/>
              </a:solidFill>
            </a:rPr>
            <a:t>Nicht</a:t>
          </a:r>
          <a:r>
            <a:rPr lang="de-DE" sz="1100" b="0" baseline="0">
              <a:solidFill>
                <a:schemeClr val="tx1"/>
              </a:solidFill>
            </a:rPr>
            <a:t>-</a:t>
          </a:r>
          <a:r>
            <a:rPr lang="de-DE" sz="1100" b="0">
              <a:solidFill>
                <a:schemeClr val="tx1"/>
              </a:solidFill>
            </a:rPr>
            <a:t>biogene Wasserstoffderivate angeben. Bitte geben Sie jeden Energieträger nur einmal an.</a:t>
          </a:r>
        </a:p>
      </xdr:txBody>
    </xdr:sp>
    <xdr:clientData/>
  </xdr:twoCellAnchor>
  <xdr:twoCellAnchor>
    <xdr:from>
      <xdr:col>0</xdr:col>
      <xdr:colOff>131669</xdr:colOff>
      <xdr:row>106</xdr:row>
      <xdr:rowOff>162299</xdr:rowOff>
    </xdr:from>
    <xdr:to>
      <xdr:col>0</xdr:col>
      <xdr:colOff>3108019</xdr:colOff>
      <xdr:row>109</xdr:row>
      <xdr:rowOff>142875</xdr:rowOff>
    </xdr:to>
    <xdr:sp macro="" textlink="">
      <xdr:nvSpPr>
        <xdr:cNvPr id="31" name="Rechteck: abgerundete Ecken 6">
          <a:extLst>
            <a:ext uri="{FF2B5EF4-FFF2-40B4-BE49-F238E27FC236}">
              <a16:creationId xmlns:a16="http://schemas.microsoft.com/office/drawing/2014/main" id="{607E629C-EBD8-47F4-8984-DE524B810282}"/>
            </a:ext>
          </a:extLst>
        </xdr:cNvPr>
        <xdr:cNvSpPr/>
      </xdr:nvSpPr>
      <xdr:spPr>
        <a:xfrm>
          <a:off x="131669" y="23365199"/>
          <a:ext cx="2976350" cy="780676"/>
        </a:xfrm>
        <a:prstGeom prst="roundRect">
          <a:avLst>
            <a:gd name="adj" fmla="val 815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Energieträgereinsätze zur Herstellung von stofflich genutzten Wasserstoffderivaten</a:t>
          </a:r>
          <a:r>
            <a:rPr lang="de-DE" sz="1100" baseline="0">
              <a:solidFill>
                <a:sysClr val="windowText" lastClr="000000"/>
              </a:solidFill>
              <a:effectLst/>
              <a:latin typeface="+mn-lt"/>
              <a:ea typeface="+mn-ea"/>
              <a:cs typeface="+mn-cs"/>
            </a:rPr>
            <a:t> </a:t>
          </a:r>
          <a:r>
            <a:rPr lang="de-DE" sz="1100">
              <a:solidFill>
                <a:sysClr val="windowText" lastClr="000000"/>
              </a:solidFill>
              <a:effectLst/>
              <a:latin typeface="+mn-lt"/>
              <a:ea typeface="+mn-ea"/>
              <a:cs typeface="+mn-cs"/>
            </a:rPr>
            <a:t>(Abschnitt 4.10 FA</a:t>
          </a:r>
          <a:r>
            <a:rPr lang="de-DE" sz="1100" baseline="0">
              <a:solidFill>
                <a:sysClr val="windowText" lastClr="000000"/>
              </a:solidFill>
              <a:effectLst/>
              <a:latin typeface="+mn-lt"/>
              <a:ea typeface="+mn-ea"/>
              <a:cs typeface="+mn-cs"/>
            </a:rPr>
            <a:t> </a:t>
          </a:r>
          <a:r>
            <a:rPr lang="de-DE" sz="1100">
              <a:solidFill>
                <a:sysClr val="windowText" lastClr="000000"/>
              </a:solidFill>
              <a:effectLst/>
              <a:latin typeface="+mn-lt"/>
              <a:ea typeface="+mn-ea"/>
              <a:cs typeface="+mn-cs"/>
            </a:rPr>
            <a:t>CCfD 2026).</a:t>
          </a:r>
        </a:p>
      </xdr:txBody>
    </xdr:sp>
    <xdr:clientData/>
  </xdr:twoCellAnchor>
  <xdr:twoCellAnchor>
    <xdr:from>
      <xdr:col>0</xdr:col>
      <xdr:colOff>134832</xdr:colOff>
      <xdr:row>41</xdr:row>
      <xdr:rowOff>0</xdr:rowOff>
    </xdr:from>
    <xdr:to>
      <xdr:col>0</xdr:col>
      <xdr:colOff>3122832</xdr:colOff>
      <xdr:row>54</xdr:row>
      <xdr:rowOff>28816</xdr:rowOff>
    </xdr:to>
    <xdr:sp macro="" textlink="">
      <xdr:nvSpPr>
        <xdr:cNvPr id="13" name="Rechteck: abgerundete Ecken 45">
          <a:extLst>
            <a:ext uri="{FF2B5EF4-FFF2-40B4-BE49-F238E27FC236}">
              <a16:creationId xmlns:a16="http://schemas.microsoft.com/office/drawing/2014/main" id="{B91A028F-77FF-421F-B072-2F8CFD5747CA}"/>
            </a:ext>
          </a:extLst>
        </xdr:cNvPr>
        <xdr:cNvSpPr/>
      </xdr:nvSpPr>
      <xdr:spPr>
        <a:xfrm>
          <a:off x="134832" y="9439275"/>
          <a:ext cx="2988000" cy="2619616"/>
        </a:xfrm>
        <a:prstGeom prst="roundRect">
          <a:avLst>
            <a:gd name="adj" fmla="val 4358"/>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de-DE" sz="1100" b="0">
              <a:solidFill>
                <a:sysClr val="windowText" lastClr="000000"/>
              </a:solidFill>
              <a:effectLst/>
              <a:latin typeface="+mn-lt"/>
              <a:ea typeface="+mn-ea"/>
              <a:cs typeface="+mn-cs"/>
            </a:rPr>
            <a:t>Falls vorgelagerte Referenzsysteme Anwendung</a:t>
          </a:r>
          <a:r>
            <a:rPr lang="de-DE" sz="1100" b="0" baseline="0">
              <a:solidFill>
                <a:sysClr val="windowText" lastClr="000000"/>
              </a:solidFill>
              <a:effectLst/>
              <a:latin typeface="+mn-lt"/>
              <a:ea typeface="+mn-ea"/>
              <a:cs typeface="+mn-cs"/>
            </a:rPr>
            <a:t> finden, bitte hier zusätzliche Angaben ergänzen.</a:t>
          </a:r>
          <a:endParaRPr lang="de-DE">
            <a:solidFill>
              <a:sysClr val="windowText" lastClr="000000"/>
            </a:solidFill>
            <a:effectLst/>
          </a:endParaRPr>
        </a:p>
        <a:p>
          <a:pPr algn="ctr"/>
          <a:endParaRPr lang="de-DE" sz="1100" b="0">
            <a:solidFill>
              <a:schemeClr val="tx1"/>
            </a:solidFill>
            <a:latin typeface="+mn-lt"/>
          </a:endParaRPr>
        </a:p>
        <a:p>
          <a:pPr algn="ctr"/>
          <a:r>
            <a:rPr lang="de-DE" sz="1100" b="0">
              <a:solidFill>
                <a:schemeClr val="tx1"/>
              </a:solidFill>
              <a:latin typeface="+mn-lt"/>
            </a:rPr>
            <a:t>Bitte tragen Sie</a:t>
          </a:r>
          <a:r>
            <a:rPr lang="de-DE" sz="1100" b="0" baseline="0">
              <a:solidFill>
                <a:schemeClr val="tx1"/>
              </a:solidFill>
              <a:latin typeface="+mn-lt"/>
            </a:rPr>
            <a:t> zu dem jeweiligen vorgelagerten Referenzsystem den Namen des Industrieprodukts, dessen Einheit und die Ihnen mitgeteilten Produktemissionen sowie die jeweilige Produktionsmenge ein.</a:t>
          </a:r>
        </a:p>
        <a:p>
          <a:pPr algn="ctr"/>
          <a:r>
            <a:rPr lang="de-DE" sz="1100" b="0" baseline="0">
              <a:solidFill>
                <a:schemeClr val="tx1"/>
              </a:solidFill>
              <a:latin typeface="+mn-lt"/>
            </a:rPr>
            <a:t>Industrieprodukte mit gleichen Produktemissionen können bei Bedarf zusammengefasst werden.</a:t>
          </a:r>
        </a:p>
      </xdr:txBody>
    </xdr:sp>
    <xdr:clientData/>
  </xdr:twoCellAnchor>
  <xdr:twoCellAnchor>
    <xdr:from>
      <xdr:col>0</xdr:col>
      <xdr:colOff>134831</xdr:colOff>
      <xdr:row>56</xdr:row>
      <xdr:rowOff>164126</xdr:rowOff>
    </xdr:from>
    <xdr:to>
      <xdr:col>0</xdr:col>
      <xdr:colOff>3122831</xdr:colOff>
      <xdr:row>68</xdr:row>
      <xdr:rowOff>154105</xdr:rowOff>
    </xdr:to>
    <xdr:sp macro="" textlink="">
      <xdr:nvSpPr>
        <xdr:cNvPr id="15" name="Rechteck: abgerundete Ecken 45">
          <a:extLst>
            <a:ext uri="{FF2B5EF4-FFF2-40B4-BE49-F238E27FC236}">
              <a16:creationId xmlns:a16="http://schemas.microsoft.com/office/drawing/2014/main" id="{6E20F7B1-3146-4191-A8C4-401DA8E85436}"/>
            </a:ext>
          </a:extLst>
        </xdr:cNvPr>
        <xdr:cNvSpPr/>
      </xdr:nvSpPr>
      <xdr:spPr>
        <a:xfrm>
          <a:off x="134831" y="12565676"/>
          <a:ext cx="2988000" cy="2399804"/>
        </a:xfrm>
        <a:prstGeom prst="roundRect">
          <a:avLst>
            <a:gd name="adj" fmla="val 4588"/>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de-DE" sz="1100" b="0">
              <a:solidFill>
                <a:sysClr val="windowText" lastClr="000000"/>
              </a:solidFill>
              <a:effectLst/>
              <a:latin typeface="+mn-lt"/>
              <a:ea typeface="+mn-ea"/>
              <a:cs typeface="+mn-cs"/>
            </a:rPr>
            <a:t>Falls vorgelagerte Referenzsysteme Anwendung</a:t>
          </a:r>
          <a:r>
            <a:rPr lang="de-DE" sz="1100" b="0" baseline="0">
              <a:solidFill>
                <a:sysClr val="windowText" lastClr="000000"/>
              </a:solidFill>
              <a:effectLst/>
              <a:latin typeface="+mn-lt"/>
              <a:ea typeface="+mn-ea"/>
              <a:cs typeface="+mn-cs"/>
            </a:rPr>
            <a:t> finden, bitte hier zusätzliche Angaben ergänzen.</a:t>
          </a:r>
          <a:endParaRPr lang="de-DE">
            <a:solidFill>
              <a:sysClr val="windowText" lastClr="000000"/>
            </a:solidFill>
            <a:effectLst/>
          </a:endParaRPr>
        </a:p>
        <a:p>
          <a:pPr algn="ctr"/>
          <a:endParaRPr lang="de-DE" sz="1100" b="0">
            <a:solidFill>
              <a:schemeClr val="tx1"/>
            </a:solidFill>
            <a:latin typeface="+mn-lt"/>
          </a:endParaRPr>
        </a:p>
        <a:p>
          <a:pPr algn="ctr"/>
          <a:r>
            <a:rPr lang="de-DE" sz="1100" b="0">
              <a:solidFill>
                <a:schemeClr val="tx1"/>
              </a:solidFill>
              <a:latin typeface="+mn-lt"/>
            </a:rPr>
            <a:t>Bitte tragen Sie</a:t>
          </a:r>
          <a:r>
            <a:rPr lang="de-DE" sz="1100" b="0" baseline="0">
              <a:solidFill>
                <a:schemeClr val="tx1"/>
              </a:solidFill>
              <a:latin typeface="+mn-lt"/>
            </a:rPr>
            <a:t> zu dem jeweiligen vorgelagerten Referenzsystem den Namen des Industrieprodukts, dessen Einheit und die Ihnen mitgeteilten Produktemissionen sowie die jeweilige Produktionsmenge ein.</a:t>
          </a:r>
        </a:p>
        <a:p>
          <a:pPr algn="ctr"/>
          <a:r>
            <a:rPr lang="de-DE" sz="1100" b="0" baseline="0">
              <a:solidFill>
                <a:schemeClr val="tx1"/>
              </a:solidFill>
              <a:latin typeface="+mn-lt"/>
            </a:rPr>
            <a:t>Industrieprodukte mit gleichen Produktemissionen können bei Bedarf zusammengefasst werden.</a:t>
          </a:r>
        </a:p>
      </xdr:txBody>
    </xdr:sp>
    <xdr:clientData/>
  </xdr:twoCellAnchor>
  <xdr:twoCellAnchor>
    <xdr:from>
      <xdr:col>0</xdr:col>
      <xdr:colOff>134844</xdr:colOff>
      <xdr:row>73</xdr:row>
      <xdr:rowOff>11920</xdr:rowOff>
    </xdr:from>
    <xdr:to>
      <xdr:col>0</xdr:col>
      <xdr:colOff>3104844</xdr:colOff>
      <xdr:row>82</xdr:row>
      <xdr:rowOff>114300</xdr:rowOff>
    </xdr:to>
    <xdr:sp macro="" textlink="">
      <xdr:nvSpPr>
        <xdr:cNvPr id="17" name="Rechteck: abgerundete Ecken 6">
          <a:extLst>
            <a:ext uri="{FF2B5EF4-FFF2-40B4-BE49-F238E27FC236}">
              <a16:creationId xmlns:a16="http://schemas.microsoft.com/office/drawing/2014/main" id="{5B4E6B13-65D5-48D4-B5A9-AEA775452344}"/>
            </a:ext>
          </a:extLst>
        </xdr:cNvPr>
        <xdr:cNvSpPr/>
      </xdr:nvSpPr>
      <xdr:spPr>
        <a:xfrm>
          <a:off x="134844" y="15747220"/>
          <a:ext cx="2970000" cy="2655080"/>
        </a:xfrm>
        <a:prstGeom prst="roundRect">
          <a:avLst>
            <a:gd name="adj" fmla="val 4202"/>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lang="de-DE" sz="1100">
              <a:solidFill>
                <a:sysClr val="windowText" lastClr="000000"/>
              </a:solidFill>
              <a:effectLst/>
              <a:latin typeface="+mn-lt"/>
              <a:ea typeface="+mn-ea"/>
              <a:cs typeface="+mn-cs"/>
            </a:rPr>
            <a:t>Die absoluten geplanten Einsätze werden hier auf Vorhabensebene angegeben, im Fall von mehreren Produkten auch für das Produktgemisch. Die Angaben zu Wasserstoff und Erdgas umfassen hier sowohl die energetisch</a:t>
          </a:r>
          <a:r>
            <a:rPr lang="de-DE" sz="1100" baseline="0">
              <a:solidFill>
                <a:sysClr val="windowText" lastClr="000000"/>
              </a:solidFill>
              <a:effectLst/>
              <a:latin typeface="+mn-lt"/>
              <a:ea typeface="+mn-ea"/>
              <a:cs typeface="+mn-cs"/>
            </a:rPr>
            <a:t> als auch die</a:t>
          </a:r>
          <a:r>
            <a:rPr lang="de-DE" sz="1100">
              <a:solidFill>
                <a:sysClr val="windowText" lastClr="000000"/>
              </a:solidFill>
              <a:effectLst/>
              <a:latin typeface="+mn-lt"/>
              <a:ea typeface="+mn-ea"/>
              <a:cs typeface="+mn-cs"/>
            </a:rPr>
            <a:t> stofflich genutzten Mengen. </a:t>
          </a:r>
          <a:r>
            <a:rPr lang="de-DE" sz="1100" b="1">
              <a:solidFill>
                <a:sysClr val="windowText" lastClr="000000"/>
              </a:solidFill>
              <a:effectLst/>
              <a:latin typeface="+mn-lt"/>
              <a:ea typeface="+mn-ea"/>
              <a:cs typeface="+mn-cs"/>
            </a:rPr>
            <a:t>Sollten Sie Wasserstoff aus einer Netzinfrastruktur beziehen, beachten Sie zudem die Randbedingungen gemäß Nummern 4.9 und 4.16(b)(iv) FRL CCfD.</a:t>
          </a:r>
          <a:r>
            <a:rPr lang="de-DE" sz="1100" b="1" baseline="0">
              <a:solidFill>
                <a:sysClr val="windowText" lastClr="000000"/>
              </a:solidFill>
              <a:effectLst/>
              <a:latin typeface="+mn-lt"/>
              <a:ea typeface="+mn-ea"/>
              <a:cs typeface="+mn-cs"/>
            </a:rPr>
            <a:t> </a:t>
          </a:r>
          <a:r>
            <a:rPr lang="de-DE" sz="1100">
              <a:solidFill>
                <a:sysClr val="windowText" lastClr="000000"/>
              </a:solidFill>
              <a:effectLst/>
              <a:latin typeface="+mn-lt"/>
              <a:ea typeface="+mn-ea"/>
              <a:cs typeface="+mn-cs"/>
            </a:rPr>
            <a:t>Die Angaben zu nicht</a:t>
          </a:r>
          <a:r>
            <a:rPr lang="de-DE" sz="1100" baseline="0">
              <a:solidFill>
                <a:sysClr val="windowText" lastClr="000000"/>
              </a:solidFill>
              <a:effectLst/>
              <a:latin typeface="+mn-lt"/>
              <a:ea typeface="+mn-ea"/>
              <a:cs typeface="+mn-cs"/>
            </a:rPr>
            <a:t>-</a:t>
          </a:r>
          <a:r>
            <a:rPr lang="de-DE" sz="1100">
              <a:solidFill>
                <a:sysClr val="windowText" lastClr="000000"/>
              </a:solidFill>
              <a:effectLst/>
              <a:latin typeface="+mn-lt"/>
              <a:ea typeface="+mn-ea"/>
              <a:cs typeface="+mn-cs"/>
            </a:rPr>
            <a:t>biogenen energetisch genutzten Wasserstoffderivaten sind in Zeile 83-86 einzutragen. Bei eigener Herstellung und stofflicher Nutzung von</a:t>
          </a:r>
          <a:r>
            <a:rPr lang="de-DE" sz="1100" baseline="0">
              <a:solidFill>
                <a:sysClr val="windowText" lastClr="000000"/>
              </a:solidFill>
              <a:effectLst/>
              <a:latin typeface="+mn-lt"/>
              <a:ea typeface="+mn-ea"/>
              <a:cs typeface="+mn-cs"/>
            </a:rPr>
            <a:t> nicht-biogenen </a:t>
          </a:r>
          <a:r>
            <a:rPr lang="de-DE" sz="1100">
              <a:solidFill>
                <a:sysClr val="windowText" lastClr="000000"/>
              </a:solidFill>
              <a:effectLst/>
              <a:latin typeface="+mn-lt"/>
              <a:ea typeface="+mn-ea"/>
              <a:cs typeface="+mn-cs"/>
            </a:rPr>
            <a:t>Wasserstoffderivaten sind zusätzlich Zeilen 109-116 auszufüllen.</a:t>
          </a:r>
        </a:p>
      </xdr:txBody>
    </xdr:sp>
    <xdr:clientData/>
  </xdr:twoCellAnchor>
  <xdr:twoCellAnchor>
    <xdr:from>
      <xdr:col>2</xdr:col>
      <xdr:colOff>71437</xdr:colOff>
      <xdr:row>7</xdr:row>
      <xdr:rowOff>97266</xdr:rowOff>
    </xdr:from>
    <xdr:to>
      <xdr:col>9</xdr:col>
      <xdr:colOff>23814</xdr:colOff>
      <xdr:row>8</xdr:row>
      <xdr:rowOff>331470</xdr:rowOff>
    </xdr:to>
    <xdr:sp macro="" textlink="">
      <xdr:nvSpPr>
        <xdr:cNvPr id="56" name="Rechteck: abgerundete Ecken 6">
          <a:extLst>
            <a:ext uri="{FF2B5EF4-FFF2-40B4-BE49-F238E27FC236}">
              <a16:creationId xmlns:a16="http://schemas.microsoft.com/office/drawing/2014/main" id="{C9077334-0E15-405A-8872-7483570A79C3}"/>
            </a:ext>
          </a:extLst>
        </xdr:cNvPr>
        <xdr:cNvSpPr/>
      </xdr:nvSpPr>
      <xdr:spPr>
        <a:xfrm>
          <a:off x="7450137" y="640191"/>
          <a:ext cx="15494002" cy="265954"/>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Auswahl Referenzsystem; optionale weitere Referenzsysteme bei Bedarf entlang</a:t>
          </a:r>
          <a:r>
            <a:rPr lang="de-DE" sz="1100" b="0" baseline="0">
              <a:solidFill>
                <a:schemeClr val="tx1"/>
              </a:solidFill>
            </a:rPr>
            <a:t> der</a:t>
          </a:r>
          <a:r>
            <a:rPr lang="de-DE" sz="1100" b="0">
              <a:solidFill>
                <a:schemeClr val="tx1"/>
              </a:solidFill>
            </a:rPr>
            <a:t> Reihenfolge auswählen.</a:t>
          </a:r>
        </a:p>
      </xdr:txBody>
    </xdr:sp>
    <xdr:clientData/>
  </xdr:twoCellAnchor>
  <xdr:twoCellAnchor>
    <xdr:from>
      <xdr:col>0</xdr:col>
      <xdr:colOff>134832</xdr:colOff>
      <xdr:row>1</xdr:row>
      <xdr:rowOff>77396</xdr:rowOff>
    </xdr:from>
    <xdr:to>
      <xdr:col>0</xdr:col>
      <xdr:colOff>3122832</xdr:colOff>
      <xdr:row>2</xdr:row>
      <xdr:rowOff>269221</xdr:rowOff>
    </xdr:to>
    <xdr:sp macro="" textlink="">
      <xdr:nvSpPr>
        <xdr:cNvPr id="40" name="Rechteck: abgerundete Ecken 45">
          <a:extLst>
            <a:ext uri="{FF2B5EF4-FFF2-40B4-BE49-F238E27FC236}">
              <a16:creationId xmlns:a16="http://schemas.microsoft.com/office/drawing/2014/main" id="{11BFAC60-B141-47F8-9902-B28A063D4815}"/>
            </a:ext>
          </a:extLst>
        </xdr:cNvPr>
        <xdr:cNvSpPr/>
      </xdr:nvSpPr>
      <xdr:spPr>
        <a:xfrm>
          <a:off x="134832" y="376220"/>
          <a:ext cx="2988000" cy="550413"/>
        </a:xfrm>
        <a:prstGeom prst="roundRect">
          <a:avLst>
            <a:gd name="adj" fmla="val 1513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latin typeface="+mn-lt"/>
            </a:rPr>
            <a:t>Angaben Antragsteller</a:t>
          </a:r>
        </a:p>
      </xdr:txBody>
    </xdr:sp>
    <xdr:clientData/>
  </xdr:twoCellAnchor>
  <xdr:twoCellAnchor>
    <xdr:from>
      <xdr:col>0</xdr:col>
      <xdr:colOff>134832</xdr:colOff>
      <xdr:row>15</xdr:row>
      <xdr:rowOff>368458</xdr:rowOff>
    </xdr:from>
    <xdr:to>
      <xdr:col>0</xdr:col>
      <xdr:colOff>3122832</xdr:colOff>
      <xdr:row>22</xdr:row>
      <xdr:rowOff>174307</xdr:rowOff>
    </xdr:to>
    <xdr:sp macro="" textlink="">
      <xdr:nvSpPr>
        <xdr:cNvPr id="27" name="Rechteck: abgerundete Ecken 6">
          <a:extLst>
            <a:ext uri="{FF2B5EF4-FFF2-40B4-BE49-F238E27FC236}">
              <a16:creationId xmlns:a16="http://schemas.microsoft.com/office/drawing/2014/main" id="{7CFE5F9E-3104-4B64-B7BB-D2F237C64850}"/>
            </a:ext>
          </a:extLst>
        </xdr:cNvPr>
        <xdr:cNvSpPr/>
      </xdr:nvSpPr>
      <xdr:spPr>
        <a:xfrm>
          <a:off x="134832" y="4649105"/>
          <a:ext cx="2988000" cy="1307437"/>
        </a:xfrm>
        <a:prstGeom prst="roundRect">
          <a:avLst>
            <a:gd name="adj" fmla="val 933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Die jeweilige Mengeneinheit der geplanten Produktionsmenge ist dem Anhang 1 des FA CCfD 2026 zu entnehmen.</a:t>
          </a:r>
        </a:p>
      </xdr:txBody>
    </xdr:sp>
    <xdr:clientData/>
  </xdr:twoCellAnchor>
  <xdr:twoCellAnchor>
    <xdr:from>
      <xdr:col>0</xdr:col>
      <xdr:colOff>131669</xdr:colOff>
      <xdr:row>111</xdr:row>
      <xdr:rowOff>16075</xdr:rowOff>
    </xdr:from>
    <xdr:to>
      <xdr:col>0</xdr:col>
      <xdr:colOff>3108019</xdr:colOff>
      <xdr:row>121</xdr:row>
      <xdr:rowOff>133350</xdr:rowOff>
    </xdr:to>
    <xdr:sp macro="" textlink="">
      <xdr:nvSpPr>
        <xdr:cNvPr id="33" name="Rechteck: abgerundete Ecken 6">
          <a:extLst>
            <a:ext uri="{FF2B5EF4-FFF2-40B4-BE49-F238E27FC236}">
              <a16:creationId xmlns:a16="http://schemas.microsoft.com/office/drawing/2014/main" id="{7FEFD988-599C-4F25-BF3D-EE75F2EA68F5}"/>
            </a:ext>
            <a:ext uri="{147F2762-F138-4A5C-976F-8EAC2B608ADB}">
              <a16:predDERef xmlns:a16="http://schemas.microsoft.com/office/drawing/2014/main" pred="{7CFE5F9E-3104-4B64-B7BB-D2F237C64850}"/>
            </a:ext>
          </a:extLst>
        </xdr:cNvPr>
        <xdr:cNvSpPr/>
      </xdr:nvSpPr>
      <xdr:spPr>
        <a:xfrm>
          <a:off x="131669" y="24381025"/>
          <a:ext cx="2976350" cy="2269925"/>
        </a:xfrm>
        <a:prstGeom prst="roundRect">
          <a:avLst>
            <a:gd name="adj" fmla="val 4181"/>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Angegeben werden hier sämtliche geplante Treibhausgasemissionen, sowohl die energieträgerbedingten, als auch die Prozessemissionen. Für Vorhaben mit CO</a:t>
          </a:r>
          <a:r>
            <a:rPr lang="de-DE" sz="1100" baseline="-25000">
              <a:solidFill>
                <a:sysClr val="windowText" lastClr="000000"/>
              </a:solidFill>
              <a:effectLst/>
              <a:latin typeface="+mn-lt"/>
              <a:ea typeface="+mn-ea"/>
              <a:cs typeface="+mn-cs"/>
            </a:rPr>
            <a:t>2</a:t>
          </a:r>
          <a:r>
            <a:rPr lang="de-DE" sz="1100">
              <a:solidFill>
                <a:sysClr val="windowText" lastClr="000000"/>
              </a:solidFill>
              <a:effectLst/>
              <a:latin typeface="+mn-lt"/>
              <a:ea typeface="+mn-ea"/>
              <a:cs typeface="+mn-cs"/>
            </a:rPr>
            <a:t>-Abscheidung (CCS und CCU) sind hier die Treibhausgasemissionen vor Abscheidung abzüglich der abgeschiedenen und in Infrastruktur weitergeleiteten Treibhausgasemissionen anzugeben. Bitte berücksichtigen Sie keine durch den Einsatz von Negativemissionstechnologien erzielten Treibhausgasemissionsminderungen.</a:t>
          </a:r>
          <a:endParaRPr lang="de-DE">
            <a:solidFill>
              <a:sysClr val="windowText" lastClr="000000"/>
            </a:solidFill>
            <a:effectLst/>
          </a:endParaRPr>
        </a:p>
      </xdr:txBody>
    </xdr:sp>
    <xdr:clientData/>
  </xdr:twoCellAnchor>
  <xdr:twoCellAnchor>
    <xdr:from>
      <xdr:col>3</xdr:col>
      <xdr:colOff>28415</xdr:colOff>
      <xdr:row>41</xdr:row>
      <xdr:rowOff>39005</xdr:rowOff>
    </xdr:from>
    <xdr:to>
      <xdr:col>7</xdr:col>
      <xdr:colOff>0</xdr:colOff>
      <xdr:row>41</xdr:row>
      <xdr:rowOff>342900</xdr:rowOff>
    </xdr:to>
    <xdr:sp macro="" textlink="">
      <xdr:nvSpPr>
        <xdr:cNvPr id="3" name="Rechteck: abgerundete Ecken 6">
          <a:extLst>
            <a:ext uri="{FF2B5EF4-FFF2-40B4-BE49-F238E27FC236}">
              <a16:creationId xmlns:a16="http://schemas.microsoft.com/office/drawing/2014/main" id="{F8E5A110-7CD5-4C82-8D17-0A43D8A8B124}"/>
            </a:ext>
          </a:extLst>
        </xdr:cNvPr>
        <xdr:cNvSpPr/>
      </xdr:nvSpPr>
      <xdr:spPr>
        <a:xfrm>
          <a:off x="9648665" y="9240155"/>
          <a:ext cx="5762785" cy="303895"/>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Angabe</a:t>
          </a:r>
          <a:r>
            <a:rPr lang="de-DE" sz="1100" b="0" baseline="0">
              <a:solidFill>
                <a:schemeClr val="tx1"/>
              </a:solidFill>
            </a:rPr>
            <a:t> der geförderten Produkte, welche unter Einsatz des Vorproduktes hergestellt werden</a:t>
          </a:r>
        </a:p>
        <a:p>
          <a:pPr algn="ctr"/>
          <a:endParaRPr lang="de-DE" sz="1100" b="0">
            <a:solidFill>
              <a:schemeClr val="tx1"/>
            </a:solidFill>
          </a:endParaRPr>
        </a:p>
      </xdr:txBody>
    </xdr:sp>
    <xdr:clientData/>
  </xdr:twoCellAnchor>
  <xdr:twoCellAnchor>
    <xdr:from>
      <xdr:col>3</xdr:col>
      <xdr:colOff>40215</xdr:colOff>
      <xdr:row>57</xdr:row>
      <xdr:rowOff>29633</xdr:rowOff>
    </xdr:from>
    <xdr:to>
      <xdr:col>7</xdr:col>
      <xdr:colOff>8625</xdr:colOff>
      <xdr:row>57</xdr:row>
      <xdr:rowOff>327178</xdr:rowOff>
    </xdr:to>
    <xdr:sp macro="" textlink="">
      <xdr:nvSpPr>
        <xdr:cNvPr id="14" name="Rechteck: abgerundete Ecken 6">
          <a:extLst>
            <a:ext uri="{FF2B5EF4-FFF2-40B4-BE49-F238E27FC236}">
              <a16:creationId xmlns:a16="http://schemas.microsoft.com/office/drawing/2014/main" id="{5F866FF9-CC49-0B15-6BDB-0EBACC3EF538}"/>
            </a:ext>
          </a:extLst>
        </xdr:cNvPr>
        <xdr:cNvSpPr/>
      </xdr:nvSpPr>
      <xdr:spPr>
        <a:xfrm>
          <a:off x="9205382" y="16571383"/>
          <a:ext cx="5471743" cy="297545"/>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Angabe</a:t>
          </a:r>
          <a:r>
            <a:rPr lang="de-DE" sz="1100" b="0" baseline="0">
              <a:solidFill>
                <a:schemeClr val="tx1"/>
              </a:solidFill>
            </a:rPr>
            <a:t> der geförderten Produkte, welche unter Einsatz des Vorproduktes hergestellt werden</a:t>
          </a:r>
        </a:p>
        <a:p>
          <a:pPr algn="ctr"/>
          <a:endParaRPr lang="de-DE" sz="1100" b="0">
            <a:solidFill>
              <a:schemeClr val="tx1"/>
            </a:solidFill>
          </a:endParaRPr>
        </a:p>
      </xdr:txBody>
    </xdr:sp>
    <xdr:clientData/>
  </xdr:twoCellAnchor>
  <xdr:oneCellAnchor>
    <xdr:from>
      <xdr:col>1</xdr:col>
      <xdr:colOff>5506332</xdr:colOff>
      <xdr:row>74</xdr:row>
      <xdr:rowOff>152027</xdr:rowOff>
    </xdr:from>
    <xdr:ext cx="444481" cy="189154"/>
    <mc:AlternateContent xmlns:mc="http://schemas.openxmlformats.org/markup-compatibility/2006" xmlns:a14="http://schemas.microsoft.com/office/drawing/2010/main">
      <mc:Choice Requires="a14">
        <xdr:sp macro="" textlink="">
          <xdr:nvSpPr>
            <xdr:cNvPr id="43" name="TextBox 2">
              <a:extLst>
                <a:ext uri="{FF2B5EF4-FFF2-40B4-BE49-F238E27FC236}">
                  <a16:creationId xmlns:a16="http://schemas.microsoft.com/office/drawing/2014/main" id="{E42AD5CF-1D7A-4DF5-A78F-2CEE3F4C6D84}"/>
                </a:ext>
              </a:extLst>
            </xdr:cNvPr>
            <xdr:cNvSpPr txBox="1"/>
          </xdr:nvSpPr>
          <xdr:spPr>
            <a:xfrm>
              <a:off x="8285391" y="16549968"/>
              <a:ext cx="444481" cy="18915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050" i="1">
                            <a:latin typeface="Cambria Math" panose="02040503050406030204" pitchFamily="18" charset="0"/>
                          </a:rPr>
                        </m:ctrlPr>
                      </m:sSubSupPr>
                      <m:e>
                        <m:r>
                          <a:rPr lang="fr-FR" sz="1050" b="0" i="1">
                            <a:latin typeface="Cambria Math" panose="02040503050406030204" pitchFamily="18" charset="0"/>
                          </a:rPr>
                          <m:t>𝐷</m:t>
                        </m:r>
                      </m:e>
                      <m:sub>
                        <m:r>
                          <a:rPr lang="fr-FR" sz="1050" b="0" i="1">
                            <a:latin typeface="Cambria Math" panose="02040503050406030204" pitchFamily="18" charset="0"/>
                          </a:rPr>
                          <m:t>𝑖</m:t>
                        </m:r>
                      </m:sub>
                      <m:sup>
                        <m:r>
                          <a:rPr lang="fr-FR" sz="1050" b="0" i="1">
                            <a:latin typeface="Cambria Math" panose="02040503050406030204" pitchFamily="18" charset="0"/>
                          </a:rPr>
                          <m:t>𝑃𝑙𝑎𝑛</m:t>
                        </m:r>
                        <m:r>
                          <a:rPr lang="fr-FR" sz="1050" b="0" i="1">
                            <a:latin typeface="Cambria Math" panose="02040503050406030204" pitchFamily="18" charset="0"/>
                          </a:rPr>
                          <m:t>,, </m:t>
                        </m:r>
                        <m:r>
                          <a:rPr lang="fr-FR" sz="1050" b="0" i="1">
                            <a:latin typeface="Cambria Math" panose="02040503050406030204" pitchFamily="18" charset="0"/>
                          </a:rPr>
                          <m:t>𝑡</m:t>
                        </m:r>
                      </m:sup>
                    </m:sSubSup>
                  </m:oMath>
                </m:oMathPara>
              </a14:m>
              <a:endParaRPr lang="de-DE" sz="1050" i="1"/>
            </a:p>
          </xdr:txBody>
        </xdr:sp>
      </mc:Choice>
      <mc:Fallback xmlns="">
        <xdr:sp macro="" textlink="">
          <xdr:nvSpPr>
            <xdr:cNvPr id="43" name="TextBox 2">
              <a:extLst>
                <a:ext uri="{FF2B5EF4-FFF2-40B4-BE49-F238E27FC236}">
                  <a16:creationId xmlns:a16="http://schemas.microsoft.com/office/drawing/2014/main" id="{E42AD5CF-1D7A-4DF5-A78F-2CEE3F4C6D84}"/>
                </a:ext>
              </a:extLst>
            </xdr:cNvPr>
            <xdr:cNvSpPr txBox="1"/>
          </xdr:nvSpPr>
          <xdr:spPr>
            <a:xfrm>
              <a:off x="8285391" y="16549968"/>
              <a:ext cx="444481" cy="18915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fr-FR" sz="1050" b="0" i="0">
                  <a:latin typeface="Cambria Math" panose="02040503050406030204" pitchFamily="18" charset="0"/>
                </a:rPr>
                <a:t>𝐷</a:t>
              </a:r>
              <a:r>
                <a:rPr lang="de-DE" sz="1050" b="0" i="0">
                  <a:latin typeface="Cambria Math" panose="02040503050406030204" pitchFamily="18" charset="0"/>
                </a:rPr>
                <a:t>_</a:t>
              </a:r>
              <a:r>
                <a:rPr lang="fr-FR" sz="1050" b="0" i="0">
                  <a:latin typeface="Cambria Math" panose="02040503050406030204" pitchFamily="18" charset="0"/>
                </a:rPr>
                <a:t>𝑖^</a:t>
              </a:r>
              <a:r>
                <a:rPr lang="de-DE" sz="1050" b="0" i="0">
                  <a:latin typeface="Cambria Math" panose="02040503050406030204" pitchFamily="18" charset="0"/>
                </a:rPr>
                <a:t>(</a:t>
              </a:r>
              <a:r>
                <a:rPr lang="fr-FR" sz="1050" b="0" i="0">
                  <a:latin typeface="Cambria Math" panose="02040503050406030204" pitchFamily="18" charset="0"/>
                </a:rPr>
                <a:t>𝑃𝑙𝑎𝑛,, 𝑡</a:t>
              </a:r>
              <a:r>
                <a:rPr lang="de-DE" sz="1050" b="0" i="0">
                  <a:latin typeface="Cambria Math" panose="02040503050406030204" pitchFamily="18" charset="0"/>
                </a:rPr>
                <a:t>)</a:t>
              </a:r>
              <a:endParaRPr lang="de-DE" sz="1050" i="1"/>
            </a:p>
          </xdr:txBody>
        </xdr:sp>
      </mc:Fallback>
    </mc:AlternateContent>
    <xdr:clientData/>
  </xdr:oneCellAnchor>
  <xdr:oneCellAnchor>
    <xdr:from>
      <xdr:col>1</xdr:col>
      <xdr:colOff>5522330</xdr:colOff>
      <xdr:row>117</xdr:row>
      <xdr:rowOff>115234</xdr:rowOff>
    </xdr:from>
    <xdr:ext cx="412484" cy="170752"/>
    <mc:AlternateContent xmlns:mc="http://schemas.openxmlformats.org/markup-compatibility/2006" xmlns:a14="http://schemas.microsoft.com/office/drawing/2010/main">
      <mc:Choice Requires="a14">
        <xdr:sp macro="" textlink="">
          <xdr:nvSpPr>
            <xdr:cNvPr id="44" name="TextBox 2">
              <a:extLst>
                <a:ext uri="{FF2B5EF4-FFF2-40B4-BE49-F238E27FC236}">
                  <a16:creationId xmlns:a16="http://schemas.microsoft.com/office/drawing/2014/main" id="{752ECC22-2DB1-44ED-A871-93B8BD1C3B20}"/>
                </a:ext>
              </a:extLst>
            </xdr:cNvPr>
            <xdr:cNvSpPr txBox="1"/>
          </xdr:nvSpPr>
          <xdr:spPr>
            <a:xfrm>
              <a:off x="8301389" y="22878116"/>
              <a:ext cx="412484" cy="1707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050" i="1">
                            <a:latin typeface="Cambria Math" panose="02040503050406030204" pitchFamily="18" charset="0"/>
                          </a:rPr>
                        </m:ctrlPr>
                      </m:sSupPr>
                      <m:e>
                        <m:r>
                          <a:rPr lang="fr-FR" sz="1050" b="0" i="1">
                            <a:latin typeface="Cambria Math" panose="02040503050406030204" pitchFamily="18" charset="0"/>
                          </a:rPr>
                          <m:t>𝐸</m:t>
                        </m:r>
                      </m:e>
                      <m:sup>
                        <m:r>
                          <a:rPr lang="de-DE" sz="1050" b="0" i="1">
                            <a:latin typeface="Cambria Math" panose="02040503050406030204" pitchFamily="18" charset="0"/>
                          </a:rPr>
                          <m:t>𝑃𝑙𝑎𝑛</m:t>
                        </m:r>
                        <m:r>
                          <a:rPr lang="fr-FR" sz="1050" b="0" i="1">
                            <a:latin typeface="Cambria Math" panose="02040503050406030204" pitchFamily="18" charset="0"/>
                          </a:rPr>
                          <m:t>, </m:t>
                        </m:r>
                        <m:r>
                          <a:rPr lang="fr-FR" sz="1050" b="0" i="1">
                            <a:latin typeface="Cambria Math" panose="02040503050406030204" pitchFamily="18" charset="0"/>
                          </a:rPr>
                          <m:t>𝑡</m:t>
                        </m:r>
                      </m:sup>
                    </m:sSup>
                  </m:oMath>
                </m:oMathPara>
              </a14:m>
              <a:endParaRPr lang="de-DE" sz="1050" i="1"/>
            </a:p>
          </xdr:txBody>
        </xdr:sp>
      </mc:Choice>
      <mc:Fallback xmlns="">
        <xdr:sp macro="" textlink="">
          <xdr:nvSpPr>
            <xdr:cNvPr id="44" name="TextBox 2">
              <a:extLst>
                <a:ext uri="{FF2B5EF4-FFF2-40B4-BE49-F238E27FC236}">
                  <a16:creationId xmlns:a16="http://schemas.microsoft.com/office/drawing/2014/main" id="{752ECC22-2DB1-44ED-A871-93B8BD1C3B20}"/>
                </a:ext>
              </a:extLst>
            </xdr:cNvPr>
            <xdr:cNvSpPr txBox="1"/>
          </xdr:nvSpPr>
          <xdr:spPr>
            <a:xfrm>
              <a:off x="8301389" y="22878116"/>
              <a:ext cx="412484" cy="1707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fr-FR" sz="1050" b="0" i="0">
                  <a:latin typeface="Cambria Math" panose="02040503050406030204" pitchFamily="18" charset="0"/>
                </a:rPr>
                <a:t>𝐸</a:t>
              </a:r>
              <a:r>
                <a:rPr lang="de-DE" sz="1050" b="0" i="0">
                  <a:latin typeface="Cambria Math" panose="02040503050406030204" pitchFamily="18" charset="0"/>
                </a:rPr>
                <a:t>^(𝑃𝑙𝑎𝑛</a:t>
              </a:r>
              <a:r>
                <a:rPr lang="fr-FR" sz="1050" b="0" i="0">
                  <a:latin typeface="Cambria Math" panose="02040503050406030204" pitchFamily="18" charset="0"/>
                </a:rPr>
                <a:t>, 𝑡</a:t>
              </a:r>
              <a:r>
                <a:rPr lang="de-DE" sz="1050" b="0" i="0">
                  <a:latin typeface="Cambria Math" panose="02040503050406030204" pitchFamily="18" charset="0"/>
                </a:rPr>
                <a:t>)</a:t>
              </a:r>
              <a:endParaRPr lang="de-DE" sz="1050" i="1"/>
            </a:p>
          </xdr:txBody>
        </xdr:sp>
      </mc:Fallback>
    </mc:AlternateContent>
    <xdr:clientData/>
  </xdr:oneCellAnchor>
  <xdr:oneCellAnchor>
    <xdr:from>
      <xdr:col>1</xdr:col>
      <xdr:colOff>5537334</xdr:colOff>
      <xdr:row>10</xdr:row>
      <xdr:rowOff>186765</xdr:rowOff>
    </xdr:from>
    <xdr:ext cx="382476" cy="183320"/>
    <mc:AlternateContent xmlns:mc="http://schemas.openxmlformats.org/markup-compatibility/2006" xmlns:a14="http://schemas.microsoft.com/office/drawing/2010/main">
      <mc:Choice Requires="a14">
        <xdr:sp macro="" textlink="">
          <xdr:nvSpPr>
            <xdr:cNvPr id="7" name="TextBox 10">
              <a:extLst>
                <a:ext uri="{FF2B5EF4-FFF2-40B4-BE49-F238E27FC236}">
                  <a16:creationId xmlns:a16="http://schemas.microsoft.com/office/drawing/2014/main" id="{C3E706A8-56B1-414E-B873-E030FE25F4FB}"/>
                </a:ext>
              </a:extLst>
            </xdr:cNvPr>
            <xdr:cNvSpPr txBox="1"/>
          </xdr:nvSpPr>
          <xdr:spPr bwMode="auto">
            <a:xfrm>
              <a:off x="8316393" y="3294530"/>
              <a:ext cx="382476" cy="18332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b="0" i="1">
                                <a:solidFill>
                                  <a:schemeClr val="tx1"/>
                                </a:solidFill>
                                <a:latin typeface="Cambria Math" panose="02040503050406030204" pitchFamily="18" charset="0"/>
                                <a:ea typeface="+mn-ea"/>
                                <a:cs typeface="+mn-cs"/>
                              </a:rPr>
                            </m:ctrlPr>
                          </m:sSubPr>
                          <m:e>
                            <m:r>
                              <a:rPr lang="fr-FR" sz="1100" b="0" i="1">
                                <a:solidFill>
                                  <a:schemeClr val="tx1"/>
                                </a:solidFill>
                                <a:latin typeface="Cambria Math"/>
                                <a:ea typeface="+mn-ea"/>
                                <a:cs typeface="+mn-cs"/>
                              </a:rPr>
                              <m:t>𝑒</m:t>
                            </m:r>
                          </m:e>
                          <m:sub>
                            <m:r>
                              <a:rPr lang="fr-FR" sz="1100" b="0" i="1">
                                <a:solidFill>
                                  <a:schemeClr val="tx1"/>
                                </a:solidFill>
                                <a:latin typeface="Cambria Math"/>
                                <a:ea typeface="+mn-ea"/>
                                <a:cs typeface="+mn-cs"/>
                              </a:rPr>
                              <m:t>𝑅𝑒𝑓</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𝑔</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7" name="TextBox 10">
              <a:extLst>
                <a:ext uri="{FF2B5EF4-FFF2-40B4-BE49-F238E27FC236}">
                  <a16:creationId xmlns:a16="http://schemas.microsoft.com/office/drawing/2014/main" id="{C3E706A8-56B1-414E-B873-E030FE25F4FB}"/>
                </a:ext>
              </a:extLst>
            </xdr:cNvPr>
            <xdr:cNvSpPr txBox="1"/>
          </xdr:nvSpPr>
          <xdr:spPr bwMode="auto">
            <a:xfrm>
              <a:off x="8316393" y="3294530"/>
              <a:ext cx="382476" cy="18332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100" b="0" i="0">
                  <a:solidFill>
                    <a:schemeClr val="tx1"/>
                  </a:solidFill>
                  <a:latin typeface="Cambria Math"/>
                  <a:ea typeface="+mn-ea"/>
                  <a:cs typeface="+mn-cs"/>
                </a:rPr>
                <a:t>𝑒</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𝑅𝑒𝑓,𝑔</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5518804</xdr:colOff>
      <xdr:row>15</xdr:row>
      <xdr:rowOff>112059</xdr:rowOff>
    </xdr:from>
    <xdr:ext cx="419537" cy="170752"/>
    <mc:AlternateContent xmlns:mc="http://schemas.openxmlformats.org/markup-compatibility/2006" xmlns:a14="http://schemas.microsoft.com/office/drawing/2010/main">
      <mc:Choice Requires="a14">
        <xdr:sp macro="" textlink="">
          <xdr:nvSpPr>
            <xdr:cNvPr id="8" name="TextBox 2">
              <a:extLst>
                <a:ext uri="{FF2B5EF4-FFF2-40B4-BE49-F238E27FC236}">
                  <a16:creationId xmlns:a16="http://schemas.microsoft.com/office/drawing/2014/main" id="{9710BC54-A9C7-4BD3-AE81-FA2D825FB667}"/>
                </a:ext>
              </a:extLst>
            </xdr:cNvPr>
            <xdr:cNvSpPr txBox="1"/>
          </xdr:nvSpPr>
          <xdr:spPr bwMode="auto">
            <a:xfrm>
              <a:off x="8297863" y="4392706"/>
              <a:ext cx="419537"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050" i="1">
                                <a:latin typeface="Cambria Math" panose="02040503050406030204" pitchFamily="18" charset="0"/>
                              </a:rPr>
                            </m:ctrlPr>
                          </m:sSupPr>
                          <m:e>
                            <m:r>
                              <a:rPr lang="de-DE" sz="1050" b="0" i="1">
                                <a:latin typeface="Cambria Math"/>
                              </a:rPr>
                              <m:t>𝑄</m:t>
                            </m:r>
                          </m:e>
                          <m:sup>
                            <m:r>
                              <a:rPr lang="de-DE" sz="1050" b="0" i="1">
                                <a:latin typeface="Cambria Math"/>
                              </a:rPr>
                              <m:t>𝑃𝑙𝑎𝑛</m:t>
                            </m:r>
                            <m:r>
                              <a:rPr lang="fr-FR" sz="1050" b="0" i="1">
                                <a:latin typeface="Cambria Math"/>
                              </a:rPr>
                              <m:t>, </m:t>
                            </m:r>
                            <m:r>
                              <a:rPr lang="fr-FR" sz="105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8" name="TextBox 2">
              <a:extLst>
                <a:ext uri="{FF2B5EF4-FFF2-40B4-BE49-F238E27FC236}">
                  <a16:creationId xmlns:a16="http://schemas.microsoft.com/office/drawing/2014/main" id="{9710BC54-A9C7-4BD3-AE81-FA2D825FB667}"/>
                </a:ext>
              </a:extLst>
            </xdr:cNvPr>
            <xdr:cNvSpPr txBox="1"/>
          </xdr:nvSpPr>
          <xdr:spPr bwMode="auto">
            <a:xfrm>
              <a:off x="8297863" y="4392706"/>
              <a:ext cx="419537"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𝑄</a:t>
              </a:r>
              <a:r>
                <a:rPr lang="de-DE" sz="1050" b="0" i="0">
                  <a:latin typeface="Cambria Math" panose="02040503050406030204" pitchFamily="18" charset="0"/>
                </a:rPr>
                <a:t>^(</a:t>
              </a:r>
              <a:r>
                <a:rPr lang="de-DE" sz="1050" b="0" i="0">
                  <a:latin typeface="Cambria Math"/>
                </a:rPr>
                <a:t>𝑃𝑙𝑎𝑛</a:t>
              </a:r>
              <a:r>
                <a:rPr lang="fr-FR" sz="1050" b="0" i="0">
                  <a:latin typeface="Cambria Math"/>
                </a:rPr>
                <a:t>, 𝑡</a:t>
              </a:r>
              <a:r>
                <a:rPr lang="de-DE" sz="1050" b="0" i="0">
                  <a:latin typeface="Cambria Math" panose="02040503050406030204" pitchFamily="18" charset="0"/>
                </a:rPr>
                <a:t>)</a:t>
              </a:r>
              <a:endParaRPr lang="de-DE" sz="1050" i="1"/>
            </a:p>
          </xdr:txBody>
        </xdr:sp>
      </mc:Fallback>
    </mc:AlternateContent>
    <xdr:clientData/>
  </xdr:oneCellAnchor>
  <xdr:twoCellAnchor>
    <xdr:from>
      <xdr:col>17</xdr:col>
      <xdr:colOff>1247596</xdr:colOff>
      <xdr:row>9</xdr:row>
      <xdr:rowOff>529054</xdr:rowOff>
    </xdr:from>
    <xdr:to>
      <xdr:col>20</xdr:col>
      <xdr:colOff>231809</xdr:colOff>
      <xdr:row>14</xdr:row>
      <xdr:rowOff>244747</xdr:rowOff>
    </xdr:to>
    <xdr:sp macro="" textlink="">
      <xdr:nvSpPr>
        <xdr:cNvPr id="331" name="Rechteck: abgerundete Ecken 6">
          <a:extLst>
            <a:ext uri="{FF2B5EF4-FFF2-40B4-BE49-F238E27FC236}">
              <a16:creationId xmlns:a16="http://schemas.microsoft.com/office/drawing/2014/main" id="{A4750652-72A9-483B-9754-E3904A6FFF19}"/>
            </a:ext>
          </a:extLst>
        </xdr:cNvPr>
        <xdr:cNvSpPr/>
      </xdr:nvSpPr>
      <xdr:spPr bwMode="auto">
        <a:xfrm>
          <a:off x="34313778" y="3011327"/>
          <a:ext cx="3279122" cy="1135784"/>
        </a:xfrm>
        <a:prstGeom prst="roundRect">
          <a:avLst>
            <a:gd name="adj" fmla="val 7574"/>
          </a:avLst>
        </a:prstGeom>
        <a:solidFill>
          <a:schemeClr val="accent5">
            <a:lumMod val="20000"/>
            <a:lumOff val="8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defRPr/>
          </a:pPr>
          <a:r>
            <a:rPr lang="de-DE" sz="1100">
              <a:solidFill>
                <a:sysClr val="windowText" lastClr="000000"/>
              </a:solidFill>
              <a:latin typeface="+mn-lt"/>
              <a:ea typeface="+mn-ea"/>
              <a:cs typeface="+mn-cs"/>
            </a:rPr>
            <a:t>Bei unterjährigem operativen Beginn bitte die geplanten Produktionsmengen, Energieträgereinsätze und Emissionen im vorletzten Jahr anteilig angeben, sodass der 2. Teil des vorletzten Kalenderjahrs und das letzte Kalenderjahr insgesamt 12 Monate abdecken.</a:t>
          </a:r>
        </a:p>
      </xdr:txBody>
    </xdr:sp>
    <xdr:clientData/>
  </xdr:twoCellAnchor>
  <xdr:twoCellAnchor>
    <xdr:from>
      <xdr:col>0</xdr:col>
      <xdr:colOff>134844</xdr:colOff>
      <xdr:row>86</xdr:row>
      <xdr:rowOff>94575</xdr:rowOff>
    </xdr:from>
    <xdr:to>
      <xdr:col>0</xdr:col>
      <xdr:colOff>3104844</xdr:colOff>
      <xdr:row>90</xdr:row>
      <xdr:rowOff>77756</xdr:rowOff>
    </xdr:to>
    <xdr:sp macro="" textlink="">
      <xdr:nvSpPr>
        <xdr:cNvPr id="22" name="Rechteck: abgerundete Ecken 6">
          <a:extLst>
            <a:ext uri="{FF2B5EF4-FFF2-40B4-BE49-F238E27FC236}">
              <a16:creationId xmlns:a16="http://schemas.microsoft.com/office/drawing/2014/main" id="{1B304B7D-112A-4EBB-AEAE-F570A0D66FC7}"/>
            </a:ext>
          </a:extLst>
        </xdr:cNvPr>
        <xdr:cNvSpPr/>
      </xdr:nvSpPr>
      <xdr:spPr bwMode="auto">
        <a:xfrm>
          <a:off x="134844" y="19106475"/>
          <a:ext cx="2970000" cy="888056"/>
        </a:xfrm>
        <a:prstGeom prst="roundRect">
          <a:avLst>
            <a:gd name="adj" fmla="val 815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b="0">
              <a:solidFill>
                <a:schemeClr val="tx1"/>
              </a:solidFill>
            </a:rPr>
            <a:t>Angabe </a:t>
          </a:r>
          <a:r>
            <a:rPr lang="de-DE" sz="1100" b="0" baseline="0">
              <a:solidFill>
                <a:schemeClr val="tx1"/>
              </a:solidFill>
            </a:rPr>
            <a:t>umweltschädlichster Energieträger, wie z.B. Steinkohle, Diesel, Braunkohle, Öl, Torf und Ölschiefer. Bitte geben Sie jeden Energieträger nur einmal an.</a:t>
          </a:r>
          <a:endParaRPr lang="de-DE" sz="1100" b="1">
            <a:solidFill>
              <a:schemeClr val="tx1"/>
            </a:solidFill>
          </a:endParaRPr>
        </a:p>
      </xdr:txBody>
    </xdr:sp>
    <xdr:clientData/>
  </xdr:twoCellAnchor>
  <xdr:twoCellAnchor>
    <xdr:from>
      <xdr:col>0</xdr:col>
      <xdr:colOff>144369</xdr:colOff>
      <xdr:row>93</xdr:row>
      <xdr:rowOff>9281</xdr:rowOff>
    </xdr:from>
    <xdr:to>
      <xdr:col>0</xdr:col>
      <xdr:colOff>3114369</xdr:colOff>
      <xdr:row>100</xdr:row>
      <xdr:rowOff>179754</xdr:rowOff>
    </xdr:to>
    <xdr:sp macro="" textlink="">
      <xdr:nvSpPr>
        <xdr:cNvPr id="23" name="Rechteck: abgerundete Ecken 6">
          <a:extLst>
            <a:ext uri="{FF2B5EF4-FFF2-40B4-BE49-F238E27FC236}">
              <a16:creationId xmlns:a16="http://schemas.microsoft.com/office/drawing/2014/main" id="{DD46F419-4017-44CE-8A35-0CB31BB88692}"/>
            </a:ext>
          </a:extLst>
        </xdr:cNvPr>
        <xdr:cNvSpPr/>
      </xdr:nvSpPr>
      <xdr:spPr bwMode="auto">
        <a:xfrm>
          <a:off x="144369" y="20468981"/>
          <a:ext cx="2970000" cy="1627798"/>
        </a:xfrm>
        <a:prstGeom prst="roundRect">
          <a:avLst>
            <a:gd name="adj" fmla="val 5187"/>
          </a:avLst>
        </a:prstGeom>
        <a:solidFill>
          <a:srgbClr val="A9D08E"/>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b="0">
              <a:solidFill>
                <a:schemeClr val="tx1"/>
              </a:solidFill>
            </a:rPr>
            <a:t>Bei</a:t>
          </a:r>
          <a:r>
            <a:rPr lang="de-DE" sz="1100" b="0" baseline="0">
              <a:solidFill>
                <a:schemeClr val="tx1"/>
              </a:solidFill>
            </a:rPr>
            <a:t> Einsatz von Abfall als Energieträger </a:t>
          </a:r>
          <a:r>
            <a:rPr lang="de-DE" sz="1100" b="0">
              <a:solidFill>
                <a:schemeClr val="tx1"/>
              </a:solidFill>
            </a:rPr>
            <a:t>hier bitte</a:t>
          </a:r>
          <a:r>
            <a:rPr lang="de-DE" sz="1100" b="0" baseline="0">
              <a:solidFill>
                <a:schemeClr val="tx1"/>
              </a:solidFill>
            </a:rPr>
            <a:t> die Art des Abfallstroms angeben. Bei heterogener Zusammensetzung ist der Abfallstrom, vor Eingabe, in seine biogenen und nicht-biogenen Anteile aufzuteilen. Geben Sie biogene Abfälle nicht doppelt an (z. B. gleichzeitig als biogenen Abfall und als Biomasse). Bitte geben Sie jeden Energieträger nur einmal an.</a:t>
          </a:r>
          <a:endParaRPr lang="de-DE" sz="1100" b="1">
            <a:solidFill>
              <a:schemeClr val="tx1"/>
            </a:solidFill>
          </a:endParaRPr>
        </a:p>
      </xdr:txBody>
    </xdr:sp>
    <xdr:clientData/>
  </xdr:twoCellAnchor>
  <xdr:twoCellAnchor>
    <xdr:from>
      <xdr:col>0</xdr:col>
      <xdr:colOff>120650</xdr:colOff>
      <xdr:row>8</xdr:row>
      <xdr:rowOff>28933</xdr:rowOff>
    </xdr:from>
    <xdr:to>
      <xdr:col>0</xdr:col>
      <xdr:colOff>3115000</xdr:colOff>
      <xdr:row>11</xdr:row>
      <xdr:rowOff>211264</xdr:rowOff>
    </xdr:to>
    <xdr:sp macro="" textlink="">
      <xdr:nvSpPr>
        <xdr:cNvPr id="420" name="Rechteck: abgerundete Ecken 6">
          <a:extLst>
            <a:ext uri="{FF2B5EF4-FFF2-40B4-BE49-F238E27FC236}">
              <a16:creationId xmlns:a16="http://schemas.microsoft.com/office/drawing/2014/main" id="{6A3E7D1D-5423-4AF7-9C73-A9A9E02B06D8}"/>
            </a:ext>
          </a:extLst>
        </xdr:cNvPr>
        <xdr:cNvSpPr/>
      </xdr:nvSpPr>
      <xdr:spPr>
        <a:xfrm>
          <a:off x="120650" y="2121222"/>
          <a:ext cx="2994350" cy="1380983"/>
        </a:xfrm>
        <a:prstGeom prst="roundRect">
          <a:avLst>
            <a:gd name="adj" fmla="val 933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Im quantitativen Abfragedokument können Referenzsysteme mehrfach ausgewählt werden. Hier ist aus Gründen der besseren Nutzbarkeit jedoch jedes Referenzsystem nur einmal auswählbar. </a:t>
          </a:r>
          <a:r>
            <a:rPr lang="de-DE" sz="1100" b="0" baseline="0">
              <a:solidFill>
                <a:schemeClr val="tx1"/>
              </a:solidFill>
            </a:rPr>
            <a:t>Bitte füllen Sie die Referenzsysteme außerdem ihrer Reihenfolge nach aus.</a:t>
          </a:r>
          <a:endParaRPr lang="de-DE" sz="1100" b="0">
            <a:solidFill>
              <a:schemeClr val="tx1"/>
            </a:solidFill>
          </a:endParaRPr>
        </a:p>
      </xdr:txBody>
    </xdr:sp>
    <xdr:clientData/>
  </xdr:twoCellAnchor>
  <xdr:twoCellAnchor>
    <xdr:from>
      <xdr:col>0</xdr:col>
      <xdr:colOff>131669</xdr:colOff>
      <xdr:row>100</xdr:row>
      <xdr:rowOff>247651</xdr:rowOff>
    </xdr:from>
    <xdr:to>
      <xdr:col>0</xdr:col>
      <xdr:colOff>3108019</xdr:colOff>
      <xdr:row>103</xdr:row>
      <xdr:rowOff>152401</xdr:rowOff>
    </xdr:to>
    <xdr:sp macro="" textlink="">
      <xdr:nvSpPr>
        <xdr:cNvPr id="25" name="Rechteck: abgerundete Ecken 6">
          <a:extLst>
            <a:ext uri="{FF2B5EF4-FFF2-40B4-BE49-F238E27FC236}">
              <a16:creationId xmlns:a16="http://schemas.microsoft.com/office/drawing/2014/main" id="{983AF644-2B1A-49DC-A826-817641491FF7}"/>
            </a:ext>
          </a:extLst>
        </xdr:cNvPr>
        <xdr:cNvSpPr/>
      </xdr:nvSpPr>
      <xdr:spPr>
        <a:xfrm>
          <a:off x="131669" y="22164676"/>
          <a:ext cx="2976350" cy="647700"/>
        </a:xfrm>
        <a:prstGeom prst="roundRect">
          <a:avLst>
            <a:gd name="adj" fmla="val 4838"/>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Andere konventionelle Energieträger angeben. Bitte geben Sie jeden Energieträger nur einmal an.</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43497</xdr:colOff>
      <xdr:row>25</xdr:row>
      <xdr:rowOff>16569</xdr:rowOff>
    </xdr:from>
    <xdr:to>
      <xdr:col>7</xdr:col>
      <xdr:colOff>11907</xdr:colOff>
      <xdr:row>25</xdr:row>
      <xdr:rowOff>314114</xdr:rowOff>
    </xdr:to>
    <xdr:sp macro="" textlink="">
      <xdr:nvSpPr>
        <xdr:cNvPr id="3" name="Rechteck: abgerundete Ecken 6">
          <a:extLst>
            <a:ext uri="{FF2B5EF4-FFF2-40B4-BE49-F238E27FC236}">
              <a16:creationId xmlns:a16="http://schemas.microsoft.com/office/drawing/2014/main" id="{FDE45A94-3CCE-4B06-AED6-82CE7F3AE45D}"/>
            </a:ext>
          </a:extLst>
        </xdr:cNvPr>
        <xdr:cNvSpPr/>
      </xdr:nvSpPr>
      <xdr:spPr>
        <a:xfrm>
          <a:off x="9647872" y="6007794"/>
          <a:ext cx="5715160" cy="300720"/>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Angabe</a:t>
          </a:r>
          <a:r>
            <a:rPr lang="de-DE" sz="1100" b="0" baseline="0">
              <a:solidFill>
                <a:schemeClr val="tx1"/>
              </a:solidFill>
            </a:rPr>
            <a:t> der geförderten Produkte , welche unter Einsatz des Vorproduktes hergestellt werden</a:t>
          </a:r>
        </a:p>
        <a:p>
          <a:pPr algn="ctr"/>
          <a:endParaRPr lang="de-DE" sz="1100" b="0">
            <a:solidFill>
              <a:schemeClr val="tx1"/>
            </a:solidFill>
          </a:endParaRPr>
        </a:p>
      </xdr:txBody>
    </xdr:sp>
    <xdr:clientData/>
  </xdr:twoCellAnchor>
  <xdr:twoCellAnchor>
    <xdr:from>
      <xdr:col>3</xdr:col>
      <xdr:colOff>43497</xdr:colOff>
      <xdr:row>25</xdr:row>
      <xdr:rowOff>16569</xdr:rowOff>
    </xdr:from>
    <xdr:to>
      <xdr:col>7</xdr:col>
      <xdr:colOff>11907</xdr:colOff>
      <xdr:row>25</xdr:row>
      <xdr:rowOff>314114</xdr:rowOff>
    </xdr:to>
    <xdr:sp macro="" textlink="">
      <xdr:nvSpPr>
        <xdr:cNvPr id="18" name="Rechteck: abgerundete Ecken 6">
          <a:extLst>
            <a:ext uri="{FF2B5EF4-FFF2-40B4-BE49-F238E27FC236}">
              <a16:creationId xmlns:a16="http://schemas.microsoft.com/office/drawing/2014/main" id="{8D547C87-B070-41AA-83F4-E65C1A26B3C0}"/>
            </a:ext>
          </a:extLst>
        </xdr:cNvPr>
        <xdr:cNvSpPr/>
      </xdr:nvSpPr>
      <xdr:spPr>
        <a:xfrm>
          <a:off x="9647872" y="6007794"/>
          <a:ext cx="5715160" cy="300720"/>
        </a:xfrm>
        <a:prstGeom prst="roundRect">
          <a:avLst>
            <a:gd name="adj" fmla="val 9849"/>
          </a:avLst>
        </a:prstGeom>
        <a:solidFill>
          <a:schemeClr val="bg1">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Angabe</a:t>
          </a:r>
          <a:r>
            <a:rPr lang="de-DE" sz="1100" b="0" baseline="0">
              <a:solidFill>
                <a:schemeClr val="tx1"/>
              </a:solidFill>
            </a:rPr>
            <a:t> der geförderten Produkte, welche unter Einsatz des Vorproduktes hergestellt werden</a:t>
          </a:r>
        </a:p>
        <a:p>
          <a:pPr algn="ctr"/>
          <a:endParaRPr lang="de-DE" sz="1100" b="0">
            <a:solidFill>
              <a:schemeClr val="tx1"/>
            </a:solidFill>
          </a:endParaRPr>
        </a:p>
      </xdr:txBody>
    </xdr:sp>
    <xdr:clientData/>
  </xdr:twoCellAnchor>
  <xdr:twoCellAnchor>
    <xdr:from>
      <xdr:col>0</xdr:col>
      <xdr:colOff>139998</xdr:colOff>
      <xdr:row>15</xdr:row>
      <xdr:rowOff>311169</xdr:rowOff>
    </xdr:from>
    <xdr:to>
      <xdr:col>0</xdr:col>
      <xdr:colOff>3134348</xdr:colOff>
      <xdr:row>22</xdr:row>
      <xdr:rowOff>126543</xdr:rowOff>
    </xdr:to>
    <xdr:sp macro="" textlink="">
      <xdr:nvSpPr>
        <xdr:cNvPr id="28" name="Rechteck: abgerundete Ecken 6">
          <a:extLst>
            <a:ext uri="{FF2B5EF4-FFF2-40B4-BE49-F238E27FC236}">
              <a16:creationId xmlns:a16="http://schemas.microsoft.com/office/drawing/2014/main" id="{23373370-A306-4228-8FA1-F255BBCC8C3F}"/>
            </a:ext>
          </a:extLst>
        </xdr:cNvPr>
        <xdr:cNvSpPr/>
      </xdr:nvSpPr>
      <xdr:spPr>
        <a:xfrm>
          <a:off x="139998" y="4854594"/>
          <a:ext cx="2994350" cy="1282224"/>
        </a:xfrm>
        <a:prstGeom prst="roundRect">
          <a:avLst>
            <a:gd name="adj" fmla="val 8233"/>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Die jeweilige Mengeneinheit der realisierten Produktionsmenge ist dem Anhang 1 des FA</a:t>
          </a:r>
          <a:r>
            <a:rPr lang="de-DE" sz="1100" b="0" baseline="0">
              <a:solidFill>
                <a:schemeClr val="tx1"/>
              </a:solidFill>
            </a:rPr>
            <a:t> </a:t>
          </a:r>
          <a:r>
            <a:rPr lang="de-DE" sz="1100" b="0">
              <a:solidFill>
                <a:schemeClr val="tx1"/>
              </a:solidFill>
            </a:rPr>
            <a:t>CCfD 2026 zu entnehmen.</a:t>
          </a:r>
        </a:p>
      </xdr:txBody>
    </xdr:sp>
    <xdr:clientData/>
  </xdr:twoCellAnchor>
  <xdr:twoCellAnchor>
    <xdr:from>
      <xdr:col>3</xdr:col>
      <xdr:colOff>52916</xdr:colOff>
      <xdr:row>41</xdr:row>
      <xdr:rowOff>31750</xdr:rowOff>
    </xdr:from>
    <xdr:to>
      <xdr:col>7</xdr:col>
      <xdr:colOff>21326</xdr:colOff>
      <xdr:row>41</xdr:row>
      <xdr:rowOff>329295</xdr:rowOff>
    </xdr:to>
    <xdr:sp macro="" textlink="">
      <xdr:nvSpPr>
        <xdr:cNvPr id="31" name="Rechteck: abgerundete Ecken 6">
          <a:extLst>
            <a:ext uri="{FF2B5EF4-FFF2-40B4-BE49-F238E27FC236}">
              <a16:creationId xmlns:a16="http://schemas.microsoft.com/office/drawing/2014/main" id="{42F15C4B-8761-4B64-ABDA-006339FE3029}"/>
            </a:ext>
          </a:extLst>
        </xdr:cNvPr>
        <xdr:cNvSpPr/>
      </xdr:nvSpPr>
      <xdr:spPr>
        <a:xfrm>
          <a:off x="9650941" y="9353550"/>
          <a:ext cx="5724685" cy="303895"/>
        </a:xfrm>
        <a:prstGeom prst="roundRect">
          <a:avLst>
            <a:gd name="adj" fmla="val 9849"/>
          </a:avLst>
        </a:prstGeom>
        <a:solidFill>
          <a:schemeClr val="bg1">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Angabe</a:t>
          </a:r>
          <a:r>
            <a:rPr lang="de-DE" sz="1100" b="0" baseline="0">
              <a:solidFill>
                <a:schemeClr val="tx1"/>
              </a:solidFill>
            </a:rPr>
            <a:t> der geförderten Produkte, welche unter Einsatz des Vorproduktes hergestellt werden</a:t>
          </a:r>
        </a:p>
        <a:p>
          <a:pPr algn="ctr"/>
          <a:endParaRPr lang="de-DE" sz="1100" b="0">
            <a:solidFill>
              <a:schemeClr val="tx1"/>
            </a:solidFill>
          </a:endParaRPr>
        </a:p>
      </xdr:txBody>
    </xdr:sp>
    <xdr:clientData/>
  </xdr:twoCellAnchor>
  <xdr:twoCellAnchor>
    <xdr:from>
      <xdr:col>3</xdr:col>
      <xdr:colOff>40215</xdr:colOff>
      <xdr:row>57</xdr:row>
      <xdr:rowOff>29633</xdr:rowOff>
    </xdr:from>
    <xdr:to>
      <xdr:col>7</xdr:col>
      <xdr:colOff>8625</xdr:colOff>
      <xdr:row>57</xdr:row>
      <xdr:rowOff>327178</xdr:rowOff>
    </xdr:to>
    <xdr:sp macro="" textlink="">
      <xdr:nvSpPr>
        <xdr:cNvPr id="33" name="Rechteck: abgerundete Ecken 6">
          <a:extLst>
            <a:ext uri="{FF2B5EF4-FFF2-40B4-BE49-F238E27FC236}">
              <a16:creationId xmlns:a16="http://schemas.microsoft.com/office/drawing/2014/main" id="{1975D43F-12D5-49DD-A55D-1A3FC7962D47}"/>
            </a:ext>
          </a:extLst>
        </xdr:cNvPr>
        <xdr:cNvSpPr/>
      </xdr:nvSpPr>
      <xdr:spPr>
        <a:xfrm>
          <a:off x="9641415" y="16037983"/>
          <a:ext cx="5724685" cy="303895"/>
        </a:xfrm>
        <a:prstGeom prst="roundRect">
          <a:avLst>
            <a:gd name="adj" fmla="val 9849"/>
          </a:avLst>
        </a:prstGeom>
        <a:solidFill>
          <a:schemeClr val="bg1">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Angabe</a:t>
          </a:r>
          <a:r>
            <a:rPr lang="de-DE" sz="1100" b="0" baseline="0">
              <a:solidFill>
                <a:schemeClr val="tx1"/>
              </a:solidFill>
            </a:rPr>
            <a:t> der geförderten Produkte, welche unter Einsatz des Vorproduktes hergestellt werden</a:t>
          </a:r>
        </a:p>
        <a:p>
          <a:pPr algn="ctr"/>
          <a:endParaRPr lang="de-DE" sz="1100" b="0">
            <a:solidFill>
              <a:schemeClr val="tx1"/>
            </a:solidFill>
          </a:endParaRPr>
        </a:p>
      </xdr:txBody>
    </xdr:sp>
    <xdr:clientData/>
  </xdr:twoCellAnchor>
  <xdr:twoCellAnchor>
    <xdr:from>
      <xdr:col>0</xdr:col>
      <xdr:colOff>135302</xdr:colOff>
      <xdr:row>8</xdr:row>
      <xdr:rowOff>359709</xdr:rowOff>
    </xdr:from>
    <xdr:to>
      <xdr:col>0</xdr:col>
      <xdr:colOff>3116952</xdr:colOff>
      <xdr:row>11</xdr:row>
      <xdr:rowOff>209086</xdr:rowOff>
    </xdr:to>
    <xdr:sp macro="" textlink="">
      <xdr:nvSpPr>
        <xdr:cNvPr id="27" name="Rechteck: abgerundete Ecken 6">
          <a:extLst>
            <a:ext uri="{FF2B5EF4-FFF2-40B4-BE49-F238E27FC236}">
              <a16:creationId xmlns:a16="http://schemas.microsoft.com/office/drawing/2014/main" id="{2492888C-E244-4925-ABA2-E64E09372CB0}"/>
            </a:ext>
          </a:extLst>
        </xdr:cNvPr>
        <xdr:cNvSpPr/>
      </xdr:nvSpPr>
      <xdr:spPr>
        <a:xfrm>
          <a:off x="135302" y="2969559"/>
          <a:ext cx="2981650" cy="811402"/>
        </a:xfrm>
        <a:prstGeom prst="roundRect">
          <a:avLst>
            <a:gd name="adj" fmla="val 1046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Keine Bearbeitung</a:t>
          </a:r>
          <a:r>
            <a:rPr lang="de-DE" sz="1100" baseline="0">
              <a:solidFill>
                <a:sysClr val="windowText" lastClr="000000"/>
              </a:solidFill>
              <a:effectLst/>
              <a:latin typeface="+mn-lt"/>
              <a:ea typeface="+mn-ea"/>
              <a:cs typeface="+mn-cs"/>
            </a:rPr>
            <a:t> durch Antragsteller notwendig</a:t>
          </a:r>
          <a:endParaRPr lang="de-DE">
            <a:solidFill>
              <a:sysClr val="windowText" lastClr="000000"/>
            </a:solidFill>
            <a:effectLst/>
          </a:endParaRPr>
        </a:p>
      </xdr:txBody>
    </xdr:sp>
    <xdr:clientData/>
  </xdr:twoCellAnchor>
  <xdr:twoCellAnchor>
    <xdr:from>
      <xdr:col>0</xdr:col>
      <xdr:colOff>130414</xdr:colOff>
      <xdr:row>30</xdr:row>
      <xdr:rowOff>92941</xdr:rowOff>
    </xdr:from>
    <xdr:to>
      <xdr:col>0</xdr:col>
      <xdr:colOff>3124764</xdr:colOff>
      <xdr:row>38</xdr:row>
      <xdr:rowOff>165041</xdr:rowOff>
    </xdr:to>
    <mc:AlternateContent xmlns:mc="http://schemas.openxmlformats.org/markup-compatibility/2006" xmlns:a14="http://schemas.microsoft.com/office/drawing/2010/main">
      <mc:Choice Requires="a14">
        <xdr:sp macro="" textlink="">
          <xdr:nvSpPr>
            <xdr:cNvPr id="35" name="Rechteck: abgerundete Ecken 45">
              <a:extLst>
                <a:ext uri="{FF2B5EF4-FFF2-40B4-BE49-F238E27FC236}">
                  <a16:creationId xmlns:a16="http://schemas.microsoft.com/office/drawing/2014/main" id="{AD218D04-B5B0-E0D7-4882-1A5B78089B7A}"/>
                </a:ext>
              </a:extLst>
            </xdr:cNvPr>
            <xdr:cNvSpPr/>
          </xdr:nvSpPr>
          <xdr:spPr>
            <a:xfrm>
              <a:off x="130414" y="7789141"/>
              <a:ext cx="2994350" cy="1529425"/>
            </a:xfrm>
            <a:prstGeom prst="roundRect">
              <a:avLst>
                <a:gd name="adj" fmla="val 5754"/>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de-DE" sz="1100" b="0">
                  <a:solidFill>
                    <a:sysClr val="windowText" lastClr="000000"/>
                  </a:solidFill>
                  <a:effectLst/>
                  <a:latin typeface="+mn-lt"/>
                  <a:ea typeface="+mn-ea"/>
                  <a:cs typeface="+mn-cs"/>
                </a:rPr>
                <a:t>Falls vorgelagerte Referenzsysteme Anwendung</a:t>
              </a:r>
              <a:r>
                <a:rPr lang="de-DE" sz="1100" b="0" baseline="0">
                  <a:solidFill>
                    <a:sysClr val="windowText" lastClr="000000"/>
                  </a:solidFill>
                  <a:effectLst/>
                  <a:latin typeface="+mn-lt"/>
                  <a:ea typeface="+mn-ea"/>
                  <a:cs typeface="+mn-cs"/>
                </a:rPr>
                <a:t> finden, bitte hier zusätzliche Angaben ergänzen.</a:t>
              </a:r>
              <a:endParaRPr lang="de-DE">
                <a:solidFill>
                  <a:sysClr val="windowText" lastClr="000000"/>
                </a:solidFill>
                <a:effectLst/>
              </a:endParaRPr>
            </a:p>
            <a:p>
              <a:pPr algn="ctr"/>
              <a:endParaRPr lang="de-DE" sz="1100" b="0">
                <a:solidFill>
                  <a:schemeClr val="tx1"/>
                </a:solidFill>
                <a:latin typeface="+mn-lt"/>
              </a:endParaRPr>
            </a:p>
            <a:p>
              <a:pPr algn="ctr"/>
              <a:r>
                <a:rPr lang="de-DE" sz="1100" b="0">
                  <a:solidFill>
                    <a:schemeClr val="tx1"/>
                  </a:solidFill>
                  <a:latin typeface="+mn-lt"/>
                </a:rPr>
                <a:t>Bitte tragen Sie</a:t>
              </a:r>
              <a:r>
                <a:rPr lang="de-DE" sz="1100" b="0" baseline="0">
                  <a:solidFill>
                    <a:schemeClr val="tx1"/>
                  </a:solidFill>
                  <a:latin typeface="+mn-lt"/>
                </a:rPr>
                <a:t> zu dem jeweiligen vorgelagerten Referenzsystem die jeweilige realisierte Produktionsmenge </a:t>
              </a:r>
              <a14:m>
                <m:oMath xmlns:m="http://schemas.openxmlformats.org/officeDocument/2006/math">
                  <m:sSup>
                    <m:sSupPr>
                      <m:ctrlPr>
                        <a:rPr lang="de-DE" sz="1100" b="0" i="1" baseline="0">
                          <a:solidFill>
                            <a:sysClr val="windowText" lastClr="000000"/>
                          </a:solidFill>
                          <a:effectLst/>
                          <a:latin typeface="Cambria Math" panose="02040503050406030204" pitchFamily="18" charset="0"/>
                          <a:ea typeface="+mn-ea"/>
                          <a:cs typeface="+mn-cs"/>
                        </a:rPr>
                      </m:ctrlPr>
                    </m:sSupPr>
                    <m:e>
                      <m:r>
                        <a:rPr lang="de-DE" sz="1100" b="0" i="1" baseline="0">
                          <a:solidFill>
                            <a:sysClr val="windowText" lastClr="000000"/>
                          </a:solidFill>
                          <a:effectLst/>
                          <a:latin typeface="Cambria Math" panose="02040503050406030204" pitchFamily="18" charset="0"/>
                          <a:ea typeface="+mn-ea"/>
                          <a:cs typeface="+mn-cs"/>
                        </a:rPr>
                        <m:t>𝑄</m:t>
                      </m:r>
                    </m:e>
                    <m:sup>
                      <m:r>
                        <a:rPr lang="fr-FR" sz="1100" b="0" i="1" baseline="0">
                          <a:solidFill>
                            <a:sysClr val="windowText" lastClr="000000"/>
                          </a:solidFill>
                          <a:effectLst/>
                          <a:latin typeface="Cambria Math" panose="02040503050406030204" pitchFamily="18" charset="0"/>
                          <a:ea typeface="+mn-ea"/>
                          <a:cs typeface="+mn-cs"/>
                        </a:rPr>
                        <m:t>𝑅𝑒𝑎𝑙</m:t>
                      </m:r>
                      <m:r>
                        <a:rPr lang="fr-FR" sz="1100" b="0" i="1" baseline="0">
                          <a:solidFill>
                            <a:sysClr val="windowText" lastClr="000000"/>
                          </a:solidFill>
                          <a:effectLst/>
                          <a:latin typeface="Cambria Math" panose="02040503050406030204" pitchFamily="18" charset="0"/>
                          <a:ea typeface="+mn-ea"/>
                          <a:cs typeface="+mn-cs"/>
                        </a:rPr>
                        <m:t>, </m:t>
                      </m:r>
                      <m:r>
                        <a:rPr lang="fr-FR" sz="1100" b="0" i="1" baseline="0">
                          <a:solidFill>
                            <a:sysClr val="windowText" lastClr="000000"/>
                          </a:solidFill>
                          <a:effectLst/>
                          <a:latin typeface="Cambria Math" panose="02040503050406030204" pitchFamily="18" charset="0"/>
                          <a:ea typeface="+mn-ea"/>
                          <a:cs typeface="+mn-cs"/>
                        </a:rPr>
                        <m:t>𝑡</m:t>
                      </m:r>
                    </m:sup>
                  </m:sSup>
                </m:oMath>
              </a14:m>
              <a:r>
                <a:rPr lang="de-DE" sz="1100" b="0" baseline="0">
                  <a:solidFill>
                    <a:sysClr val="windowText" lastClr="000000"/>
                  </a:solidFill>
                  <a:latin typeface="+mn-lt"/>
                </a:rPr>
                <a:t> </a:t>
              </a:r>
              <a:r>
                <a:rPr lang="de-DE" sz="1100" b="0" baseline="0">
                  <a:solidFill>
                    <a:schemeClr val="tx1"/>
                  </a:solidFill>
                  <a:latin typeface="+mn-lt"/>
                </a:rPr>
                <a:t>ein.</a:t>
              </a:r>
            </a:p>
          </xdr:txBody>
        </xdr:sp>
      </mc:Choice>
      <mc:Fallback xmlns="">
        <xdr:sp macro="" textlink="">
          <xdr:nvSpPr>
            <xdr:cNvPr id="16" name="Rechteck: abgerundete Ecken 45">
              <a:extLst>
                <a:ext uri="{FF2B5EF4-FFF2-40B4-BE49-F238E27FC236}">
                  <a16:creationId xmlns:a16="http://schemas.microsoft.com/office/drawing/2014/main" id="{AD218D04-B5B0-E0D7-4882-1A5B78089B7A}"/>
                </a:ext>
              </a:extLst>
            </xdr:cNvPr>
            <xdr:cNvSpPr/>
          </xdr:nvSpPr>
          <xdr:spPr>
            <a:xfrm>
              <a:off x="130414" y="7789141"/>
              <a:ext cx="2994350" cy="1529425"/>
            </a:xfrm>
            <a:prstGeom prst="roundRect">
              <a:avLst>
                <a:gd name="adj" fmla="val 5754"/>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de-DE" sz="1100" b="0">
                  <a:solidFill>
                    <a:sysClr val="windowText" lastClr="000000"/>
                  </a:solidFill>
                  <a:effectLst/>
                  <a:latin typeface="+mn-lt"/>
                  <a:ea typeface="+mn-ea"/>
                  <a:cs typeface="+mn-cs"/>
                </a:rPr>
                <a:t>Falls vorgelagerte Referenzsysteme Anwendung</a:t>
              </a:r>
              <a:r>
                <a:rPr lang="de-DE" sz="1100" b="0" baseline="0">
                  <a:solidFill>
                    <a:sysClr val="windowText" lastClr="000000"/>
                  </a:solidFill>
                  <a:effectLst/>
                  <a:latin typeface="+mn-lt"/>
                  <a:ea typeface="+mn-ea"/>
                  <a:cs typeface="+mn-cs"/>
                </a:rPr>
                <a:t> finden, bitte hier zusätzliche Angaben ergänzen.</a:t>
              </a:r>
              <a:endParaRPr lang="de-DE">
                <a:solidFill>
                  <a:sysClr val="windowText" lastClr="000000"/>
                </a:solidFill>
                <a:effectLst/>
              </a:endParaRPr>
            </a:p>
            <a:p>
              <a:pPr algn="ctr"/>
              <a:endParaRPr lang="de-DE" sz="1100" b="0">
                <a:solidFill>
                  <a:schemeClr val="tx1"/>
                </a:solidFill>
                <a:latin typeface="+mn-lt"/>
              </a:endParaRPr>
            </a:p>
            <a:p>
              <a:pPr algn="ctr"/>
              <a:r>
                <a:rPr lang="de-DE" sz="1100" b="0">
                  <a:solidFill>
                    <a:schemeClr val="tx1"/>
                  </a:solidFill>
                  <a:latin typeface="+mn-lt"/>
                </a:rPr>
                <a:t>Bitte tragen Sie</a:t>
              </a:r>
              <a:r>
                <a:rPr lang="de-DE" sz="1100" b="0" baseline="0">
                  <a:solidFill>
                    <a:schemeClr val="tx1"/>
                  </a:solidFill>
                  <a:latin typeface="+mn-lt"/>
                </a:rPr>
                <a:t> zu dem jeweiligen vorgelagerten Referenzsystem die jeweilige realisierte Produktionsmenge </a:t>
              </a:r>
              <a:r>
                <a:rPr lang="de-DE" sz="1100" b="0" i="0" baseline="0">
                  <a:solidFill>
                    <a:sysClr val="windowText" lastClr="000000"/>
                  </a:solidFill>
                  <a:effectLst/>
                  <a:latin typeface="Cambria Math" panose="02040503050406030204" pitchFamily="18" charset="0"/>
                  <a:ea typeface="+mn-ea"/>
                  <a:cs typeface="+mn-cs"/>
                </a:rPr>
                <a:t>𝑄^(</a:t>
              </a:r>
              <a:r>
                <a:rPr lang="fr-FR" sz="1100" b="0" i="0" baseline="0">
                  <a:solidFill>
                    <a:sysClr val="windowText" lastClr="000000"/>
                  </a:solidFill>
                  <a:effectLst/>
                  <a:latin typeface="Cambria Math" panose="02040503050406030204" pitchFamily="18" charset="0"/>
                  <a:ea typeface="+mn-ea"/>
                  <a:cs typeface="+mn-cs"/>
                </a:rPr>
                <a:t>𝑅𝑒𝑎𝑙, 𝑡</a:t>
              </a:r>
              <a:r>
                <a:rPr lang="de-DE" sz="1100" b="0" i="0" baseline="0">
                  <a:solidFill>
                    <a:sysClr val="windowText" lastClr="000000"/>
                  </a:solidFill>
                  <a:effectLst/>
                  <a:latin typeface="Cambria Math" panose="02040503050406030204" pitchFamily="18" charset="0"/>
                  <a:ea typeface="+mn-ea"/>
                  <a:cs typeface="+mn-cs"/>
                </a:rPr>
                <a:t>)</a:t>
              </a:r>
              <a:r>
                <a:rPr lang="de-DE" sz="1100" b="0" baseline="0">
                  <a:solidFill>
                    <a:sysClr val="windowText" lastClr="000000"/>
                  </a:solidFill>
                  <a:latin typeface="+mn-lt"/>
                </a:rPr>
                <a:t> </a:t>
              </a:r>
              <a:r>
                <a:rPr lang="de-DE" sz="1100" b="0" baseline="0">
                  <a:solidFill>
                    <a:schemeClr val="tx1"/>
                  </a:solidFill>
                  <a:latin typeface="+mn-lt"/>
                </a:rPr>
                <a:t>ein.</a:t>
              </a:r>
            </a:p>
          </xdr:txBody>
        </xdr:sp>
      </mc:Fallback>
    </mc:AlternateContent>
    <xdr:clientData/>
  </xdr:twoCellAnchor>
  <xdr:twoCellAnchor>
    <xdr:from>
      <xdr:col>0</xdr:col>
      <xdr:colOff>135302</xdr:colOff>
      <xdr:row>25</xdr:row>
      <xdr:rowOff>275936</xdr:rowOff>
    </xdr:from>
    <xdr:to>
      <xdr:col>0</xdr:col>
      <xdr:colOff>3116952</xdr:colOff>
      <xdr:row>30</xdr:row>
      <xdr:rowOff>0</xdr:rowOff>
    </xdr:to>
    <xdr:sp macro="" textlink="">
      <xdr:nvSpPr>
        <xdr:cNvPr id="34" name="Rechteck: abgerundete Ecken 6">
          <a:extLst>
            <a:ext uri="{FF2B5EF4-FFF2-40B4-BE49-F238E27FC236}">
              <a16:creationId xmlns:a16="http://schemas.microsoft.com/office/drawing/2014/main" id="{A9F1CBC9-4671-AC3B-CDBE-8BD92CEEC4FA}"/>
            </a:ext>
          </a:extLst>
        </xdr:cNvPr>
        <xdr:cNvSpPr/>
      </xdr:nvSpPr>
      <xdr:spPr>
        <a:xfrm>
          <a:off x="135302" y="6848186"/>
          <a:ext cx="2981650" cy="848014"/>
        </a:xfrm>
        <a:prstGeom prst="roundRect">
          <a:avLst>
            <a:gd name="adj" fmla="val 9275"/>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Keine Bearbeitung</a:t>
          </a:r>
          <a:r>
            <a:rPr lang="de-DE" sz="1100" baseline="0">
              <a:solidFill>
                <a:sysClr val="windowText" lastClr="000000"/>
              </a:solidFill>
              <a:effectLst/>
              <a:latin typeface="+mn-lt"/>
              <a:ea typeface="+mn-ea"/>
              <a:cs typeface="+mn-cs"/>
            </a:rPr>
            <a:t> durch Antragsteller notwendig</a:t>
          </a:r>
          <a:endParaRPr lang="de-DE">
            <a:solidFill>
              <a:sysClr val="windowText" lastClr="000000"/>
            </a:solidFill>
            <a:effectLst/>
          </a:endParaRPr>
        </a:p>
      </xdr:txBody>
    </xdr:sp>
    <xdr:clientData/>
  </xdr:twoCellAnchor>
  <xdr:twoCellAnchor>
    <xdr:from>
      <xdr:col>0</xdr:col>
      <xdr:colOff>122477</xdr:colOff>
      <xdr:row>46</xdr:row>
      <xdr:rowOff>78509</xdr:rowOff>
    </xdr:from>
    <xdr:to>
      <xdr:col>0</xdr:col>
      <xdr:colOff>3116827</xdr:colOff>
      <xdr:row>54</xdr:row>
      <xdr:rowOff>141084</xdr:rowOff>
    </xdr:to>
    <mc:AlternateContent xmlns:mc="http://schemas.openxmlformats.org/markup-compatibility/2006" xmlns:a14="http://schemas.microsoft.com/office/drawing/2010/main">
      <mc:Choice Requires="a14">
        <xdr:sp macro="" textlink="">
          <xdr:nvSpPr>
            <xdr:cNvPr id="39" name="Rechteck: abgerundete Ecken 45">
              <a:extLst>
                <a:ext uri="{FF2B5EF4-FFF2-40B4-BE49-F238E27FC236}">
                  <a16:creationId xmlns:a16="http://schemas.microsoft.com/office/drawing/2014/main" id="{2F55DE45-0295-033C-5D97-4BD2C6F26DB2}"/>
                </a:ext>
              </a:extLst>
            </xdr:cNvPr>
            <xdr:cNvSpPr/>
          </xdr:nvSpPr>
          <xdr:spPr>
            <a:xfrm>
              <a:off x="122477" y="10927484"/>
              <a:ext cx="2994350" cy="1519900"/>
            </a:xfrm>
            <a:prstGeom prst="roundRect">
              <a:avLst>
                <a:gd name="adj" fmla="val 6040"/>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de-DE" sz="1100" b="0">
                  <a:solidFill>
                    <a:sysClr val="windowText" lastClr="000000"/>
                  </a:solidFill>
                  <a:effectLst/>
                  <a:latin typeface="+mn-lt"/>
                  <a:ea typeface="+mn-ea"/>
                  <a:cs typeface="+mn-cs"/>
                </a:rPr>
                <a:t>Falls vorgelagerte Referenzsysteme Anwendung</a:t>
              </a:r>
              <a:r>
                <a:rPr lang="de-DE" sz="1100" b="0" baseline="0">
                  <a:solidFill>
                    <a:sysClr val="windowText" lastClr="000000"/>
                  </a:solidFill>
                  <a:effectLst/>
                  <a:latin typeface="+mn-lt"/>
                  <a:ea typeface="+mn-ea"/>
                  <a:cs typeface="+mn-cs"/>
                </a:rPr>
                <a:t> finden, bitte hier zusätzliche Angaben ergänzen.</a:t>
              </a:r>
              <a:endParaRPr lang="de-DE">
                <a:solidFill>
                  <a:sysClr val="windowText" lastClr="000000"/>
                </a:solidFill>
                <a:effectLst/>
              </a:endParaRPr>
            </a:p>
            <a:p>
              <a:pPr algn="ctr"/>
              <a:endParaRPr lang="de-DE" sz="1100" b="0">
                <a:solidFill>
                  <a:schemeClr val="tx1"/>
                </a:solidFill>
                <a:latin typeface="+mn-lt"/>
              </a:endParaRPr>
            </a:p>
            <a:p>
              <a:pPr algn="ctr"/>
              <a:r>
                <a:rPr lang="de-DE" sz="1100" b="0">
                  <a:solidFill>
                    <a:schemeClr val="tx1"/>
                  </a:solidFill>
                  <a:latin typeface="+mn-lt"/>
                </a:rPr>
                <a:t>Bitte tragen Sie</a:t>
              </a:r>
              <a:r>
                <a:rPr lang="de-DE" sz="1100" b="0" baseline="0">
                  <a:solidFill>
                    <a:schemeClr val="tx1"/>
                  </a:solidFill>
                  <a:latin typeface="+mn-lt"/>
                </a:rPr>
                <a:t> zu dem jeweiligen vorgelagerten Referenzsystem die jeweilige realisierte Produktionsmenge </a:t>
              </a:r>
              <a14:m>
                <m:oMath xmlns:m="http://schemas.openxmlformats.org/officeDocument/2006/math">
                  <m:sSup>
                    <m:sSupPr>
                      <m:ctrlPr>
                        <a:rPr lang="de-DE" sz="1100" b="0" i="1" baseline="0">
                          <a:solidFill>
                            <a:sysClr val="windowText" lastClr="000000"/>
                          </a:solidFill>
                          <a:effectLst/>
                          <a:latin typeface="Cambria Math" panose="02040503050406030204" pitchFamily="18" charset="0"/>
                          <a:ea typeface="+mn-ea"/>
                          <a:cs typeface="+mn-cs"/>
                        </a:rPr>
                      </m:ctrlPr>
                    </m:sSupPr>
                    <m:e>
                      <m:r>
                        <a:rPr lang="de-DE" sz="1100" b="0" i="1" baseline="0">
                          <a:solidFill>
                            <a:sysClr val="windowText" lastClr="000000"/>
                          </a:solidFill>
                          <a:effectLst/>
                          <a:latin typeface="Cambria Math" panose="02040503050406030204" pitchFamily="18" charset="0"/>
                          <a:ea typeface="+mn-ea"/>
                          <a:cs typeface="+mn-cs"/>
                        </a:rPr>
                        <m:t>𝑄</m:t>
                      </m:r>
                    </m:e>
                    <m:sup>
                      <m:r>
                        <a:rPr lang="fr-FR" sz="1100" b="0" i="1" baseline="0">
                          <a:solidFill>
                            <a:sysClr val="windowText" lastClr="000000"/>
                          </a:solidFill>
                          <a:effectLst/>
                          <a:latin typeface="Cambria Math" panose="02040503050406030204" pitchFamily="18" charset="0"/>
                          <a:ea typeface="+mn-ea"/>
                          <a:cs typeface="+mn-cs"/>
                        </a:rPr>
                        <m:t>𝑅𝑒𝑎𝑙</m:t>
                      </m:r>
                      <m:r>
                        <a:rPr lang="fr-FR" sz="1100" b="0" i="1" baseline="0">
                          <a:solidFill>
                            <a:sysClr val="windowText" lastClr="000000"/>
                          </a:solidFill>
                          <a:effectLst/>
                          <a:latin typeface="Cambria Math" panose="02040503050406030204" pitchFamily="18" charset="0"/>
                          <a:ea typeface="+mn-ea"/>
                          <a:cs typeface="+mn-cs"/>
                        </a:rPr>
                        <m:t>, </m:t>
                      </m:r>
                      <m:r>
                        <a:rPr lang="fr-FR" sz="1100" b="0" i="1" baseline="0">
                          <a:solidFill>
                            <a:sysClr val="windowText" lastClr="000000"/>
                          </a:solidFill>
                          <a:effectLst/>
                          <a:latin typeface="Cambria Math" panose="02040503050406030204" pitchFamily="18" charset="0"/>
                          <a:ea typeface="+mn-ea"/>
                          <a:cs typeface="+mn-cs"/>
                        </a:rPr>
                        <m:t>𝑡</m:t>
                      </m:r>
                    </m:sup>
                  </m:sSup>
                </m:oMath>
              </a14:m>
              <a:r>
                <a:rPr lang="de-DE" sz="1100" b="0" baseline="0">
                  <a:solidFill>
                    <a:sysClr val="windowText" lastClr="000000"/>
                  </a:solidFill>
                  <a:latin typeface="+mn-lt"/>
                </a:rPr>
                <a:t> </a:t>
              </a:r>
              <a:r>
                <a:rPr lang="de-DE" sz="1100" b="0" baseline="0">
                  <a:solidFill>
                    <a:schemeClr val="tx1"/>
                  </a:solidFill>
                  <a:latin typeface="+mn-lt"/>
                </a:rPr>
                <a:t>ein.</a:t>
              </a:r>
            </a:p>
          </xdr:txBody>
        </xdr:sp>
      </mc:Choice>
      <mc:Fallback xmlns="">
        <xdr:sp macro="" textlink="">
          <xdr:nvSpPr>
            <xdr:cNvPr id="14" name="Rechteck: abgerundete Ecken 45">
              <a:extLst>
                <a:ext uri="{FF2B5EF4-FFF2-40B4-BE49-F238E27FC236}">
                  <a16:creationId xmlns:a16="http://schemas.microsoft.com/office/drawing/2014/main" id="{2F55DE45-0295-033C-5D97-4BD2C6F26DB2}"/>
                </a:ext>
              </a:extLst>
            </xdr:cNvPr>
            <xdr:cNvSpPr/>
          </xdr:nvSpPr>
          <xdr:spPr>
            <a:xfrm>
              <a:off x="122477" y="10927484"/>
              <a:ext cx="2994350" cy="1519900"/>
            </a:xfrm>
            <a:prstGeom prst="roundRect">
              <a:avLst>
                <a:gd name="adj" fmla="val 6040"/>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de-DE" sz="1100" b="0">
                  <a:solidFill>
                    <a:sysClr val="windowText" lastClr="000000"/>
                  </a:solidFill>
                  <a:effectLst/>
                  <a:latin typeface="+mn-lt"/>
                  <a:ea typeface="+mn-ea"/>
                  <a:cs typeface="+mn-cs"/>
                </a:rPr>
                <a:t>Falls vorgelagerte Referenzsysteme Anwendung</a:t>
              </a:r>
              <a:r>
                <a:rPr lang="de-DE" sz="1100" b="0" baseline="0">
                  <a:solidFill>
                    <a:sysClr val="windowText" lastClr="000000"/>
                  </a:solidFill>
                  <a:effectLst/>
                  <a:latin typeface="+mn-lt"/>
                  <a:ea typeface="+mn-ea"/>
                  <a:cs typeface="+mn-cs"/>
                </a:rPr>
                <a:t> finden, bitte hier zusätzliche Angaben ergänzen.</a:t>
              </a:r>
              <a:endParaRPr lang="de-DE">
                <a:solidFill>
                  <a:sysClr val="windowText" lastClr="000000"/>
                </a:solidFill>
                <a:effectLst/>
              </a:endParaRPr>
            </a:p>
            <a:p>
              <a:pPr algn="ctr"/>
              <a:endParaRPr lang="de-DE" sz="1100" b="0">
                <a:solidFill>
                  <a:schemeClr val="tx1"/>
                </a:solidFill>
                <a:latin typeface="+mn-lt"/>
              </a:endParaRPr>
            </a:p>
            <a:p>
              <a:pPr algn="ctr"/>
              <a:r>
                <a:rPr lang="de-DE" sz="1100" b="0">
                  <a:solidFill>
                    <a:schemeClr val="tx1"/>
                  </a:solidFill>
                  <a:latin typeface="+mn-lt"/>
                </a:rPr>
                <a:t>Bitte tragen Sie</a:t>
              </a:r>
              <a:r>
                <a:rPr lang="de-DE" sz="1100" b="0" baseline="0">
                  <a:solidFill>
                    <a:schemeClr val="tx1"/>
                  </a:solidFill>
                  <a:latin typeface="+mn-lt"/>
                </a:rPr>
                <a:t> zu dem jeweiligen vorgelagerten Referenzsystem die jeweilige realisierte Produktionsmenge </a:t>
              </a:r>
              <a:r>
                <a:rPr lang="de-DE" sz="1100" b="0" i="0" baseline="0">
                  <a:solidFill>
                    <a:sysClr val="windowText" lastClr="000000"/>
                  </a:solidFill>
                  <a:effectLst/>
                  <a:latin typeface="Cambria Math" panose="02040503050406030204" pitchFamily="18" charset="0"/>
                  <a:ea typeface="+mn-ea"/>
                  <a:cs typeface="+mn-cs"/>
                </a:rPr>
                <a:t>𝑄^(</a:t>
              </a:r>
              <a:r>
                <a:rPr lang="fr-FR" sz="1100" b="0" i="0" baseline="0">
                  <a:solidFill>
                    <a:sysClr val="windowText" lastClr="000000"/>
                  </a:solidFill>
                  <a:effectLst/>
                  <a:latin typeface="Cambria Math" panose="02040503050406030204" pitchFamily="18" charset="0"/>
                  <a:ea typeface="+mn-ea"/>
                  <a:cs typeface="+mn-cs"/>
                </a:rPr>
                <a:t>𝑅𝑒𝑎𝑙, 𝑡</a:t>
              </a:r>
              <a:r>
                <a:rPr lang="de-DE" sz="1100" b="0" i="0" baseline="0">
                  <a:solidFill>
                    <a:sysClr val="windowText" lastClr="000000"/>
                  </a:solidFill>
                  <a:effectLst/>
                  <a:latin typeface="Cambria Math" panose="02040503050406030204" pitchFamily="18" charset="0"/>
                  <a:ea typeface="+mn-ea"/>
                  <a:cs typeface="+mn-cs"/>
                </a:rPr>
                <a:t>)</a:t>
              </a:r>
              <a:r>
                <a:rPr lang="de-DE" sz="1100" b="0" baseline="0">
                  <a:solidFill>
                    <a:sysClr val="windowText" lastClr="000000"/>
                  </a:solidFill>
                  <a:latin typeface="+mn-lt"/>
                </a:rPr>
                <a:t> </a:t>
              </a:r>
              <a:r>
                <a:rPr lang="de-DE" sz="1100" b="0" baseline="0">
                  <a:solidFill>
                    <a:schemeClr val="tx1"/>
                  </a:solidFill>
                  <a:latin typeface="+mn-lt"/>
                </a:rPr>
                <a:t>ein.</a:t>
              </a:r>
            </a:p>
          </xdr:txBody>
        </xdr:sp>
      </mc:Fallback>
    </mc:AlternateContent>
    <xdr:clientData/>
  </xdr:twoCellAnchor>
  <xdr:twoCellAnchor>
    <xdr:from>
      <xdr:col>0</xdr:col>
      <xdr:colOff>125777</xdr:colOff>
      <xdr:row>41</xdr:row>
      <xdr:rowOff>293542</xdr:rowOff>
    </xdr:from>
    <xdr:to>
      <xdr:col>0</xdr:col>
      <xdr:colOff>3113777</xdr:colOff>
      <xdr:row>46</xdr:row>
      <xdr:rowOff>0</xdr:rowOff>
    </xdr:to>
    <xdr:sp macro="" textlink="">
      <xdr:nvSpPr>
        <xdr:cNvPr id="38" name="Rechteck: abgerundete Ecken 6">
          <a:extLst>
            <a:ext uri="{FF2B5EF4-FFF2-40B4-BE49-F238E27FC236}">
              <a16:creationId xmlns:a16="http://schemas.microsoft.com/office/drawing/2014/main" id="{8051451D-5296-C2B3-53B0-7EB8DF0A93B2}"/>
            </a:ext>
          </a:extLst>
        </xdr:cNvPr>
        <xdr:cNvSpPr/>
      </xdr:nvSpPr>
      <xdr:spPr>
        <a:xfrm>
          <a:off x="125777" y="10009042"/>
          <a:ext cx="2988000" cy="839933"/>
        </a:xfrm>
        <a:prstGeom prst="roundRect">
          <a:avLst>
            <a:gd name="adj" fmla="val 9790"/>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Keine Bearbeitung</a:t>
          </a:r>
          <a:r>
            <a:rPr lang="de-DE" sz="1100" baseline="0">
              <a:solidFill>
                <a:sysClr val="windowText" lastClr="000000"/>
              </a:solidFill>
              <a:effectLst/>
              <a:latin typeface="+mn-lt"/>
              <a:ea typeface="+mn-ea"/>
              <a:cs typeface="+mn-cs"/>
            </a:rPr>
            <a:t> durch Antragsteller notwendig</a:t>
          </a:r>
          <a:endParaRPr lang="de-DE">
            <a:solidFill>
              <a:sysClr val="windowText" lastClr="000000"/>
            </a:solidFill>
            <a:effectLst/>
          </a:endParaRPr>
        </a:p>
      </xdr:txBody>
    </xdr:sp>
    <xdr:clientData/>
  </xdr:twoCellAnchor>
  <xdr:twoCellAnchor>
    <xdr:from>
      <xdr:col>0</xdr:col>
      <xdr:colOff>125652</xdr:colOff>
      <xdr:row>60</xdr:row>
      <xdr:rowOff>160193</xdr:rowOff>
    </xdr:from>
    <xdr:to>
      <xdr:col>0</xdr:col>
      <xdr:colOff>3113652</xdr:colOff>
      <xdr:row>68</xdr:row>
      <xdr:rowOff>73836</xdr:rowOff>
    </xdr:to>
    <mc:AlternateContent xmlns:mc="http://schemas.openxmlformats.org/markup-compatibility/2006" xmlns:a14="http://schemas.microsoft.com/office/drawing/2010/main">
      <mc:Choice Requires="a14">
        <xdr:sp macro="" textlink="">
          <xdr:nvSpPr>
            <xdr:cNvPr id="42" name="Rechteck: abgerundete Ecken 45">
              <a:extLst>
                <a:ext uri="{FF2B5EF4-FFF2-40B4-BE49-F238E27FC236}">
                  <a16:creationId xmlns:a16="http://schemas.microsoft.com/office/drawing/2014/main" id="{13832A70-512C-F635-8EA9-928019D1881F}"/>
                </a:ext>
              </a:extLst>
            </xdr:cNvPr>
            <xdr:cNvSpPr/>
          </xdr:nvSpPr>
          <xdr:spPr>
            <a:xfrm>
              <a:off x="125652" y="13780943"/>
              <a:ext cx="2988000" cy="1380493"/>
            </a:xfrm>
            <a:prstGeom prst="roundRect">
              <a:avLst>
                <a:gd name="adj" fmla="val 6201"/>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de-DE" sz="1100" b="0">
                  <a:solidFill>
                    <a:sysClr val="windowText" lastClr="000000"/>
                  </a:solidFill>
                  <a:effectLst/>
                  <a:latin typeface="+mn-lt"/>
                  <a:ea typeface="+mn-ea"/>
                  <a:cs typeface="+mn-cs"/>
                </a:rPr>
                <a:t>Falls vorgelagerte Referenzsysteme Anwendung</a:t>
              </a:r>
              <a:r>
                <a:rPr lang="de-DE" sz="1100" b="0" baseline="0">
                  <a:solidFill>
                    <a:sysClr val="windowText" lastClr="000000"/>
                  </a:solidFill>
                  <a:effectLst/>
                  <a:latin typeface="+mn-lt"/>
                  <a:ea typeface="+mn-ea"/>
                  <a:cs typeface="+mn-cs"/>
                </a:rPr>
                <a:t> finden, bitte hier zusätzliche Angaben ergänzen.</a:t>
              </a:r>
              <a:endParaRPr lang="de-DE">
                <a:solidFill>
                  <a:sysClr val="windowText" lastClr="000000"/>
                </a:solidFill>
                <a:effectLst/>
              </a:endParaRPr>
            </a:p>
            <a:p>
              <a:pPr algn="ctr"/>
              <a:endParaRPr lang="de-DE" sz="1100" b="0">
                <a:solidFill>
                  <a:schemeClr val="tx1"/>
                </a:solidFill>
                <a:latin typeface="+mn-lt"/>
              </a:endParaRPr>
            </a:p>
            <a:p>
              <a:pPr algn="ctr"/>
              <a:r>
                <a:rPr lang="de-DE" sz="1100" b="0">
                  <a:solidFill>
                    <a:schemeClr val="tx1"/>
                  </a:solidFill>
                  <a:latin typeface="+mn-lt"/>
                </a:rPr>
                <a:t>Bitte tragen Sie</a:t>
              </a:r>
              <a:r>
                <a:rPr lang="de-DE" sz="1100" b="0" baseline="0">
                  <a:solidFill>
                    <a:schemeClr val="tx1"/>
                  </a:solidFill>
                  <a:latin typeface="+mn-lt"/>
                </a:rPr>
                <a:t> zu dem jeweiligen vorgelagerten Referenzsystem die jeweilige realisierte Produktionsmenge </a:t>
              </a:r>
              <a14:m>
                <m:oMath xmlns:m="http://schemas.openxmlformats.org/officeDocument/2006/math">
                  <m:sSup>
                    <m:sSupPr>
                      <m:ctrlPr>
                        <a:rPr lang="de-DE" sz="1100" b="0" i="1" baseline="0">
                          <a:solidFill>
                            <a:sysClr val="windowText" lastClr="000000"/>
                          </a:solidFill>
                          <a:effectLst/>
                          <a:latin typeface="Cambria Math" panose="02040503050406030204" pitchFamily="18" charset="0"/>
                          <a:ea typeface="+mn-ea"/>
                          <a:cs typeface="+mn-cs"/>
                        </a:rPr>
                      </m:ctrlPr>
                    </m:sSupPr>
                    <m:e>
                      <m:r>
                        <a:rPr lang="de-DE" sz="1100" b="0" i="1" baseline="0">
                          <a:solidFill>
                            <a:sysClr val="windowText" lastClr="000000"/>
                          </a:solidFill>
                          <a:effectLst/>
                          <a:latin typeface="Cambria Math" panose="02040503050406030204" pitchFamily="18" charset="0"/>
                          <a:ea typeface="+mn-ea"/>
                          <a:cs typeface="+mn-cs"/>
                        </a:rPr>
                        <m:t>𝑄</m:t>
                      </m:r>
                    </m:e>
                    <m:sup>
                      <m:r>
                        <a:rPr lang="fr-FR" sz="1100" b="0" i="1" baseline="0">
                          <a:solidFill>
                            <a:sysClr val="windowText" lastClr="000000"/>
                          </a:solidFill>
                          <a:effectLst/>
                          <a:latin typeface="Cambria Math" panose="02040503050406030204" pitchFamily="18" charset="0"/>
                          <a:ea typeface="+mn-ea"/>
                          <a:cs typeface="+mn-cs"/>
                        </a:rPr>
                        <m:t>𝑅𝑒𝑎𝑙</m:t>
                      </m:r>
                      <m:r>
                        <a:rPr lang="fr-FR" sz="1100" b="0" i="1" baseline="0">
                          <a:solidFill>
                            <a:sysClr val="windowText" lastClr="000000"/>
                          </a:solidFill>
                          <a:effectLst/>
                          <a:latin typeface="Cambria Math" panose="02040503050406030204" pitchFamily="18" charset="0"/>
                          <a:ea typeface="+mn-ea"/>
                          <a:cs typeface="+mn-cs"/>
                        </a:rPr>
                        <m:t>, </m:t>
                      </m:r>
                      <m:r>
                        <a:rPr lang="fr-FR" sz="1100" b="0" i="1" baseline="0">
                          <a:solidFill>
                            <a:sysClr val="windowText" lastClr="000000"/>
                          </a:solidFill>
                          <a:effectLst/>
                          <a:latin typeface="Cambria Math" panose="02040503050406030204" pitchFamily="18" charset="0"/>
                          <a:ea typeface="+mn-ea"/>
                          <a:cs typeface="+mn-cs"/>
                        </a:rPr>
                        <m:t>𝑡</m:t>
                      </m:r>
                    </m:sup>
                  </m:sSup>
                </m:oMath>
              </a14:m>
              <a:r>
                <a:rPr lang="de-DE" sz="1100" b="0" baseline="0">
                  <a:solidFill>
                    <a:sysClr val="windowText" lastClr="000000"/>
                  </a:solidFill>
                  <a:latin typeface="+mn-lt"/>
                </a:rPr>
                <a:t> </a:t>
              </a:r>
              <a:r>
                <a:rPr lang="de-DE" sz="1100" b="0" baseline="0">
                  <a:solidFill>
                    <a:schemeClr val="tx1"/>
                  </a:solidFill>
                  <a:latin typeface="+mn-lt"/>
                </a:rPr>
                <a:t>ein.</a:t>
              </a:r>
            </a:p>
          </xdr:txBody>
        </xdr:sp>
      </mc:Choice>
      <mc:Fallback xmlns="">
        <xdr:sp macro="" textlink="">
          <xdr:nvSpPr>
            <xdr:cNvPr id="13" name="Rechteck: abgerundete Ecken 45">
              <a:extLst>
                <a:ext uri="{FF2B5EF4-FFF2-40B4-BE49-F238E27FC236}">
                  <a16:creationId xmlns:a16="http://schemas.microsoft.com/office/drawing/2014/main" id="{13832A70-512C-F635-8EA9-928019D1881F}"/>
                </a:ext>
              </a:extLst>
            </xdr:cNvPr>
            <xdr:cNvSpPr/>
          </xdr:nvSpPr>
          <xdr:spPr>
            <a:xfrm>
              <a:off x="125652" y="13780943"/>
              <a:ext cx="2988000" cy="1380493"/>
            </a:xfrm>
            <a:prstGeom prst="roundRect">
              <a:avLst>
                <a:gd name="adj" fmla="val 6201"/>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de-DE" sz="1100" b="0">
                  <a:solidFill>
                    <a:sysClr val="windowText" lastClr="000000"/>
                  </a:solidFill>
                  <a:effectLst/>
                  <a:latin typeface="+mn-lt"/>
                  <a:ea typeface="+mn-ea"/>
                  <a:cs typeface="+mn-cs"/>
                </a:rPr>
                <a:t>Falls vorgelagerte Referenzsysteme Anwendung</a:t>
              </a:r>
              <a:r>
                <a:rPr lang="de-DE" sz="1100" b="0" baseline="0">
                  <a:solidFill>
                    <a:sysClr val="windowText" lastClr="000000"/>
                  </a:solidFill>
                  <a:effectLst/>
                  <a:latin typeface="+mn-lt"/>
                  <a:ea typeface="+mn-ea"/>
                  <a:cs typeface="+mn-cs"/>
                </a:rPr>
                <a:t> finden, bitte hier zusätzliche Angaben ergänzen.</a:t>
              </a:r>
              <a:endParaRPr lang="de-DE">
                <a:solidFill>
                  <a:sysClr val="windowText" lastClr="000000"/>
                </a:solidFill>
                <a:effectLst/>
              </a:endParaRPr>
            </a:p>
            <a:p>
              <a:pPr algn="ctr"/>
              <a:endParaRPr lang="de-DE" sz="1100" b="0">
                <a:solidFill>
                  <a:schemeClr val="tx1"/>
                </a:solidFill>
                <a:latin typeface="+mn-lt"/>
              </a:endParaRPr>
            </a:p>
            <a:p>
              <a:pPr algn="ctr"/>
              <a:r>
                <a:rPr lang="de-DE" sz="1100" b="0">
                  <a:solidFill>
                    <a:schemeClr val="tx1"/>
                  </a:solidFill>
                  <a:latin typeface="+mn-lt"/>
                </a:rPr>
                <a:t>Bitte tragen Sie</a:t>
              </a:r>
              <a:r>
                <a:rPr lang="de-DE" sz="1100" b="0" baseline="0">
                  <a:solidFill>
                    <a:schemeClr val="tx1"/>
                  </a:solidFill>
                  <a:latin typeface="+mn-lt"/>
                </a:rPr>
                <a:t> zu dem jeweiligen vorgelagerten Referenzsystem die jeweilige realisierte Produktionsmenge </a:t>
              </a:r>
              <a:r>
                <a:rPr lang="de-DE" sz="1100" b="0" i="0" baseline="0">
                  <a:solidFill>
                    <a:sysClr val="windowText" lastClr="000000"/>
                  </a:solidFill>
                  <a:effectLst/>
                  <a:latin typeface="Cambria Math" panose="02040503050406030204" pitchFamily="18" charset="0"/>
                  <a:ea typeface="+mn-ea"/>
                  <a:cs typeface="+mn-cs"/>
                </a:rPr>
                <a:t>𝑄^(</a:t>
              </a:r>
              <a:r>
                <a:rPr lang="fr-FR" sz="1100" b="0" i="0" baseline="0">
                  <a:solidFill>
                    <a:sysClr val="windowText" lastClr="000000"/>
                  </a:solidFill>
                  <a:effectLst/>
                  <a:latin typeface="Cambria Math" panose="02040503050406030204" pitchFamily="18" charset="0"/>
                  <a:ea typeface="+mn-ea"/>
                  <a:cs typeface="+mn-cs"/>
                </a:rPr>
                <a:t>𝑅𝑒𝑎𝑙, 𝑡</a:t>
              </a:r>
              <a:r>
                <a:rPr lang="de-DE" sz="1100" b="0" i="0" baseline="0">
                  <a:solidFill>
                    <a:sysClr val="windowText" lastClr="000000"/>
                  </a:solidFill>
                  <a:effectLst/>
                  <a:latin typeface="Cambria Math" panose="02040503050406030204" pitchFamily="18" charset="0"/>
                  <a:ea typeface="+mn-ea"/>
                  <a:cs typeface="+mn-cs"/>
                </a:rPr>
                <a:t>)</a:t>
              </a:r>
              <a:r>
                <a:rPr lang="de-DE" sz="1100" b="0" baseline="0">
                  <a:solidFill>
                    <a:sysClr val="windowText" lastClr="000000"/>
                  </a:solidFill>
                  <a:latin typeface="+mn-lt"/>
                </a:rPr>
                <a:t> </a:t>
              </a:r>
              <a:r>
                <a:rPr lang="de-DE" sz="1100" b="0" baseline="0">
                  <a:solidFill>
                    <a:schemeClr val="tx1"/>
                  </a:solidFill>
                  <a:latin typeface="+mn-lt"/>
                </a:rPr>
                <a:t>ein.</a:t>
              </a:r>
            </a:p>
          </xdr:txBody>
        </xdr:sp>
      </mc:Fallback>
    </mc:AlternateContent>
    <xdr:clientData/>
  </xdr:twoCellAnchor>
  <xdr:twoCellAnchor>
    <xdr:from>
      <xdr:col>0</xdr:col>
      <xdr:colOff>125777</xdr:colOff>
      <xdr:row>56</xdr:row>
      <xdr:rowOff>9269</xdr:rowOff>
    </xdr:from>
    <xdr:to>
      <xdr:col>0</xdr:col>
      <xdr:colOff>3113777</xdr:colOff>
      <xdr:row>60</xdr:row>
      <xdr:rowOff>94283</xdr:rowOff>
    </xdr:to>
    <xdr:sp macro="" textlink="">
      <xdr:nvSpPr>
        <xdr:cNvPr id="41" name="Rechteck: abgerundete Ecken 6">
          <a:extLst>
            <a:ext uri="{FF2B5EF4-FFF2-40B4-BE49-F238E27FC236}">
              <a16:creationId xmlns:a16="http://schemas.microsoft.com/office/drawing/2014/main" id="{3DFF92AE-192F-6269-E5DB-8CA1C921F8A1}"/>
            </a:ext>
          </a:extLst>
        </xdr:cNvPr>
        <xdr:cNvSpPr/>
      </xdr:nvSpPr>
      <xdr:spPr>
        <a:xfrm>
          <a:off x="125777" y="12687044"/>
          <a:ext cx="2988000" cy="1027989"/>
        </a:xfrm>
        <a:prstGeom prst="roundRect">
          <a:avLst>
            <a:gd name="adj" fmla="val 9092"/>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Keine Bearbeitung</a:t>
          </a:r>
          <a:r>
            <a:rPr lang="de-DE" sz="1100" baseline="0">
              <a:solidFill>
                <a:sysClr val="windowText" lastClr="000000"/>
              </a:solidFill>
              <a:effectLst/>
              <a:latin typeface="+mn-lt"/>
              <a:ea typeface="+mn-ea"/>
              <a:cs typeface="+mn-cs"/>
            </a:rPr>
            <a:t> durch Antragsteller notwendig</a:t>
          </a:r>
          <a:endParaRPr lang="de-DE">
            <a:solidFill>
              <a:sysClr val="windowText" lastClr="000000"/>
            </a:solidFill>
            <a:effectLst/>
          </a:endParaRPr>
        </a:p>
      </xdr:txBody>
    </xdr:sp>
    <xdr:clientData/>
  </xdr:twoCellAnchor>
  <xdr:twoCellAnchor>
    <xdr:from>
      <xdr:col>3</xdr:col>
      <xdr:colOff>335395</xdr:colOff>
      <xdr:row>5</xdr:row>
      <xdr:rowOff>11256</xdr:rowOff>
    </xdr:from>
    <xdr:to>
      <xdr:col>4</xdr:col>
      <xdr:colOff>997006</xdr:colOff>
      <xdr:row>6</xdr:row>
      <xdr:rowOff>21683</xdr:rowOff>
    </xdr:to>
    <xdr:sp macro="" textlink="">
      <xdr:nvSpPr>
        <xdr:cNvPr id="8" name="Arrow: Right 4">
          <a:extLst>
            <a:ext uri="{FF2B5EF4-FFF2-40B4-BE49-F238E27FC236}">
              <a16:creationId xmlns:a16="http://schemas.microsoft.com/office/drawing/2014/main" id="{114B0910-A584-4E1E-BC97-04E624EC9D24}"/>
            </a:ext>
          </a:extLst>
        </xdr:cNvPr>
        <xdr:cNvSpPr/>
      </xdr:nvSpPr>
      <xdr:spPr>
        <a:xfrm>
          <a:off x="12765520" y="1849581"/>
          <a:ext cx="2099886" cy="410477"/>
        </a:xfrm>
        <a:prstGeom prst="rightArrow">
          <a:avLst>
            <a:gd name="adj1" fmla="val 50000"/>
            <a:gd name="adj2" fmla="val 80303"/>
          </a:avLst>
        </a:prstGeom>
        <a:ln w="2857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de-DE" sz="1100"/>
        </a:p>
      </xdr:txBody>
    </xdr:sp>
    <xdr:clientData/>
  </xdr:twoCellAnchor>
  <xdr:twoCellAnchor>
    <xdr:from>
      <xdr:col>0</xdr:col>
      <xdr:colOff>142042</xdr:colOff>
      <xdr:row>3</xdr:row>
      <xdr:rowOff>123825</xdr:rowOff>
    </xdr:from>
    <xdr:to>
      <xdr:col>0</xdr:col>
      <xdr:colOff>3139928</xdr:colOff>
      <xdr:row>6</xdr:row>
      <xdr:rowOff>47625</xdr:rowOff>
    </xdr:to>
    <xdr:sp macro="" textlink="">
      <xdr:nvSpPr>
        <xdr:cNvPr id="30" name="Rechteck: abgerundete Ecken 6">
          <a:extLst>
            <a:ext uri="{FF2B5EF4-FFF2-40B4-BE49-F238E27FC236}">
              <a16:creationId xmlns:a16="http://schemas.microsoft.com/office/drawing/2014/main" id="{FB9B70FD-5DB2-49A5-8784-06D839D6B0DC}"/>
            </a:ext>
          </a:extLst>
        </xdr:cNvPr>
        <xdr:cNvSpPr/>
      </xdr:nvSpPr>
      <xdr:spPr>
        <a:xfrm>
          <a:off x="142042" y="1375366"/>
          <a:ext cx="2997886" cy="903989"/>
        </a:xfrm>
        <a:prstGeom prst="roundRect">
          <a:avLst>
            <a:gd name="adj" fmla="val 1061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marL="0" indent="0" algn="ctr"/>
          <a:r>
            <a:rPr lang="de-DE" sz="1100">
              <a:solidFill>
                <a:sysClr val="windowText" lastClr="000000"/>
              </a:solidFill>
              <a:effectLst/>
              <a:latin typeface="+mn-lt"/>
              <a:ea typeface="+mn-ea"/>
              <a:cs typeface="+mn-cs"/>
            </a:rPr>
            <a:t>Setzen Sie den Schalter auf "Ja", wenn realisierte Verbrauchsparameter von geplanten Verbrauchsparametern abweichen.</a:t>
          </a:r>
          <a:endParaRPr lang="fr-FR" sz="1100">
            <a:solidFill>
              <a:sysClr val="windowText" lastClr="000000"/>
            </a:solidFill>
            <a:effectLst/>
            <a:latin typeface="+mn-lt"/>
            <a:ea typeface="+mn-ea"/>
            <a:cs typeface="+mn-cs"/>
          </a:endParaRPr>
        </a:p>
      </xdr:txBody>
    </xdr:sp>
    <xdr:clientData/>
  </xdr:twoCellAnchor>
  <xdr:twoCellAnchor>
    <xdr:from>
      <xdr:col>1</xdr:col>
      <xdr:colOff>5258962</xdr:colOff>
      <xdr:row>15</xdr:row>
      <xdr:rowOff>86528</xdr:rowOff>
    </xdr:from>
    <xdr:to>
      <xdr:col>1</xdr:col>
      <xdr:colOff>5718255</xdr:colOff>
      <xdr:row>15</xdr:row>
      <xdr:rowOff>275032</xdr:rowOff>
    </xdr:to>
    <mc:AlternateContent xmlns:mc="http://schemas.openxmlformats.org/markup-compatibility/2006" xmlns:a14="http://schemas.microsoft.com/office/drawing/2010/main">
      <mc:Choice Requires="a14">
        <xdr:sp macro="" textlink="">
          <xdr:nvSpPr>
            <xdr:cNvPr id="215" name="TextBox 2">
              <a:extLst>
                <a:ext uri="{FF2B5EF4-FFF2-40B4-BE49-F238E27FC236}">
                  <a16:creationId xmlns:a16="http://schemas.microsoft.com/office/drawing/2014/main" id="{9F3EE8F7-1362-938A-FC40-BA7A1D104C05}"/>
                </a:ext>
              </a:extLst>
            </xdr:cNvPr>
            <xdr:cNvSpPr txBox="1"/>
          </xdr:nvSpPr>
          <xdr:spPr>
            <a:xfrm>
              <a:off x="7750968" y="4605365"/>
              <a:ext cx="459293" cy="1885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panose="02040503050406030204" pitchFamily="18" charset="0"/>
                          </a:rPr>
                          <m:t>𝑄</m:t>
                        </m:r>
                      </m:e>
                      <m:sup>
                        <m:r>
                          <a:rPr lang="fr-FR" sz="1100" b="0" i="1">
                            <a:latin typeface="Cambria Math" panose="02040503050406030204" pitchFamily="18" charset="0"/>
                          </a:rPr>
                          <m:t>𝑅𝑒𝑎𝑙</m:t>
                        </m:r>
                        <m:r>
                          <a:rPr lang="fr-FR" sz="1100" b="0" i="1">
                            <a:latin typeface="Cambria Math" panose="02040503050406030204" pitchFamily="18" charset="0"/>
                          </a:rPr>
                          <m:t>, </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215" name="TextBox 2">
              <a:extLst>
                <a:ext uri="{FF2B5EF4-FFF2-40B4-BE49-F238E27FC236}">
                  <a16:creationId xmlns:a16="http://schemas.microsoft.com/office/drawing/2014/main" id="{9F3EE8F7-1362-938A-FC40-BA7A1D104C05}"/>
                </a:ext>
              </a:extLst>
            </xdr:cNvPr>
            <xdr:cNvSpPr txBox="1"/>
          </xdr:nvSpPr>
          <xdr:spPr>
            <a:xfrm>
              <a:off x="7750968" y="4605365"/>
              <a:ext cx="459293" cy="1885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r>
                <a:rPr lang="de-DE" sz="1100" b="0" i="0">
                  <a:latin typeface="Cambria Math" panose="02040503050406030204" pitchFamily="18" charset="0"/>
                </a:rPr>
                <a:t>𝑄^(</a:t>
              </a:r>
              <a:r>
                <a:rPr lang="fr-FR" sz="1100" b="0" i="0">
                  <a:latin typeface="Cambria Math" panose="02040503050406030204" pitchFamily="18" charset="0"/>
                </a:rPr>
                <a:t>𝑅𝑒𝑎𝑙, 𝑡</a:t>
              </a:r>
              <a:r>
                <a:rPr lang="de-DE" sz="1100" b="0" i="0">
                  <a:latin typeface="Cambria Math" panose="02040503050406030204" pitchFamily="18" charset="0"/>
                </a:rPr>
                <a:t>)</a:t>
              </a:r>
              <a:endParaRPr lang="de-DE" sz="1100" i="1"/>
            </a:p>
          </xdr:txBody>
        </xdr:sp>
      </mc:Fallback>
    </mc:AlternateContent>
    <xdr:clientData/>
  </xdr:twoCellAnchor>
  <xdr:oneCellAnchor>
    <xdr:from>
      <xdr:col>1</xdr:col>
      <xdr:colOff>5265814</xdr:colOff>
      <xdr:row>117</xdr:row>
      <xdr:rowOff>74544</xdr:rowOff>
    </xdr:from>
    <xdr:ext cx="404726" cy="170752"/>
    <mc:AlternateContent xmlns:mc="http://schemas.openxmlformats.org/markup-compatibility/2006" xmlns:a14="http://schemas.microsoft.com/office/drawing/2010/main">
      <mc:Choice Requires="a14">
        <xdr:sp macro="" textlink="">
          <xdr:nvSpPr>
            <xdr:cNvPr id="225" name="TextBox 2">
              <a:extLst>
                <a:ext uri="{FF2B5EF4-FFF2-40B4-BE49-F238E27FC236}">
                  <a16:creationId xmlns:a16="http://schemas.microsoft.com/office/drawing/2014/main" id="{45A5AE09-7D66-418F-AF93-B337932B48F1}"/>
                </a:ext>
              </a:extLst>
            </xdr:cNvPr>
            <xdr:cNvSpPr txBox="1"/>
          </xdr:nvSpPr>
          <xdr:spPr>
            <a:xfrm>
              <a:off x="7757820" y="22325387"/>
              <a:ext cx="404726" cy="1707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050" i="1">
                            <a:latin typeface="Cambria Math" panose="02040503050406030204" pitchFamily="18" charset="0"/>
                          </a:rPr>
                        </m:ctrlPr>
                      </m:sSupPr>
                      <m:e>
                        <m:r>
                          <a:rPr lang="fr-FR" sz="1050" b="0" i="1">
                            <a:latin typeface="Cambria Math" panose="02040503050406030204" pitchFamily="18" charset="0"/>
                          </a:rPr>
                          <m:t>𝐸</m:t>
                        </m:r>
                      </m:e>
                      <m:sup>
                        <m:r>
                          <a:rPr lang="fr-FR" sz="1050" b="0" i="1">
                            <a:latin typeface="Cambria Math" panose="02040503050406030204" pitchFamily="18" charset="0"/>
                          </a:rPr>
                          <m:t>𝑅𝑒𝑎𝑙</m:t>
                        </m:r>
                        <m:r>
                          <a:rPr lang="fr-FR" sz="1050" b="0" i="1">
                            <a:latin typeface="Cambria Math" panose="02040503050406030204" pitchFamily="18" charset="0"/>
                          </a:rPr>
                          <m:t>, </m:t>
                        </m:r>
                        <m:r>
                          <a:rPr lang="fr-FR" sz="1050" b="0" i="1">
                            <a:latin typeface="Cambria Math" panose="02040503050406030204" pitchFamily="18" charset="0"/>
                          </a:rPr>
                          <m:t>𝑡</m:t>
                        </m:r>
                      </m:sup>
                    </m:sSup>
                  </m:oMath>
                </m:oMathPara>
              </a14:m>
              <a:endParaRPr lang="de-DE" sz="1050" i="1"/>
            </a:p>
          </xdr:txBody>
        </xdr:sp>
      </mc:Choice>
      <mc:Fallback xmlns="">
        <xdr:sp macro="" textlink="">
          <xdr:nvSpPr>
            <xdr:cNvPr id="225" name="TextBox 2">
              <a:extLst>
                <a:ext uri="{FF2B5EF4-FFF2-40B4-BE49-F238E27FC236}">
                  <a16:creationId xmlns:a16="http://schemas.microsoft.com/office/drawing/2014/main" id="{45A5AE09-7D66-418F-AF93-B337932B48F1}"/>
                </a:ext>
              </a:extLst>
            </xdr:cNvPr>
            <xdr:cNvSpPr txBox="1"/>
          </xdr:nvSpPr>
          <xdr:spPr>
            <a:xfrm>
              <a:off x="7757820" y="22325387"/>
              <a:ext cx="404726" cy="1707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fr-FR" sz="1050" b="0" i="0">
                  <a:latin typeface="Cambria Math" panose="02040503050406030204" pitchFamily="18" charset="0"/>
                </a:rPr>
                <a:t>𝐸</a:t>
              </a:r>
              <a:r>
                <a:rPr lang="de-DE" sz="1050" b="0" i="0">
                  <a:latin typeface="Cambria Math" panose="02040503050406030204" pitchFamily="18" charset="0"/>
                </a:rPr>
                <a:t>^(</a:t>
              </a:r>
              <a:r>
                <a:rPr lang="fr-FR" sz="1050" b="0" i="0">
                  <a:latin typeface="Cambria Math" panose="02040503050406030204" pitchFamily="18" charset="0"/>
                </a:rPr>
                <a:t>𝑅𝑒𝑎𝑙, 𝑡</a:t>
              </a:r>
              <a:r>
                <a:rPr lang="de-DE" sz="1050" b="0" i="0">
                  <a:latin typeface="Cambria Math" panose="02040503050406030204" pitchFamily="18" charset="0"/>
                </a:rPr>
                <a:t>)</a:t>
              </a:r>
              <a:endParaRPr lang="de-DE" sz="1050" i="1"/>
            </a:p>
          </xdr:txBody>
        </xdr:sp>
      </mc:Fallback>
    </mc:AlternateContent>
    <xdr:clientData/>
  </xdr:oneCellAnchor>
  <xdr:oneCellAnchor>
    <xdr:from>
      <xdr:col>1</xdr:col>
      <xdr:colOff>6858000</xdr:colOff>
      <xdr:row>11</xdr:row>
      <xdr:rowOff>5523</xdr:rowOff>
    </xdr:from>
    <xdr:ext cx="382477" cy="183320"/>
    <mc:AlternateContent xmlns:mc="http://schemas.openxmlformats.org/markup-compatibility/2006" xmlns:a14="http://schemas.microsoft.com/office/drawing/2010/main">
      <mc:Choice Requires="a14">
        <xdr:sp macro="" textlink="">
          <xdr:nvSpPr>
            <xdr:cNvPr id="4" name="TextBox 52">
              <a:extLst>
                <a:ext uri="{FF2B5EF4-FFF2-40B4-BE49-F238E27FC236}">
                  <a16:creationId xmlns:a16="http://schemas.microsoft.com/office/drawing/2014/main" id="{058270B3-0641-4524-94C5-6F230C74A8CC}"/>
                </a:ext>
              </a:extLst>
            </xdr:cNvPr>
            <xdr:cNvSpPr txBox="1"/>
          </xdr:nvSpPr>
          <xdr:spPr bwMode="auto">
            <a:xfrm>
              <a:off x="10104783" y="3583610"/>
              <a:ext cx="382477" cy="18332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b="0" i="1">
                                <a:solidFill>
                                  <a:schemeClr val="tx1"/>
                                </a:solidFill>
                                <a:latin typeface="Cambria Math" panose="02040503050406030204" pitchFamily="18" charset="0"/>
                                <a:ea typeface="+mn-ea"/>
                                <a:cs typeface="+mn-cs"/>
                              </a:rPr>
                            </m:ctrlPr>
                          </m:sSubPr>
                          <m:e>
                            <m:r>
                              <a:rPr lang="fr-FR" sz="1100" b="0" i="1">
                                <a:solidFill>
                                  <a:schemeClr val="tx1"/>
                                </a:solidFill>
                                <a:latin typeface="Cambria Math"/>
                                <a:ea typeface="+mn-ea"/>
                                <a:cs typeface="+mn-cs"/>
                              </a:rPr>
                              <m:t>𝑒</m:t>
                            </m:r>
                          </m:e>
                          <m:sub>
                            <m:r>
                              <a:rPr lang="fr-FR" sz="1100" b="0" i="1">
                                <a:solidFill>
                                  <a:schemeClr val="tx1"/>
                                </a:solidFill>
                                <a:latin typeface="Cambria Math"/>
                                <a:ea typeface="+mn-ea"/>
                                <a:cs typeface="+mn-cs"/>
                              </a:rPr>
                              <m:t>𝑅𝑒𝑓</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𝑔</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4" name="TextBox 52">
              <a:extLst>
                <a:ext uri="{FF2B5EF4-FFF2-40B4-BE49-F238E27FC236}">
                  <a16:creationId xmlns:a16="http://schemas.microsoft.com/office/drawing/2014/main" id="{058270B3-0641-4524-94C5-6F230C74A8CC}"/>
                </a:ext>
              </a:extLst>
            </xdr:cNvPr>
            <xdr:cNvSpPr txBox="1"/>
          </xdr:nvSpPr>
          <xdr:spPr bwMode="auto">
            <a:xfrm>
              <a:off x="10104783" y="3583610"/>
              <a:ext cx="382477" cy="18332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100" b="0" i="0">
                  <a:solidFill>
                    <a:schemeClr val="tx1"/>
                  </a:solidFill>
                  <a:latin typeface="Cambria Math"/>
                  <a:ea typeface="+mn-ea"/>
                  <a:cs typeface="+mn-cs"/>
                </a:rPr>
                <a:t>𝑒</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𝑅𝑒𝑓,𝑔</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6823213</xdr:colOff>
      <xdr:row>74</xdr:row>
      <xdr:rowOff>143566</xdr:rowOff>
    </xdr:from>
    <xdr:ext cx="403957" cy="189154"/>
    <mc:AlternateContent xmlns:mc="http://schemas.openxmlformats.org/markup-compatibility/2006" xmlns:a14="http://schemas.microsoft.com/office/drawing/2010/main">
      <mc:Choice Requires="a14">
        <xdr:sp macro="" textlink="">
          <xdr:nvSpPr>
            <xdr:cNvPr id="5" name="TextBox 2">
              <a:extLst>
                <a:ext uri="{FF2B5EF4-FFF2-40B4-BE49-F238E27FC236}">
                  <a16:creationId xmlns:a16="http://schemas.microsoft.com/office/drawing/2014/main" id="{95DD3953-00D1-434E-9855-9C06BD6BA7D4}"/>
                </a:ext>
              </a:extLst>
            </xdr:cNvPr>
            <xdr:cNvSpPr txBox="1"/>
          </xdr:nvSpPr>
          <xdr:spPr bwMode="auto">
            <a:xfrm>
              <a:off x="10068063" y="16653566"/>
              <a:ext cx="403957" cy="18915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050" i="1">
                                <a:latin typeface="Cambria Math" panose="02040503050406030204" pitchFamily="18" charset="0"/>
                              </a:rPr>
                            </m:ctrlPr>
                          </m:sSubSupPr>
                          <m:e>
                            <m:r>
                              <a:rPr lang="fr-FR" sz="1050" b="0" i="1">
                                <a:latin typeface="Cambria Math"/>
                              </a:rPr>
                              <m:t>𝐷</m:t>
                            </m:r>
                          </m:e>
                          <m:sub>
                            <m:r>
                              <a:rPr lang="fr-FR" sz="1050" b="0" i="1">
                                <a:latin typeface="Cambria Math"/>
                              </a:rPr>
                              <m:t>𝑖</m:t>
                            </m:r>
                          </m:sub>
                          <m:sup>
                            <m:r>
                              <a:rPr lang="fr-FR" sz="1050" b="0" i="1">
                                <a:latin typeface="Cambria Math"/>
                              </a:rPr>
                              <m:t>𝑟𝑒𝑎𝑙</m:t>
                            </m:r>
                            <m:r>
                              <a:rPr lang="fr-FR" sz="1050" b="0" i="1">
                                <a:latin typeface="Cambria Math"/>
                              </a:rPr>
                              <m:t>, </m:t>
                            </m:r>
                            <m:r>
                              <a:rPr lang="fr-FR" sz="105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5" name="TextBox 2">
              <a:extLst>
                <a:ext uri="{FF2B5EF4-FFF2-40B4-BE49-F238E27FC236}">
                  <a16:creationId xmlns:a16="http://schemas.microsoft.com/office/drawing/2014/main" id="{95DD3953-00D1-434E-9855-9C06BD6BA7D4}"/>
                </a:ext>
              </a:extLst>
            </xdr:cNvPr>
            <xdr:cNvSpPr txBox="1"/>
          </xdr:nvSpPr>
          <xdr:spPr bwMode="auto">
            <a:xfrm>
              <a:off x="10068063" y="16653566"/>
              <a:ext cx="403957" cy="18915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050" b="0" i="0">
                  <a:latin typeface="Cambria Math"/>
                </a:rPr>
                <a:t>𝐷</a:t>
              </a:r>
              <a:r>
                <a:rPr lang="de-DE" sz="1050" b="0" i="0">
                  <a:latin typeface="Cambria Math" panose="02040503050406030204" pitchFamily="18" charset="0"/>
                </a:rPr>
                <a:t>_</a:t>
              </a:r>
              <a:r>
                <a:rPr lang="fr-FR" sz="1050" b="0" i="0">
                  <a:latin typeface="Cambria Math"/>
                </a:rPr>
                <a:t>𝑖</a:t>
              </a:r>
              <a:r>
                <a:rPr lang="fr-FR" sz="1050" b="0" i="0">
                  <a:latin typeface="Cambria Math" panose="02040503050406030204" pitchFamily="18" charset="0"/>
                </a:rPr>
                <a:t>^</a:t>
              </a:r>
              <a:r>
                <a:rPr lang="de-DE" sz="1050" b="0" i="0">
                  <a:latin typeface="Cambria Math" panose="02040503050406030204" pitchFamily="18" charset="0"/>
                </a:rPr>
                <a:t>(</a:t>
              </a:r>
              <a:r>
                <a:rPr lang="fr-FR" sz="1050" b="0" i="0">
                  <a:latin typeface="Cambria Math"/>
                </a:rPr>
                <a:t>𝑟𝑒𝑎𝑙, 𝑡</a:t>
              </a:r>
              <a:r>
                <a:rPr lang="de-DE" sz="1050" b="0" i="0">
                  <a:latin typeface="Cambria Math" panose="02040503050406030204" pitchFamily="18" charset="0"/>
                </a:rPr>
                <a:t>)</a:t>
              </a:r>
              <a:endParaRPr lang="de-DE" sz="1050" i="1"/>
            </a:p>
          </xdr:txBody>
        </xdr:sp>
      </mc:Fallback>
    </mc:AlternateContent>
    <xdr:clientData/>
  </xdr:oneCellAnchor>
  <xdr:twoCellAnchor>
    <xdr:from>
      <xdr:col>0</xdr:col>
      <xdr:colOff>145368</xdr:colOff>
      <xdr:row>1</xdr:row>
      <xdr:rowOff>26826</xdr:rowOff>
    </xdr:from>
    <xdr:to>
      <xdr:col>0</xdr:col>
      <xdr:colOff>3133368</xdr:colOff>
      <xdr:row>2</xdr:row>
      <xdr:rowOff>241365</xdr:rowOff>
    </xdr:to>
    <xdr:sp macro="" textlink="">
      <xdr:nvSpPr>
        <xdr:cNvPr id="2" name="Rechteck: abgerundete Ecken 6">
          <a:extLst>
            <a:ext uri="{FF2B5EF4-FFF2-40B4-BE49-F238E27FC236}">
              <a16:creationId xmlns:a16="http://schemas.microsoft.com/office/drawing/2014/main" id="{A81258A1-B920-40A6-85B7-FADFA0FE30C7}"/>
            </a:ext>
          </a:extLst>
        </xdr:cNvPr>
        <xdr:cNvSpPr/>
      </xdr:nvSpPr>
      <xdr:spPr>
        <a:xfrm>
          <a:off x="145368" y="324788"/>
          <a:ext cx="2988000" cy="576000"/>
        </a:xfrm>
        <a:prstGeom prst="roundRect">
          <a:avLst>
            <a:gd name="adj" fmla="val 1061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marL="0" indent="0" algn="ctr"/>
          <a:r>
            <a:rPr lang="de-DE" sz="1100">
              <a:solidFill>
                <a:sysClr val="windowText" lastClr="000000"/>
              </a:solidFill>
              <a:effectLst/>
              <a:latin typeface="+mn-lt"/>
              <a:ea typeface="+mn-ea"/>
              <a:cs typeface="+mn-cs"/>
            </a:rPr>
            <a:t>Angaben Antragsteller</a:t>
          </a:r>
          <a:endParaRPr lang="fr-FR" sz="1100">
            <a:solidFill>
              <a:sysClr val="windowText" lastClr="000000"/>
            </a:solidFill>
            <a:effectLst/>
            <a:latin typeface="+mn-lt"/>
            <a:ea typeface="+mn-ea"/>
            <a:cs typeface="+mn-cs"/>
          </a:endParaRPr>
        </a:p>
      </xdr:txBody>
    </xdr:sp>
    <xdr:clientData/>
  </xdr:twoCellAnchor>
  <xdr:twoCellAnchor>
    <xdr:from>
      <xdr:col>0</xdr:col>
      <xdr:colOff>142689</xdr:colOff>
      <xdr:row>83</xdr:row>
      <xdr:rowOff>39201</xdr:rowOff>
    </xdr:from>
    <xdr:to>
      <xdr:col>0</xdr:col>
      <xdr:colOff>3112689</xdr:colOff>
      <xdr:row>86</xdr:row>
      <xdr:rowOff>54325</xdr:rowOff>
    </xdr:to>
    <xdr:sp macro="" textlink="">
      <xdr:nvSpPr>
        <xdr:cNvPr id="6" name="Rechteck: abgerundete Ecken 6">
          <a:extLst>
            <a:ext uri="{FF2B5EF4-FFF2-40B4-BE49-F238E27FC236}">
              <a16:creationId xmlns:a16="http://schemas.microsoft.com/office/drawing/2014/main" id="{08FB9A6A-B54A-48D1-9C15-A63D701F085E}"/>
            </a:ext>
          </a:extLst>
        </xdr:cNvPr>
        <xdr:cNvSpPr/>
      </xdr:nvSpPr>
      <xdr:spPr>
        <a:xfrm>
          <a:off x="142689" y="18718097"/>
          <a:ext cx="2970000" cy="553225"/>
        </a:xfrm>
        <a:prstGeom prst="roundRect">
          <a:avLst>
            <a:gd name="adj" fmla="val 1273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b="0">
              <a:solidFill>
                <a:schemeClr val="tx1"/>
              </a:solidFill>
            </a:rPr>
            <a:t>Nicht</a:t>
          </a:r>
          <a:r>
            <a:rPr lang="de-DE" sz="1100" b="0" baseline="0">
              <a:solidFill>
                <a:schemeClr val="tx1"/>
              </a:solidFill>
            </a:rPr>
            <a:t>-</a:t>
          </a:r>
          <a:r>
            <a:rPr lang="de-DE" sz="1100" b="0">
              <a:solidFill>
                <a:schemeClr val="tx1"/>
              </a:solidFill>
            </a:rPr>
            <a:t>biogene Wasserstoffderivate angeben. Bitte geben Sie jeden Energieträger nur einmal an.</a:t>
          </a:r>
        </a:p>
      </xdr:txBody>
    </xdr:sp>
    <xdr:clientData/>
  </xdr:twoCellAnchor>
  <xdr:twoCellAnchor>
    <xdr:from>
      <xdr:col>0</xdr:col>
      <xdr:colOff>145864</xdr:colOff>
      <xdr:row>107</xdr:row>
      <xdr:rowOff>9466</xdr:rowOff>
    </xdr:from>
    <xdr:to>
      <xdr:col>0</xdr:col>
      <xdr:colOff>3115864</xdr:colOff>
      <xdr:row>109</xdr:row>
      <xdr:rowOff>114301</xdr:rowOff>
    </xdr:to>
    <xdr:sp macro="" textlink="">
      <xdr:nvSpPr>
        <xdr:cNvPr id="7" name="Rechteck: abgerundete Ecken 6">
          <a:extLst>
            <a:ext uri="{FF2B5EF4-FFF2-40B4-BE49-F238E27FC236}">
              <a16:creationId xmlns:a16="http://schemas.microsoft.com/office/drawing/2014/main" id="{2F2236B8-9265-4411-892D-6A9A5C3987C8}"/>
            </a:ext>
          </a:extLst>
        </xdr:cNvPr>
        <xdr:cNvSpPr/>
      </xdr:nvSpPr>
      <xdr:spPr>
        <a:xfrm>
          <a:off x="145864" y="23640991"/>
          <a:ext cx="2970000" cy="723960"/>
        </a:xfrm>
        <a:prstGeom prst="roundRect">
          <a:avLst>
            <a:gd name="adj" fmla="val 815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Energieträgereinsätze zur Herstellung von stofflich genutzten Wasserstoffderivaten</a:t>
          </a:r>
          <a:r>
            <a:rPr lang="de-DE" sz="1100" baseline="0">
              <a:solidFill>
                <a:sysClr val="windowText" lastClr="000000"/>
              </a:solidFill>
              <a:effectLst/>
              <a:latin typeface="+mn-lt"/>
              <a:ea typeface="+mn-ea"/>
              <a:cs typeface="+mn-cs"/>
            </a:rPr>
            <a:t> </a:t>
          </a:r>
          <a:r>
            <a:rPr lang="de-DE" sz="1100">
              <a:solidFill>
                <a:sysClr val="windowText" lastClr="000000"/>
              </a:solidFill>
              <a:effectLst/>
              <a:latin typeface="+mn-lt"/>
              <a:ea typeface="+mn-ea"/>
              <a:cs typeface="+mn-cs"/>
            </a:rPr>
            <a:t>(Abschnitt 4.10 FA</a:t>
          </a:r>
          <a:r>
            <a:rPr lang="de-DE" sz="1100" baseline="0">
              <a:solidFill>
                <a:sysClr val="windowText" lastClr="000000"/>
              </a:solidFill>
              <a:effectLst/>
              <a:latin typeface="+mn-lt"/>
              <a:ea typeface="+mn-ea"/>
              <a:cs typeface="+mn-cs"/>
            </a:rPr>
            <a:t> </a:t>
          </a:r>
          <a:r>
            <a:rPr lang="de-DE" sz="1100">
              <a:solidFill>
                <a:sysClr val="windowText" lastClr="000000"/>
              </a:solidFill>
              <a:effectLst/>
              <a:latin typeface="+mn-lt"/>
              <a:ea typeface="+mn-ea"/>
              <a:cs typeface="+mn-cs"/>
            </a:rPr>
            <a:t>CCfD 2026).</a:t>
          </a:r>
        </a:p>
      </xdr:txBody>
    </xdr:sp>
    <xdr:clientData/>
  </xdr:twoCellAnchor>
  <xdr:twoCellAnchor>
    <xdr:from>
      <xdr:col>0</xdr:col>
      <xdr:colOff>145864</xdr:colOff>
      <xdr:row>111</xdr:row>
      <xdr:rowOff>20683</xdr:rowOff>
    </xdr:from>
    <xdr:to>
      <xdr:col>0</xdr:col>
      <xdr:colOff>3115864</xdr:colOff>
      <xdr:row>121</xdr:row>
      <xdr:rowOff>123825</xdr:rowOff>
    </xdr:to>
    <xdr:sp macro="" textlink="">
      <xdr:nvSpPr>
        <xdr:cNvPr id="10" name="Rechteck: abgerundete Ecken 6">
          <a:extLst>
            <a:ext uri="{FF2B5EF4-FFF2-40B4-BE49-F238E27FC236}">
              <a16:creationId xmlns:a16="http://schemas.microsoft.com/office/drawing/2014/main" id="{96A6B38D-1F7E-4333-AC3E-5308404B227B}"/>
            </a:ext>
            <a:ext uri="{147F2762-F138-4A5C-976F-8EAC2B608ADB}">
              <a16:predDERef xmlns:a16="http://schemas.microsoft.com/office/drawing/2014/main" pred="{7CFE5F9E-3104-4B64-B7BB-D2F237C64850}"/>
            </a:ext>
          </a:extLst>
        </xdr:cNvPr>
        <xdr:cNvSpPr/>
      </xdr:nvSpPr>
      <xdr:spPr>
        <a:xfrm>
          <a:off x="145864" y="24633283"/>
          <a:ext cx="2970000" cy="2236742"/>
        </a:xfrm>
        <a:prstGeom prst="roundRect">
          <a:avLst>
            <a:gd name="adj" fmla="val 4181"/>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Angegeben werden hier sämtliche geplante Treibhausgasemissionen, sowohl die energieträgerbedingten, als auch die Prozessemissionen. Für Vorhaben mit CO</a:t>
          </a:r>
          <a:r>
            <a:rPr lang="de-DE" sz="1100" baseline="-25000">
              <a:solidFill>
                <a:sysClr val="windowText" lastClr="000000"/>
              </a:solidFill>
              <a:effectLst/>
              <a:latin typeface="+mn-lt"/>
              <a:ea typeface="+mn-ea"/>
              <a:cs typeface="+mn-cs"/>
            </a:rPr>
            <a:t>2</a:t>
          </a:r>
          <a:r>
            <a:rPr lang="de-DE" sz="1100">
              <a:solidFill>
                <a:sysClr val="windowText" lastClr="000000"/>
              </a:solidFill>
              <a:effectLst/>
              <a:latin typeface="+mn-lt"/>
              <a:ea typeface="+mn-ea"/>
              <a:cs typeface="+mn-cs"/>
            </a:rPr>
            <a:t>-Abscheidung (CCS und CCU) sind hier die Treibhausgasemissionen vor Abscheidung abzüglich der abgeschiedenen und in Infrastruktur weitergeleiteten Treibhausgasemissionen anzugeben. Bitte berücksichtigen Sie keine durch den Einsatz von Negativemissionstechnologien erzielten Treibhausgasemissionsminderungen.</a:t>
          </a:r>
          <a:endParaRPr lang="de-DE">
            <a:solidFill>
              <a:sysClr val="windowText" lastClr="000000"/>
            </a:solidFill>
            <a:effectLst/>
          </a:endParaRPr>
        </a:p>
      </xdr:txBody>
    </xdr:sp>
    <xdr:clientData/>
  </xdr:twoCellAnchor>
  <xdr:twoCellAnchor>
    <xdr:from>
      <xdr:col>0</xdr:col>
      <xdr:colOff>142689</xdr:colOff>
      <xdr:row>86</xdr:row>
      <xdr:rowOff>112403</xdr:rowOff>
    </xdr:from>
    <xdr:to>
      <xdr:col>0</xdr:col>
      <xdr:colOff>3112689</xdr:colOff>
      <xdr:row>90</xdr:row>
      <xdr:rowOff>120650</xdr:rowOff>
    </xdr:to>
    <xdr:sp macro="" textlink="">
      <xdr:nvSpPr>
        <xdr:cNvPr id="11" name="Rechteck: abgerundete Ecken 6">
          <a:extLst>
            <a:ext uri="{FF2B5EF4-FFF2-40B4-BE49-F238E27FC236}">
              <a16:creationId xmlns:a16="http://schemas.microsoft.com/office/drawing/2014/main" id="{24126942-28FA-4093-9CBE-6E41188EB7CE}"/>
            </a:ext>
          </a:extLst>
        </xdr:cNvPr>
        <xdr:cNvSpPr/>
      </xdr:nvSpPr>
      <xdr:spPr bwMode="auto">
        <a:xfrm>
          <a:off x="142689" y="19362428"/>
          <a:ext cx="2970000" cy="922647"/>
        </a:xfrm>
        <a:prstGeom prst="roundRect">
          <a:avLst>
            <a:gd name="adj" fmla="val 815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b="0">
              <a:solidFill>
                <a:schemeClr val="tx1"/>
              </a:solidFill>
            </a:rPr>
            <a:t>Angabe </a:t>
          </a:r>
          <a:r>
            <a:rPr lang="de-DE" sz="1100" b="0" baseline="0">
              <a:solidFill>
                <a:schemeClr val="tx1"/>
              </a:solidFill>
            </a:rPr>
            <a:t>umweltschädlichster Energieträger, wie z.B. Steinkohle, Diesel, Braunkohle, Öl, Torf und Ölschiefer. Bitte geben Sie jeden Energieträger nur einmal an.</a:t>
          </a:r>
          <a:endParaRPr lang="de-DE" sz="1100" b="1">
            <a:solidFill>
              <a:schemeClr val="tx1"/>
            </a:solidFill>
          </a:endParaRPr>
        </a:p>
      </xdr:txBody>
    </xdr:sp>
    <xdr:clientData/>
  </xdr:twoCellAnchor>
  <xdr:twoCellAnchor>
    <xdr:from>
      <xdr:col>0</xdr:col>
      <xdr:colOff>145864</xdr:colOff>
      <xdr:row>93</xdr:row>
      <xdr:rowOff>29726</xdr:rowOff>
    </xdr:from>
    <xdr:to>
      <xdr:col>0</xdr:col>
      <xdr:colOff>3115864</xdr:colOff>
      <xdr:row>100</xdr:row>
      <xdr:rowOff>209550</xdr:rowOff>
    </xdr:to>
    <xdr:sp macro="" textlink="">
      <xdr:nvSpPr>
        <xdr:cNvPr id="62" name="Rechteck: abgerundete Ecken 6">
          <a:extLst>
            <a:ext uri="{FF2B5EF4-FFF2-40B4-BE49-F238E27FC236}">
              <a16:creationId xmlns:a16="http://schemas.microsoft.com/office/drawing/2014/main" id="{05AE4082-D094-4485-AEB2-286CB116C3C6}"/>
            </a:ext>
          </a:extLst>
        </xdr:cNvPr>
        <xdr:cNvSpPr/>
      </xdr:nvSpPr>
      <xdr:spPr bwMode="auto">
        <a:xfrm>
          <a:off x="145864" y="20737076"/>
          <a:ext cx="2970000" cy="1637149"/>
        </a:xfrm>
        <a:prstGeom prst="roundRect">
          <a:avLst>
            <a:gd name="adj" fmla="val 5187"/>
          </a:avLst>
        </a:prstGeom>
        <a:solidFill>
          <a:srgbClr val="A9D08E"/>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b="0">
              <a:solidFill>
                <a:schemeClr val="tx1"/>
              </a:solidFill>
            </a:rPr>
            <a:t>Bei Einsatz von Abfall als Energieträger hier bitte die Art des Abfallstroms angeben. Bei heterogener Zusammensetzung ist der Abfallstrom, vor Eingabe, in seine biogenen und nicht-biogenen Anteile aufzuteilen. Geben Sie biogene Abfälle nicht doppelt an (z. B. gleichzeitig als biogenen Abfall und als Biomasse). Bitte geben Sie jeden Energieträger nur einmal an.</a:t>
          </a:r>
        </a:p>
      </xdr:txBody>
    </xdr:sp>
    <xdr:clientData/>
  </xdr:twoCellAnchor>
  <xdr:twoCellAnchor>
    <xdr:from>
      <xdr:col>0</xdr:col>
      <xdr:colOff>145864</xdr:colOff>
      <xdr:row>100</xdr:row>
      <xdr:rowOff>265052</xdr:rowOff>
    </xdr:from>
    <xdr:to>
      <xdr:col>0</xdr:col>
      <xdr:colOff>3115864</xdr:colOff>
      <xdr:row>104</xdr:row>
      <xdr:rowOff>19050</xdr:rowOff>
    </xdr:to>
    <xdr:sp macro="" textlink="">
      <xdr:nvSpPr>
        <xdr:cNvPr id="25" name="Rechteck: abgerundete Ecken 6">
          <a:extLst>
            <a:ext uri="{FF2B5EF4-FFF2-40B4-BE49-F238E27FC236}">
              <a16:creationId xmlns:a16="http://schemas.microsoft.com/office/drawing/2014/main" id="{DFA8735D-9FED-496C-9D5D-AEA7EEE47829}"/>
            </a:ext>
          </a:extLst>
        </xdr:cNvPr>
        <xdr:cNvSpPr/>
      </xdr:nvSpPr>
      <xdr:spPr>
        <a:xfrm>
          <a:off x="145864" y="22429727"/>
          <a:ext cx="2970000" cy="668398"/>
        </a:xfrm>
        <a:prstGeom prst="roundRect">
          <a:avLst>
            <a:gd name="adj" fmla="val 7314"/>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rPr>
            <a:t>Andere konventionelle Energieträger angeben. Bitte geben Sie jeden Energieträger nur einmal an.</a:t>
          </a:r>
        </a:p>
      </xdr:txBody>
    </xdr:sp>
    <xdr:clientData/>
  </xdr:twoCellAnchor>
  <xdr:twoCellAnchor>
    <xdr:from>
      <xdr:col>0</xdr:col>
      <xdr:colOff>147687</xdr:colOff>
      <xdr:row>73</xdr:row>
      <xdr:rowOff>0</xdr:rowOff>
    </xdr:from>
    <xdr:to>
      <xdr:col>0</xdr:col>
      <xdr:colOff>3114512</xdr:colOff>
      <xdr:row>82</xdr:row>
      <xdr:rowOff>162518</xdr:rowOff>
    </xdr:to>
    <xdr:sp macro="" textlink="">
      <xdr:nvSpPr>
        <xdr:cNvPr id="20" name="Rechteck: abgerundete Ecken 6">
          <a:extLst>
            <a:ext uri="{FF2B5EF4-FFF2-40B4-BE49-F238E27FC236}">
              <a16:creationId xmlns:a16="http://schemas.microsoft.com/office/drawing/2014/main" id="{3438CD8F-2420-4230-AEE6-772D91D9FE50}"/>
            </a:ext>
          </a:extLst>
        </xdr:cNvPr>
        <xdr:cNvSpPr/>
      </xdr:nvSpPr>
      <xdr:spPr>
        <a:xfrm>
          <a:off x="147687" y="15988393"/>
          <a:ext cx="2966825" cy="2673654"/>
        </a:xfrm>
        <a:prstGeom prst="roundRect">
          <a:avLst>
            <a:gd name="adj" fmla="val 4202"/>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lang="de-DE" sz="1100">
              <a:solidFill>
                <a:sysClr val="windowText" lastClr="000000"/>
              </a:solidFill>
              <a:effectLst/>
              <a:latin typeface="+mn-lt"/>
              <a:ea typeface="+mn-ea"/>
              <a:cs typeface="+mn-cs"/>
            </a:rPr>
            <a:t>Die absoluten geplanten Einsätze werden hier auf Vorhabensebene angegeben, im Fall von mehreren Produkten auch für das Produktgemisch. Die Angaben zu Wasserstoff und Erdgas umfassen hier sowohl die energetisch</a:t>
          </a:r>
          <a:r>
            <a:rPr lang="de-DE" sz="1100" baseline="0">
              <a:solidFill>
                <a:sysClr val="windowText" lastClr="000000"/>
              </a:solidFill>
              <a:effectLst/>
              <a:latin typeface="+mn-lt"/>
              <a:ea typeface="+mn-ea"/>
              <a:cs typeface="+mn-cs"/>
            </a:rPr>
            <a:t> als auch die</a:t>
          </a:r>
          <a:r>
            <a:rPr lang="de-DE" sz="1100">
              <a:solidFill>
                <a:sysClr val="windowText" lastClr="000000"/>
              </a:solidFill>
              <a:effectLst/>
              <a:latin typeface="+mn-lt"/>
              <a:ea typeface="+mn-ea"/>
              <a:cs typeface="+mn-cs"/>
            </a:rPr>
            <a:t> stofflich genutzten Mengen. </a:t>
          </a:r>
          <a:r>
            <a:rPr lang="de-DE" sz="1100" b="1">
              <a:solidFill>
                <a:sysClr val="windowText" lastClr="000000"/>
              </a:solidFill>
              <a:effectLst/>
              <a:latin typeface="+mn-lt"/>
              <a:ea typeface="+mn-ea"/>
              <a:cs typeface="+mn-cs"/>
            </a:rPr>
            <a:t>Sollten Sie Wasserstoff aus einer Netzinfrastruktur beziehen, beachten Sie zudem die Randbedingungen gemäß Nummern 4.9 und 4.16(b)(iv) FRL CCfD.</a:t>
          </a:r>
          <a:r>
            <a:rPr lang="de-DE" sz="1100" b="1" baseline="0">
              <a:solidFill>
                <a:sysClr val="windowText" lastClr="000000"/>
              </a:solidFill>
              <a:effectLst/>
              <a:latin typeface="+mn-lt"/>
              <a:ea typeface="+mn-ea"/>
              <a:cs typeface="+mn-cs"/>
            </a:rPr>
            <a:t> </a:t>
          </a:r>
          <a:r>
            <a:rPr lang="de-DE" sz="1100">
              <a:solidFill>
                <a:sysClr val="windowText" lastClr="000000"/>
              </a:solidFill>
              <a:effectLst/>
              <a:latin typeface="+mn-lt"/>
              <a:ea typeface="+mn-ea"/>
              <a:cs typeface="+mn-cs"/>
            </a:rPr>
            <a:t>Die Angaben zu nicht</a:t>
          </a:r>
          <a:r>
            <a:rPr lang="de-DE" sz="1100" baseline="0">
              <a:solidFill>
                <a:sysClr val="windowText" lastClr="000000"/>
              </a:solidFill>
              <a:effectLst/>
              <a:latin typeface="+mn-lt"/>
              <a:ea typeface="+mn-ea"/>
              <a:cs typeface="+mn-cs"/>
            </a:rPr>
            <a:t>-</a:t>
          </a:r>
          <a:r>
            <a:rPr lang="de-DE" sz="1100">
              <a:solidFill>
                <a:sysClr val="windowText" lastClr="000000"/>
              </a:solidFill>
              <a:effectLst/>
              <a:latin typeface="+mn-lt"/>
              <a:ea typeface="+mn-ea"/>
              <a:cs typeface="+mn-cs"/>
            </a:rPr>
            <a:t>biogenen energetisch genutzten Wasserstoffderivaten sind in Zeile 83-86 einzutragen. Bei eigener Herstellung und stofflicher Nutzung von</a:t>
          </a:r>
          <a:r>
            <a:rPr lang="de-DE" sz="1100" baseline="0">
              <a:solidFill>
                <a:sysClr val="windowText" lastClr="000000"/>
              </a:solidFill>
              <a:effectLst/>
              <a:latin typeface="+mn-lt"/>
              <a:ea typeface="+mn-ea"/>
              <a:cs typeface="+mn-cs"/>
            </a:rPr>
            <a:t> nicht-biogenen </a:t>
          </a:r>
          <a:r>
            <a:rPr lang="de-DE" sz="1100">
              <a:solidFill>
                <a:sysClr val="windowText" lastClr="000000"/>
              </a:solidFill>
              <a:effectLst/>
              <a:latin typeface="+mn-lt"/>
              <a:ea typeface="+mn-ea"/>
              <a:cs typeface="+mn-cs"/>
            </a:rPr>
            <a:t>Wasserstoffderivaten sind zusätzlich Zeilen 109-116 auszufüllen.</a:t>
          </a:r>
        </a:p>
      </xdr:txBody>
    </xdr:sp>
    <xdr:clientData/>
  </xdr:twoCellAnchor>
</xdr:wsDr>
</file>

<file path=xl/drawings/drawing9.xml><?xml version="1.0" encoding="utf-8"?>
<xdr:wsDr xmlns:xdr="http://schemas.openxmlformats.org/drawingml/2006/spreadsheetDrawing" xmlns:a="http://schemas.openxmlformats.org/drawingml/2006/main">
  <xdr:oneCellAnchor>
    <xdr:from>
      <xdr:col>2</xdr:col>
      <xdr:colOff>239550</xdr:colOff>
      <xdr:row>42</xdr:row>
      <xdr:rowOff>117905</xdr:rowOff>
    </xdr:from>
    <xdr:ext cx="120739" cy="172227"/>
    <mc:AlternateContent xmlns:mc="http://schemas.openxmlformats.org/markup-compatibility/2006" xmlns:a14="http://schemas.microsoft.com/office/drawing/2010/main">
      <mc:Choice Requires="a14">
        <xdr:sp macro="" textlink="">
          <xdr:nvSpPr>
            <xdr:cNvPr id="2" name="Textfeld 48">
              <a:extLst>
                <a:ext uri="{FF2B5EF4-FFF2-40B4-BE49-F238E27FC236}">
                  <a16:creationId xmlns:a16="http://schemas.microsoft.com/office/drawing/2014/main" id="{2E9FE7FA-CBA4-4546-A968-039BEF360D86}"/>
                </a:ext>
              </a:extLst>
            </xdr:cNvPr>
            <xdr:cNvSpPr txBox="1"/>
          </xdr:nvSpPr>
          <xdr:spPr>
            <a:xfrm>
              <a:off x="3473441" y="10457139"/>
              <a:ext cx="120739"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r>
                      <a:rPr lang="de-DE" sz="1100" i="1">
                        <a:latin typeface="Cambria Math" panose="02040503050406030204" pitchFamily="18" charset="0"/>
                      </a:rPr>
                      <m:t>𝛼</m:t>
                    </m:r>
                  </m:oMath>
                </m:oMathPara>
              </a14:m>
              <a:endParaRPr lang="de-DE" sz="1100"/>
            </a:p>
          </xdr:txBody>
        </xdr:sp>
      </mc:Choice>
      <mc:Fallback xmlns="">
        <xdr:sp macro="" textlink="">
          <xdr:nvSpPr>
            <xdr:cNvPr id="2" name="Textfeld 48">
              <a:extLst>
                <a:ext uri="{FF2B5EF4-FFF2-40B4-BE49-F238E27FC236}">
                  <a16:creationId xmlns:a16="http://schemas.microsoft.com/office/drawing/2014/main" id="{2E9FE7FA-CBA4-4546-A968-039BEF360D86}"/>
                </a:ext>
              </a:extLst>
            </xdr:cNvPr>
            <xdr:cNvSpPr txBox="1"/>
          </xdr:nvSpPr>
          <xdr:spPr>
            <a:xfrm>
              <a:off x="3473441" y="10457139"/>
              <a:ext cx="120739"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i="0">
                  <a:latin typeface="Cambria Math" panose="02040503050406030204" pitchFamily="18" charset="0"/>
                </a:rPr>
                <a:t>𝛼</a:t>
              </a:r>
              <a:endParaRPr lang="de-DE" sz="1100"/>
            </a:p>
          </xdr:txBody>
        </xdr:sp>
      </mc:Fallback>
    </mc:AlternateContent>
    <xdr:clientData/>
  </xdr:oneCellAnchor>
  <xdr:oneCellAnchor>
    <xdr:from>
      <xdr:col>3</xdr:col>
      <xdr:colOff>161703</xdr:colOff>
      <xdr:row>20</xdr:row>
      <xdr:rowOff>8055</xdr:rowOff>
    </xdr:from>
    <xdr:ext cx="577722" cy="186526"/>
    <mc:AlternateContent xmlns:mc="http://schemas.openxmlformats.org/markup-compatibility/2006" xmlns:a14="http://schemas.microsoft.com/office/drawing/2010/main">
      <mc:Choice Requires="a14">
        <xdr:sp macro="" textlink="">
          <xdr:nvSpPr>
            <xdr:cNvPr id="3" name="Textfeld 48">
              <a:extLst>
                <a:ext uri="{FF2B5EF4-FFF2-40B4-BE49-F238E27FC236}">
                  <a16:creationId xmlns:a16="http://schemas.microsoft.com/office/drawing/2014/main" id="{FE8F14DC-06F9-4ECD-B618-227045868BDB}"/>
                </a:ext>
              </a:extLst>
            </xdr:cNvPr>
            <xdr:cNvSpPr txBox="1"/>
          </xdr:nvSpPr>
          <xdr:spPr>
            <a:xfrm>
              <a:off x="4676553" y="5246805"/>
              <a:ext cx="577722" cy="186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𝑉𝑜𝑟h𝑎𝑏𝑒𝑛</m:t>
                        </m:r>
                      </m:sup>
                    </m:sSubSup>
                  </m:oMath>
                </m:oMathPara>
              </a14:m>
              <a:endParaRPr lang="de-DE" sz="1100"/>
            </a:p>
          </xdr:txBody>
        </xdr:sp>
      </mc:Choice>
      <mc:Fallback xmlns="">
        <xdr:sp macro="" textlink="">
          <xdr:nvSpPr>
            <xdr:cNvPr id="3" name="Textfeld 48">
              <a:extLst>
                <a:ext uri="{FF2B5EF4-FFF2-40B4-BE49-F238E27FC236}">
                  <a16:creationId xmlns:a16="http://schemas.microsoft.com/office/drawing/2014/main" id="{FE8F14DC-06F9-4ECD-B618-227045868BDB}"/>
                </a:ext>
              </a:extLst>
            </xdr:cNvPr>
            <xdr:cNvSpPr txBox="1"/>
          </xdr:nvSpPr>
          <xdr:spPr>
            <a:xfrm>
              <a:off x="4676553" y="5246805"/>
              <a:ext cx="577722" cy="186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𝑉𝑜𝑟ℎ𝑎𝑏𝑒𝑛</a:t>
              </a:r>
              <a:endParaRPr lang="de-DE" sz="1100"/>
            </a:p>
          </xdr:txBody>
        </xdr:sp>
      </mc:Fallback>
    </mc:AlternateContent>
    <xdr:clientData/>
  </xdr:oneCellAnchor>
  <xdr:oneCellAnchor>
    <xdr:from>
      <xdr:col>3</xdr:col>
      <xdr:colOff>164878</xdr:colOff>
      <xdr:row>21</xdr:row>
      <xdr:rowOff>13136</xdr:rowOff>
    </xdr:from>
    <xdr:ext cx="577722" cy="186526"/>
    <mc:AlternateContent xmlns:mc="http://schemas.openxmlformats.org/markup-compatibility/2006" xmlns:a14="http://schemas.microsoft.com/office/drawing/2010/main">
      <mc:Choice Requires="a14">
        <xdr:sp macro="" textlink="">
          <xdr:nvSpPr>
            <xdr:cNvPr id="4" name="Textfeld 48">
              <a:extLst>
                <a:ext uri="{FF2B5EF4-FFF2-40B4-BE49-F238E27FC236}">
                  <a16:creationId xmlns:a16="http://schemas.microsoft.com/office/drawing/2014/main" id="{B9B41A76-3C01-47CC-A8AA-BABC7EB69699}"/>
                </a:ext>
              </a:extLst>
            </xdr:cNvPr>
            <xdr:cNvSpPr txBox="1"/>
          </xdr:nvSpPr>
          <xdr:spPr>
            <a:xfrm>
              <a:off x="4679728" y="5480486"/>
              <a:ext cx="577722" cy="186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𝑉𝑜𝑟h𝑎𝑏𝑒𝑛</m:t>
                        </m:r>
                      </m:sup>
                    </m:sSubSup>
                  </m:oMath>
                </m:oMathPara>
              </a14:m>
              <a:endParaRPr lang="de-DE" sz="1100"/>
            </a:p>
          </xdr:txBody>
        </xdr:sp>
      </mc:Choice>
      <mc:Fallback xmlns="">
        <xdr:sp macro="" textlink="">
          <xdr:nvSpPr>
            <xdr:cNvPr id="4" name="Textfeld 48">
              <a:extLst>
                <a:ext uri="{FF2B5EF4-FFF2-40B4-BE49-F238E27FC236}">
                  <a16:creationId xmlns:a16="http://schemas.microsoft.com/office/drawing/2014/main" id="{B9B41A76-3C01-47CC-A8AA-BABC7EB69699}"/>
                </a:ext>
              </a:extLst>
            </xdr:cNvPr>
            <xdr:cNvSpPr txBox="1"/>
          </xdr:nvSpPr>
          <xdr:spPr>
            <a:xfrm>
              <a:off x="4679728" y="5480486"/>
              <a:ext cx="577722" cy="186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𝑉𝑜𝑟ℎ𝑎𝑏𝑒𝑛</a:t>
              </a:r>
              <a:endParaRPr lang="de-DE" sz="1100"/>
            </a:p>
          </xdr:txBody>
        </xdr:sp>
      </mc:Fallback>
    </mc:AlternateContent>
    <xdr:clientData/>
  </xdr:oneCellAnchor>
  <xdr:oneCellAnchor>
    <xdr:from>
      <xdr:col>3</xdr:col>
      <xdr:colOff>181499</xdr:colOff>
      <xdr:row>22</xdr:row>
      <xdr:rowOff>15042</xdr:rowOff>
    </xdr:from>
    <xdr:ext cx="577722" cy="186526"/>
    <mc:AlternateContent xmlns:mc="http://schemas.openxmlformats.org/markup-compatibility/2006" xmlns:a14="http://schemas.microsoft.com/office/drawing/2010/main">
      <mc:Choice Requires="a14">
        <xdr:sp macro="" textlink="">
          <xdr:nvSpPr>
            <xdr:cNvPr id="5" name="Textfeld 48">
              <a:extLst>
                <a:ext uri="{FF2B5EF4-FFF2-40B4-BE49-F238E27FC236}">
                  <a16:creationId xmlns:a16="http://schemas.microsoft.com/office/drawing/2014/main" id="{44B1CE09-68CA-4EC9-84A9-600612FB8D85}"/>
                </a:ext>
              </a:extLst>
            </xdr:cNvPr>
            <xdr:cNvSpPr txBox="1"/>
          </xdr:nvSpPr>
          <xdr:spPr>
            <a:xfrm>
              <a:off x="4696349" y="5710992"/>
              <a:ext cx="577722" cy="186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𝑉𝑜𝑟h𝑎𝑏𝑒𝑛</m:t>
                        </m:r>
                      </m:sup>
                    </m:sSubSup>
                  </m:oMath>
                </m:oMathPara>
              </a14:m>
              <a:endParaRPr lang="de-DE" sz="1100"/>
            </a:p>
          </xdr:txBody>
        </xdr:sp>
      </mc:Choice>
      <mc:Fallback xmlns="">
        <xdr:sp macro="" textlink="">
          <xdr:nvSpPr>
            <xdr:cNvPr id="5" name="Textfeld 48">
              <a:extLst>
                <a:ext uri="{FF2B5EF4-FFF2-40B4-BE49-F238E27FC236}">
                  <a16:creationId xmlns:a16="http://schemas.microsoft.com/office/drawing/2014/main" id="{44B1CE09-68CA-4EC9-84A9-600612FB8D85}"/>
                </a:ext>
              </a:extLst>
            </xdr:cNvPr>
            <xdr:cNvSpPr txBox="1"/>
          </xdr:nvSpPr>
          <xdr:spPr>
            <a:xfrm>
              <a:off x="4696349" y="5710992"/>
              <a:ext cx="577722" cy="186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𝑉𝑜𝑟ℎ𝑎𝑏𝑒𝑛</a:t>
              </a:r>
              <a:endParaRPr lang="de-DE" sz="1100"/>
            </a:p>
          </xdr:txBody>
        </xdr:sp>
      </mc:Fallback>
    </mc:AlternateContent>
    <xdr:clientData/>
  </xdr:oneCellAnchor>
  <xdr:oneCellAnchor>
    <xdr:from>
      <xdr:col>3</xdr:col>
      <xdr:colOff>170667</xdr:colOff>
      <xdr:row>23</xdr:row>
      <xdr:rowOff>16948</xdr:rowOff>
    </xdr:from>
    <xdr:ext cx="577722" cy="186526"/>
    <mc:AlternateContent xmlns:mc="http://schemas.openxmlformats.org/markup-compatibility/2006" xmlns:a14="http://schemas.microsoft.com/office/drawing/2010/main">
      <mc:Choice Requires="a14">
        <xdr:sp macro="" textlink="">
          <xdr:nvSpPr>
            <xdr:cNvPr id="6" name="Textfeld 48">
              <a:extLst>
                <a:ext uri="{FF2B5EF4-FFF2-40B4-BE49-F238E27FC236}">
                  <a16:creationId xmlns:a16="http://schemas.microsoft.com/office/drawing/2014/main" id="{1D1F508A-6C5A-4F95-99C1-98DFE92423BD}"/>
                </a:ext>
              </a:extLst>
            </xdr:cNvPr>
            <xdr:cNvSpPr txBox="1"/>
          </xdr:nvSpPr>
          <xdr:spPr>
            <a:xfrm>
              <a:off x="4685517" y="5941498"/>
              <a:ext cx="577722" cy="186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𝑉𝑜𝑟h𝑎𝑏𝑒𝑛</m:t>
                        </m:r>
                      </m:sup>
                    </m:sSubSup>
                  </m:oMath>
                </m:oMathPara>
              </a14:m>
              <a:endParaRPr lang="de-DE" sz="1100"/>
            </a:p>
          </xdr:txBody>
        </xdr:sp>
      </mc:Choice>
      <mc:Fallback xmlns="">
        <xdr:sp macro="" textlink="">
          <xdr:nvSpPr>
            <xdr:cNvPr id="6" name="Textfeld 48">
              <a:extLst>
                <a:ext uri="{FF2B5EF4-FFF2-40B4-BE49-F238E27FC236}">
                  <a16:creationId xmlns:a16="http://schemas.microsoft.com/office/drawing/2014/main" id="{1D1F508A-6C5A-4F95-99C1-98DFE92423BD}"/>
                </a:ext>
              </a:extLst>
            </xdr:cNvPr>
            <xdr:cNvSpPr txBox="1"/>
          </xdr:nvSpPr>
          <xdr:spPr>
            <a:xfrm>
              <a:off x="4685517" y="5941498"/>
              <a:ext cx="577722" cy="186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𝑉𝑜𝑟ℎ𝑎𝑏𝑒𝑛</a:t>
              </a:r>
              <a:endParaRPr lang="de-DE" sz="1100"/>
            </a:p>
          </xdr:txBody>
        </xdr:sp>
      </mc:Fallback>
    </mc:AlternateContent>
    <xdr:clientData/>
  </xdr:oneCellAnchor>
  <xdr:oneCellAnchor>
    <xdr:from>
      <xdr:col>3</xdr:col>
      <xdr:colOff>161703</xdr:colOff>
      <xdr:row>24</xdr:row>
      <xdr:rowOff>18854</xdr:rowOff>
    </xdr:from>
    <xdr:ext cx="577722" cy="186526"/>
    <mc:AlternateContent xmlns:mc="http://schemas.openxmlformats.org/markup-compatibility/2006" xmlns:a14="http://schemas.microsoft.com/office/drawing/2010/main">
      <mc:Choice Requires="a14">
        <xdr:sp macro="" textlink="">
          <xdr:nvSpPr>
            <xdr:cNvPr id="7" name="Textfeld 48">
              <a:extLst>
                <a:ext uri="{FF2B5EF4-FFF2-40B4-BE49-F238E27FC236}">
                  <a16:creationId xmlns:a16="http://schemas.microsoft.com/office/drawing/2014/main" id="{15F24962-DFE7-4C44-B98B-57157D199339}"/>
                </a:ext>
              </a:extLst>
            </xdr:cNvPr>
            <xdr:cNvSpPr txBox="1"/>
          </xdr:nvSpPr>
          <xdr:spPr>
            <a:xfrm>
              <a:off x="4676553" y="6172004"/>
              <a:ext cx="577722" cy="186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𝑉𝑜𝑟h𝑎𝑏𝑒𝑛</m:t>
                        </m:r>
                      </m:sup>
                    </m:sSubSup>
                  </m:oMath>
                </m:oMathPara>
              </a14:m>
              <a:endParaRPr lang="de-DE" sz="1100"/>
            </a:p>
          </xdr:txBody>
        </xdr:sp>
      </mc:Choice>
      <mc:Fallback xmlns="">
        <xdr:sp macro="" textlink="">
          <xdr:nvSpPr>
            <xdr:cNvPr id="7" name="Textfeld 48">
              <a:extLst>
                <a:ext uri="{FF2B5EF4-FFF2-40B4-BE49-F238E27FC236}">
                  <a16:creationId xmlns:a16="http://schemas.microsoft.com/office/drawing/2014/main" id="{15F24962-DFE7-4C44-B98B-57157D199339}"/>
                </a:ext>
              </a:extLst>
            </xdr:cNvPr>
            <xdr:cNvSpPr txBox="1"/>
          </xdr:nvSpPr>
          <xdr:spPr>
            <a:xfrm>
              <a:off x="4676553" y="6172004"/>
              <a:ext cx="577722" cy="186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𝑉𝑜𝑟ℎ𝑎𝑏𝑒𝑛</a:t>
              </a:r>
              <a:endParaRPr lang="de-DE" sz="1100"/>
            </a:p>
          </xdr:txBody>
        </xdr:sp>
      </mc:Fallback>
    </mc:AlternateContent>
    <xdr:clientData/>
  </xdr:oneCellAnchor>
  <xdr:oneCellAnchor>
    <xdr:from>
      <xdr:col>3</xdr:col>
      <xdr:colOff>161703</xdr:colOff>
      <xdr:row>25</xdr:row>
      <xdr:rowOff>20758</xdr:rowOff>
    </xdr:from>
    <xdr:ext cx="577722" cy="186526"/>
    <mc:AlternateContent xmlns:mc="http://schemas.openxmlformats.org/markup-compatibility/2006" xmlns:a14="http://schemas.microsoft.com/office/drawing/2010/main">
      <mc:Choice Requires="a14">
        <xdr:sp macro="" textlink="">
          <xdr:nvSpPr>
            <xdr:cNvPr id="8" name="Textfeld 48">
              <a:extLst>
                <a:ext uri="{FF2B5EF4-FFF2-40B4-BE49-F238E27FC236}">
                  <a16:creationId xmlns:a16="http://schemas.microsoft.com/office/drawing/2014/main" id="{EA2D7CB4-617B-4860-A418-C0B05EA7D0E4}"/>
                </a:ext>
              </a:extLst>
            </xdr:cNvPr>
            <xdr:cNvSpPr txBox="1"/>
          </xdr:nvSpPr>
          <xdr:spPr>
            <a:xfrm>
              <a:off x="4676553" y="6402508"/>
              <a:ext cx="577722" cy="186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𝑉𝑜𝑟h𝑎𝑏𝑒𝑛</m:t>
                        </m:r>
                      </m:sup>
                    </m:sSubSup>
                  </m:oMath>
                </m:oMathPara>
              </a14:m>
              <a:endParaRPr lang="de-DE" sz="1100"/>
            </a:p>
          </xdr:txBody>
        </xdr:sp>
      </mc:Choice>
      <mc:Fallback xmlns="">
        <xdr:sp macro="" textlink="">
          <xdr:nvSpPr>
            <xdr:cNvPr id="8" name="Textfeld 48">
              <a:extLst>
                <a:ext uri="{FF2B5EF4-FFF2-40B4-BE49-F238E27FC236}">
                  <a16:creationId xmlns:a16="http://schemas.microsoft.com/office/drawing/2014/main" id="{EA2D7CB4-617B-4860-A418-C0B05EA7D0E4}"/>
                </a:ext>
              </a:extLst>
            </xdr:cNvPr>
            <xdr:cNvSpPr txBox="1"/>
          </xdr:nvSpPr>
          <xdr:spPr>
            <a:xfrm>
              <a:off x="4676553" y="6402508"/>
              <a:ext cx="577722" cy="186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𝑉𝑜𝑟ℎ𝑎𝑏𝑒𝑛</a:t>
              </a:r>
              <a:endParaRPr lang="de-DE" sz="1100"/>
            </a:p>
          </xdr:txBody>
        </xdr:sp>
      </mc:Fallback>
    </mc:AlternateContent>
    <xdr:clientData/>
  </xdr:oneCellAnchor>
  <xdr:oneCellAnchor>
    <xdr:from>
      <xdr:col>3</xdr:col>
      <xdr:colOff>155073</xdr:colOff>
      <xdr:row>26</xdr:row>
      <xdr:rowOff>10777</xdr:rowOff>
    </xdr:from>
    <xdr:ext cx="315599" cy="207236"/>
    <mc:AlternateContent xmlns:mc="http://schemas.openxmlformats.org/markup-compatibility/2006" xmlns:a14="http://schemas.microsoft.com/office/drawing/2010/main">
      <mc:Choice Requires="a14">
        <xdr:sp macro="" textlink="">
          <xdr:nvSpPr>
            <xdr:cNvPr id="9" name="Textfeld 48">
              <a:extLst>
                <a:ext uri="{FF2B5EF4-FFF2-40B4-BE49-F238E27FC236}">
                  <a16:creationId xmlns:a16="http://schemas.microsoft.com/office/drawing/2014/main" id="{B5A5526B-2EB2-4C2B-A103-85FBB5450FA7}"/>
                </a:ext>
              </a:extLst>
            </xdr:cNvPr>
            <xdr:cNvSpPr txBox="1"/>
          </xdr:nvSpPr>
          <xdr:spPr>
            <a:xfrm>
              <a:off x="4669923" y="6621127"/>
              <a:ext cx="315599" cy="2072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𝑅𝑒𝑓</m:t>
                        </m:r>
                      </m:sup>
                    </m:sSubSup>
                  </m:oMath>
                </m:oMathPara>
              </a14:m>
              <a:endParaRPr lang="de-DE" sz="1100"/>
            </a:p>
          </xdr:txBody>
        </xdr:sp>
      </mc:Choice>
      <mc:Fallback xmlns="">
        <xdr:sp macro="" textlink="">
          <xdr:nvSpPr>
            <xdr:cNvPr id="9" name="Textfeld 48">
              <a:extLst>
                <a:ext uri="{FF2B5EF4-FFF2-40B4-BE49-F238E27FC236}">
                  <a16:creationId xmlns:a16="http://schemas.microsoft.com/office/drawing/2014/main" id="{B5A5526B-2EB2-4C2B-A103-85FBB5450FA7}"/>
                </a:ext>
              </a:extLst>
            </xdr:cNvPr>
            <xdr:cNvSpPr txBox="1"/>
          </xdr:nvSpPr>
          <xdr:spPr>
            <a:xfrm>
              <a:off x="4669923" y="6621127"/>
              <a:ext cx="315599" cy="2072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𝑅𝑒𝑓</a:t>
              </a:r>
              <a:endParaRPr lang="de-DE" sz="1100"/>
            </a:p>
          </xdr:txBody>
        </xdr:sp>
      </mc:Fallback>
    </mc:AlternateContent>
    <xdr:clientData/>
  </xdr:oneCellAnchor>
  <xdr:oneCellAnchor>
    <xdr:from>
      <xdr:col>3</xdr:col>
      <xdr:colOff>164147</xdr:colOff>
      <xdr:row>27</xdr:row>
      <xdr:rowOff>3138</xdr:rowOff>
    </xdr:from>
    <xdr:ext cx="303801" cy="212943"/>
    <mc:AlternateContent xmlns:mc="http://schemas.openxmlformats.org/markup-compatibility/2006" xmlns:a14="http://schemas.microsoft.com/office/drawing/2010/main">
      <mc:Choice Requires="a14">
        <xdr:sp macro="" textlink="">
          <xdr:nvSpPr>
            <xdr:cNvPr id="10" name="Textfeld 48">
              <a:extLst>
                <a:ext uri="{FF2B5EF4-FFF2-40B4-BE49-F238E27FC236}">
                  <a16:creationId xmlns:a16="http://schemas.microsoft.com/office/drawing/2014/main" id="{A5D83B7D-B236-4889-BCBB-E36C2453FE8A}"/>
                </a:ext>
              </a:extLst>
            </xdr:cNvPr>
            <xdr:cNvSpPr txBox="1"/>
          </xdr:nvSpPr>
          <xdr:spPr>
            <a:xfrm>
              <a:off x="4678997" y="6842088"/>
              <a:ext cx="303801" cy="2129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𝑅𝑒𝑓</m:t>
                        </m:r>
                      </m:sup>
                    </m:sSubSup>
                  </m:oMath>
                </m:oMathPara>
              </a14:m>
              <a:endParaRPr lang="de-DE" sz="1100"/>
            </a:p>
          </xdr:txBody>
        </xdr:sp>
      </mc:Choice>
      <mc:Fallback xmlns="">
        <xdr:sp macro="" textlink="">
          <xdr:nvSpPr>
            <xdr:cNvPr id="10" name="Textfeld 48">
              <a:extLst>
                <a:ext uri="{FF2B5EF4-FFF2-40B4-BE49-F238E27FC236}">
                  <a16:creationId xmlns:a16="http://schemas.microsoft.com/office/drawing/2014/main" id="{A5D83B7D-B236-4889-BCBB-E36C2453FE8A}"/>
                </a:ext>
              </a:extLst>
            </xdr:cNvPr>
            <xdr:cNvSpPr txBox="1"/>
          </xdr:nvSpPr>
          <xdr:spPr>
            <a:xfrm>
              <a:off x="4678997" y="6842088"/>
              <a:ext cx="303801" cy="2129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𝑅𝑒𝑓</a:t>
              </a:r>
              <a:endParaRPr lang="de-DE" sz="1100"/>
            </a:p>
          </xdr:txBody>
        </xdr:sp>
      </mc:Fallback>
    </mc:AlternateContent>
    <xdr:clientData/>
  </xdr:oneCellAnchor>
  <xdr:oneCellAnchor>
    <xdr:from>
      <xdr:col>3</xdr:col>
      <xdr:colOff>164147</xdr:colOff>
      <xdr:row>28</xdr:row>
      <xdr:rowOff>4381</xdr:rowOff>
    </xdr:from>
    <xdr:ext cx="303801" cy="212943"/>
    <mc:AlternateContent xmlns:mc="http://schemas.openxmlformats.org/markup-compatibility/2006" xmlns:a14="http://schemas.microsoft.com/office/drawing/2010/main">
      <mc:Choice Requires="a14">
        <xdr:sp macro="" textlink="">
          <xdr:nvSpPr>
            <xdr:cNvPr id="11" name="Textfeld 48">
              <a:extLst>
                <a:ext uri="{FF2B5EF4-FFF2-40B4-BE49-F238E27FC236}">
                  <a16:creationId xmlns:a16="http://schemas.microsoft.com/office/drawing/2014/main" id="{A0F4033B-146F-4213-8C7B-4E6C328C83C3}"/>
                </a:ext>
              </a:extLst>
            </xdr:cNvPr>
            <xdr:cNvSpPr txBox="1"/>
          </xdr:nvSpPr>
          <xdr:spPr>
            <a:xfrm>
              <a:off x="4678997" y="7071931"/>
              <a:ext cx="303801" cy="2129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𝑅𝑒𝑓</m:t>
                        </m:r>
                      </m:sup>
                    </m:sSubSup>
                  </m:oMath>
                </m:oMathPara>
              </a14:m>
              <a:endParaRPr lang="de-DE" sz="1100"/>
            </a:p>
          </xdr:txBody>
        </xdr:sp>
      </mc:Choice>
      <mc:Fallback xmlns="">
        <xdr:sp macro="" textlink="">
          <xdr:nvSpPr>
            <xdr:cNvPr id="11" name="Textfeld 48">
              <a:extLst>
                <a:ext uri="{FF2B5EF4-FFF2-40B4-BE49-F238E27FC236}">
                  <a16:creationId xmlns:a16="http://schemas.microsoft.com/office/drawing/2014/main" id="{A0F4033B-146F-4213-8C7B-4E6C328C83C3}"/>
                </a:ext>
              </a:extLst>
            </xdr:cNvPr>
            <xdr:cNvSpPr txBox="1"/>
          </xdr:nvSpPr>
          <xdr:spPr>
            <a:xfrm>
              <a:off x="4678997" y="7071931"/>
              <a:ext cx="303801" cy="2129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𝑅𝑒𝑓</a:t>
              </a:r>
              <a:endParaRPr lang="de-DE" sz="1100"/>
            </a:p>
          </xdr:txBody>
        </xdr:sp>
      </mc:Fallback>
    </mc:AlternateContent>
    <xdr:clientData/>
  </xdr:oneCellAnchor>
  <xdr:oneCellAnchor>
    <xdr:from>
      <xdr:col>3</xdr:col>
      <xdr:colOff>164147</xdr:colOff>
      <xdr:row>29</xdr:row>
      <xdr:rowOff>5624</xdr:rowOff>
    </xdr:from>
    <xdr:ext cx="303801" cy="212943"/>
    <mc:AlternateContent xmlns:mc="http://schemas.openxmlformats.org/markup-compatibility/2006" xmlns:a14="http://schemas.microsoft.com/office/drawing/2010/main">
      <mc:Choice Requires="a14">
        <xdr:sp macro="" textlink="">
          <xdr:nvSpPr>
            <xdr:cNvPr id="12" name="Textfeld 48">
              <a:extLst>
                <a:ext uri="{FF2B5EF4-FFF2-40B4-BE49-F238E27FC236}">
                  <a16:creationId xmlns:a16="http://schemas.microsoft.com/office/drawing/2014/main" id="{34EB3DB9-58CC-4316-B03B-327ECAE39DA6}"/>
                </a:ext>
              </a:extLst>
            </xdr:cNvPr>
            <xdr:cNvSpPr txBox="1"/>
          </xdr:nvSpPr>
          <xdr:spPr>
            <a:xfrm>
              <a:off x="4678997" y="7301774"/>
              <a:ext cx="303801" cy="2129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𝑅𝑒𝑓</m:t>
                        </m:r>
                      </m:sup>
                    </m:sSubSup>
                  </m:oMath>
                </m:oMathPara>
              </a14:m>
              <a:endParaRPr lang="de-DE" sz="1100"/>
            </a:p>
          </xdr:txBody>
        </xdr:sp>
      </mc:Choice>
      <mc:Fallback xmlns="">
        <xdr:sp macro="" textlink="">
          <xdr:nvSpPr>
            <xdr:cNvPr id="12" name="Textfeld 48">
              <a:extLst>
                <a:ext uri="{FF2B5EF4-FFF2-40B4-BE49-F238E27FC236}">
                  <a16:creationId xmlns:a16="http://schemas.microsoft.com/office/drawing/2014/main" id="{34EB3DB9-58CC-4316-B03B-327ECAE39DA6}"/>
                </a:ext>
              </a:extLst>
            </xdr:cNvPr>
            <xdr:cNvSpPr txBox="1"/>
          </xdr:nvSpPr>
          <xdr:spPr>
            <a:xfrm>
              <a:off x="4678997" y="7301774"/>
              <a:ext cx="303801" cy="2129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𝑅𝑒𝑓</a:t>
              </a:r>
              <a:endParaRPr lang="de-DE" sz="1100"/>
            </a:p>
          </xdr:txBody>
        </xdr:sp>
      </mc:Fallback>
    </mc:AlternateContent>
    <xdr:clientData/>
  </xdr:oneCellAnchor>
  <xdr:oneCellAnchor>
    <xdr:from>
      <xdr:col>3</xdr:col>
      <xdr:colOff>164147</xdr:colOff>
      <xdr:row>30</xdr:row>
      <xdr:rowOff>6867</xdr:rowOff>
    </xdr:from>
    <xdr:ext cx="303801" cy="212943"/>
    <mc:AlternateContent xmlns:mc="http://schemas.openxmlformats.org/markup-compatibility/2006" xmlns:a14="http://schemas.microsoft.com/office/drawing/2010/main">
      <mc:Choice Requires="a14">
        <xdr:sp macro="" textlink="">
          <xdr:nvSpPr>
            <xdr:cNvPr id="13" name="Textfeld 48">
              <a:extLst>
                <a:ext uri="{FF2B5EF4-FFF2-40B4-BE49-F238E27FC236}">
                  <a16:creationId xmlns:a16="http://schemas.microsoft.com/office/drawing/2014/main" id="{C81D7548-7DBA-45D5-BF6C-CB5A0A7FC1E2}"/>
                </a:ext>
              </a:extLst>
            </xdr:cNvPr>
            <xdr:cNvSpPr txBox="1"/>
          </xdr:nvSpPr>
          <xdr:spPr>
            <a:xfrm>
              <a:off x="4678997" y="7531617"/>
              <a:ext cx="303801" cy="2129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𝑅𝑒𝑓</m:t>
                        </m:r>
                      </m:sup>
                    </m:sSubSup>
                  </m:oMath>
                </m:oMathPara>
              </a14:m>
              <a:endParaRPr lang="de-DE" sz="1100"/>
            </a:p>
          </xdr:txBody>
        </xdr:sp>
      </mc:Choice>
      <mc:Fallback xmlns="">
        <xdr:sp macro="" textlink="">
          <xdr:nvSpPr>
            <xdr:cNvPr id="13" name="Textfeld 48">
              <a:extLst>
                <a:ext uri="{FF2B5EF4-FFF2-40B4-BE49-F238E27FC236}">
                  <a16:creationId xmlns:a16="http://schemas.microsoft.com/office/drawing/2014/main" id="{C81D7548-7DBA-45D5-BF6C-CB5A0A7FC1E2}"/>
                </a:ext>
              </a:extLst>
            </xdr:cNvPr>
            <xdr:cNvSpPr txBox="1"/>
          </xdr:nvSpPr>
          <xdr:spPr>
            <a:xfrm>
              <a:off x="4678997" y="7531617"/>
              <a:ext cx="303801" cy="2129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𝑅𝑒𝑓</a:t>
              </a:r>
              <a:endParaRPr lang="de-DE" sz="1100"/>
            </a:p>
          </xdr:txBody>
        </xdr:sp>
      </mc:Fallback>
    </mc:AlternateContent>
    <xdr:clientData/>
  </xdr:oneCellAnchor>
  <xdr:oneCellAnchor>
    <xdr:from>
      <xdr:col>3</xdr:col>
      <xdr:colOff>160972</xdr:colOff>
      <xdr:row>31</xdr:row>
      <xdr:rowOff>11283</xdr:rowOff>
    </xdr:from>
    <xdr:ext cx="303801" cy="212943"/>
    <mc:AlternateContent xmlns:mc="http://schemas.openxmlformats.org/markup-compatibility/2006" xmlns:a14="http://schemas.microsoft.com/office/drawing/2010/main">
      <mc:Choice Requires="a14">
        <xdr:sp macro="" textlink="">
          <xdr:nvSpPr>
            <xdr:cNvPr id="14" name="Textfeld 48">
              <a:extLst>
                <a:ext uri="{FF2B5EF4-FFF2-40B4-BE49-F238E27FC236}">
                  <a16:creationId xmlns:a16="http://schemas.microsoft.com/office/drawing/2014/main" id="{F219DC33-E1E4-4F03-87C9-D129520DD954}"/>
                </a:ext>
              </a:extLst>
            </xdr:cNvPr>
            <xdr:cNvSpPr txBox="1"/>
          </xdr:nvSpPr>
          <xdr:spPr>
            <a:xfrm>
              <a:off x="4675822" y="7764633"/>
              <a:ext cx="303801" cy="2129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𝑅𝑒𝑓</m:t>
                        </m:r>
                      </m:sup>
                    </m:sSubSup>
                  </m:oMath>
                </m:oMathPara>
              </a14:m>
              <a:endParaRPr lang="de-DE" sz="1100"/>
            </a:p>
          </xdr:txBody>
        </xdr:sp>
      </mc:Choice>
      <mc:Fallback xmlns="">
        <xdr:sp macro="" textlink="">
          <xdr:nvSpPr>
            <xdr:cNvPr id="14" name="Textfeld 48">
              <a:extLst>
                <a:ext uri="{FF2B5EF4-FFF2-40B4-BE49-F238E27FC236}">
                  <a16:creationId xmlns:a16="http://schemas.microsoft.com/office/drawing/2014/main" id="{F219DC33-E1E4-4F03-87C9-D129520DD954}"/>
                </a:ext>
              </a:extLst>
            </xdr:cNvPr>
            <xdr:cNvSpPr txBox="1"/>
          </xdr:nvSpPr>
          <xdr:spPr>
            <a:xfrm>
              <a:off x="4675822" y="7764633"/>
              <a:ext cx="303801" cy="2129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spAutoFit/>
            </a:bodyPr>
            <a:lstStyle/>
            <a:p>
              <a:pP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𝑅𝑒𝑓</a:t>
              </a:r>
              <a:endParaRPr lang="de-DE" sz="1100"/>
            </a:p>
          </xdr:txBody>
        </xdr:sp>
      </mc:Fallback>
    </mc:AlternateContent>
    <xdr:clientData/>
  </xdr:oneCellAnchor>
  <xdr:twoCellAnchor>
    <xdr:from>
      <xdr:col>3</xdr:col>
      <xdr:colOff>0</xdr:colOff>
      <xdr:row>1</xdr:row>
      <xdr:rowOff>19050</xdr:rowOff>
    </xdr:from>
    <xdr:to>
      <xdr:col>5</xdr:col>
      <xdr:colOff>12410</xdr:colOff>
      <xdr:row>2</xdr:row>
      <xdr:rowOff>198670</xdr:rowOff>
    </xdr:to>
    <xdr:sp macro="" textlink="">
      <xdr:nvSpPr>
        <xdr:cNvPr id="15" name="Rechteck: abgerundete Ecken 46">
          <a:extLst>
            <a:ext uri="{FF2B5EF4-FFF2-40B4-BE49-F238E27FC236}">
              <a16:creationId xmlns:a16="http://schemas.microsoft.com/office/drawing/2014/main" id="{7106B843-F224-40FC-A7E9-AB5C83588F3D}"/>
            </a:ext>
          </a:extLst>
        </xdr:cNvPr>
        <xdr:cNvSpPr/>
      </xdr:nvSpPr>
      <xdr:spPr>
        <a:xfrm>
          <a:off x="4514850" y="200025"/>
          <a:ext cx="1831685" cy="570145"/>
        </a:xfrm>
        <a:prstGeom prst="roundRect">
          <a:avLst>
            <a:gd name="adj" fmla="val 6313"/>
          </a:avLst>
        </a:prstGeom>
        <a:solidFill>
          <a:srgbClr val="FFC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a:solidFill>
                <a:sysClr val="windowText" lastClr="000000"/>
              </a:solidFill>
              <a:effectLst/>
            </a:rPr>
            <a:t>Festgelegt durch</a:t>
          </a:r>
          <a:r>
            <a:rPr lang="de-DE" baseline="0">
              <a:solidFill>
                <a:sysClr val="windowText" lastClr="000000"/>
              </a:solidFill>
              <a:effectLst/>
            </a:rPr>
            <a:t> die Bewilligungsbehörde</a:t>
          </a:r>
        </a:p>
      </xdr:txBody>
    </xdr:sp>
    <xdr:clientData/>
  </xdr:twoCellAnchor>
  <xdr:oneCellAnchor>
    <xdr:from>
      <xdr:col>3</xdr:col>
      <xdr:colOff>285750</xdr:colOff>
      <xdr:row>35</xdr:row>
      <xdr:rowOff>9525</xdr:rowOff>
    </xdr:from>
    <xdr:ext cx="421013" cy="189475"/>
    <mc:AlternateContent xmlns:mc="http://schemas.openxmlformats.org/markup-compatibility/2006" xmlns:a14="http://schemas.microsoft.com/office/drawing/2010/main">
      <mc:Choice Requires="a14">
        <xdr:sp macro="" textlink="">
          <xdr:nvSpPr>
            <xdr:cNvPr id="16" name="TextBox 15">
              <a:extLst>
                <a:ext uri="{FF2B5EF4-FFF2-40B4-BE49-F238E27FC236}">
                  <a16:creationId xmlns:a16="http://schemas.microsoft.com/office/drawing/2014/main" id="{9D546774-D48E-4AB3-8598-E903E692476C}"/>
                </a:ext>
              </a:extLst>
            </xdr:cNvPr>
            <xdr:cNvSpPr txBox="1"/>
          </xdr:nvSpPr>
          <xdr:spPr>
            <a:xfrm>
              <a:off x="4591050" y="7743825"/>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sicher</m:t>
                        </m:r>
                      </m:sup>
                    </m:sSubSup>
                  </m:oMath>
                </m:oMathPara>
              </a14:m>
              <a:endParaRPr lang="de-DE" sz="1100" i="0"/>
            </a:p>
          </xdr:txBody>
        </xdr:sp>
      </mc:Choice>
      <mc:Fallback xmlns="">
        <xdr:sp macro="" textlink="">
          <xdr:nvSpPr>
            <xdr:cNvPr id="16" name="TextBox 15">
              <a:extLst>
                <a:ext uri="{FF2B5EF4-FFF2-40B4-BE49-F238E27FC236}">
                  <a16:creationId xmlns:a16="http://schemas.microsoft.com/office/drawing/2014/main" id="{9D546774-D48E-4AB3-8598-E903E692476C}"/>
                </a:ext>
              </a:extLst>
            </xdr:cNvPr>
            <xdr:cNvSpPr txBox="1"/>
          </xdr:nvSpPr>
          <xdr:spPr>
            <a:xfrm>
              <a:off x="4591050" y="7743825"/>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p_i^sicher</a:t>
              </a:r>
              <a:endParaRPr lang="de-DE" sz="1100" i="0"/>
            </a:p>
          </xdr:txBody>
        </xdr:sp>
      </mc:Fallback>
    </mc:AlternateContent>
    <xdr:clientData/>
  </xdr:oneCellAnchor>
  <xdr:oneCellAnchor>
    <xdr:from>
      <xdr:col>3</xdr:col>
      <xdr:colOff>285750</xdr:colOff>
      <xdr:row>36</xdr:row>
      <xdr:rowOff>14338</xdr:rowOff>
    </xdr:from>
    <xdr:ext cx="421013" cy="189475"/>
    <mc:AlternateContent xmlns:mc="http://schemas.openxmlformats.org/markup-compatibility/2006" xmlns:a14="http://schemas.microsoft.com/office/drawing/2010/main">
      <mc:Choice Requires="a14">
        <xdr:sp macro="" textlink="">
          <xdr:nvSpPr>
            <xdr:cNvPr id="17" name="TextBox 16">
              <a:extLst>
                <a:ext uri="{FF2B5EF4-FFF2-40B4-BE49-F238E27FC236}">
                  <a16:creationId xmlns:a16="http://schemas.microsoft.com/office/drawing/2014/main" id="{B1546165-CDAB-1FBE-C540-53EA692D238C}"/>
                </a:ext>
              </a:extLst>
            </xdr:cNvPr>
            <xdr:cNvSpPr txBox="1"/>
          </xdr:nvSpPr>
          <xdr:spPr>
            <a:xfrm>
              <a:off x="4802444" y="8970911"/>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sicher</m:t>
                        </m:r>
                      </m:sup>
                    </m:sSubSup>
                  </m:oMath>
                </m:oMathPara>
              </a14:m>
              <a:endParaRPr lang="de-DE" sz="1100" i="0"/>
            </a:p>
          </xdr:txBody>
        </xdr:sp>
      </mc:Choice>
      <mc:Fallback xmlns="">
        <xdr:sp macro="" textlink="">
          <xdr:nvSpPr>
            <xdr:cNvPr id="17" name="TextBox 16">
              <a:extLst>
                <a:ext uri="{FF2B5EF4-FFF2-40B4-BE49-F238E27FC236}">
                  <a16:creationId xmlns:a16="http://schemas.microsoft.com/office/drawing/2014/main" id="{B1546165-CDAB-1FBE-C540-53EA692D238C}"/>
                </a:ext>
              </a:extLst>
            </xdr:cNvPr>
            <xdr:cNvSpPr txBox="1"/>
          </xdr:nvSpPr>
          <xdr:spPr>
            <a:xfrm>
              <a:off x="4802444" y="8970911"/>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p_i^sicher</a:t>
              </a:r>
              <a:endParaRPr lang="de-DE" sz="1100" i="0"/>
            </a:p>
          </xdr:txBody>
        </xdr:sp>
      </mc:Fallback>
    </mc:AlternateContent>
    <xdr:clientData/>
  </xdr:oneCellAnchor>
  <xdr:oneCellAnchor>
    <xdr:from>
      <xdr:col>3</xdr:col>
      <xdr:colOff>285750</xdr:colOff>
      <xdr:row>37</xdr:row>
      <xdr:rowOff>8809</xdr:rowOff>
    </xdr:from>
    <xdr:ext cx="421013" cy="189475"/>
    <mc:AlternateContent xmlns:mc="http://schemas.openxmlformats.org/markup-compatibility/2006" xmlns:a14="http://schemas.microsoft.com/office/drawing/2010/main">
      <mc:Choice Requires="a14">
        <xdr:sp macro="" textlink="">
          <xdr:nvSpPr>
            <xdr:cNvPr id="18" name="TextBox 17">
              <a:extLst>
                <a:ext uri="{FF2B5EF4-FFF2-40B4-BE49-F238E27FC236}">
                  <a16:creationId xmlns:a16="http://schemas.microsoft.com/office/drawing/2014/main" id="{A8BC72C5-0CF5-DA8B-40AD-0E828DDF228E}"/>
                </a:ext>
              </a:extLst>
            </xdr:cNvPr>
            <xdr:cNvSpPr txBox="1"/>
          </xdr:nvSpPr>
          <xdr:spPr>
            <a:xfrm>
              <a:off x="4802444" y="9195825"/>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sicher</m:t>
                        </m:r>
                      </m:sup>
                    </m:sSubSup>
                  </m:oMath>
                </m:oMathPara>
              </a14:m>
              <a:endParaRPr lang="de-DE" sz="1100" i="0"/>
            </a:p>
          </xdr:txBody>
        </xdr:sp>
      </mc:Choice>
      <mc:Fallback xmlns="">
        <xdr:sp macro="" textlink="">
          <xdr:nvSpPr>
            <xdr:cNvPr id="18" name="TextBox 17">
              <a:extLst>
                <a:ext uri="{FF2B5EF4-FFF2-40B4-BE49-F238E27FC236}">
                  <a16:creationId xmlns:a16="http://schemas.microsoft.com/office/drawing/2014/main" id="{A8BC72C5-0CF5-DA8B-40AD-0E828DDF228E}"/>
                </a:ext>
              </a:extLst>
            </xdr:cNvPr>
            <xdr:cNvSpPr txBox="1"/>
          </xdr:nvSpPr>
          <xdr:spPr>
            <a:xfrm>
              <a:off x="4802444" y="9195825"/>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p_i^sicher</a:t>
              </a:r>
              <a:endParaRPr lang="de-DE" sz="1100" i="0"/>
            </a:p>
          </xdr:txBody>
        </xdr:sp>
      </mc:Fallback>
    </mc:AlternateContent>
    <xdr:clientData/>
  </xdr:oneCellAnchor>
  <xdr:oneCellAnchor>
    <xdr:from>
      <xdr:col>3</xdr:col>
      <xdr:colOff>285750</xdr:colOff>
      <xdr:row>38</xdr:row>
      <xdr:rowOff>0</xdr:rowOff>
    </xdr:from>
    <xdr:ext cx="421013" cy="189475"/>
    <mc:AlternateContent xmlns:mc="http://schemas.openxmlformats.org/markup-compatibility/2006" xmlns:a14="http://schemas.microsoft.com/office/drawing/2010/main">
      <mc:Choice Requires="a14">
        <xdr:sp macro="" textlink="">
          <xdr:nvSpPr>
            <xdr:cNvPr id="19" name="TextBox 18">
              <a:extLst>
                <a:ext uri="{FF2B5EF4-FFF2-40B4-BE49-F238E27FC236}">
                  <a16:creationId xmlns:a16="http://schemas.microsoft.com/office/drawing/2014/main" id="{6D28018D-C3CB-15EE-6F76-E6D8479B895D}"/>
                </a:ext>
              </a:extLst>
            </xdr:cNvPr>
            <xdr:cNvSpPr txBox="1"/>
          </xdr:nvSpPr>
          <xdr:spPr>
            <a:xfrm>
              <a:off x="4591050" y="8343900"/>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sicher</m:t>
                        </m:r>
                      </m:sup>
                    </m:sSubSup>
                  </m:oMath>
                </m:oMathPara>
              </a14:m>
              <a:endParaRPr lang="de-DE" sz="1100" i="0"/>
            </a:p>
          </xdr:txBody>
        </xdr:sp>
      </mc:Choice>
      <mc:Fallback xmlns="">
        <xdr:sp macro="" textlink="">
          <xdr:nvSpPr>
            <xdr:cNvPr id="19" name="TextBox 18">
              <a:extLst>
                <a:ext uri="{FF2B5EF4-FFF2-40B4-BE49-F238E27FC236}">
                  <a16:creationId xmlns:a16="http://schemas.microsoft.com/office/drawing/2014/main" id="{6D28018D-C3CB-15EE-6F76-E6D8479B895D}"/>
                </a:ext>
              </a:extLst>
            </xdr:cNvPr>
            <xdr:cNvSpPr txBox="1"/>
          </xdr:nvSpPr>
          <xdr:spPr>
            <a:xfrm>
              <a:off x="4591050" y="8343900"/>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p_i^sicher</a:t>
              </a:r>
              <a:endParaRPr lang="de-DE" sz="1100" i="0"/>
            </a:p>
          </xdr:txBody>
        </xdr:sp>
      </mc:Fallback>
    </mc:AlternateContent>
    <xdr:clientData/>
  </xdr:oneCellAnchor>
  <xdr:oneCellAnchor>
    <xdr:from>
      <xdr:col>3</xdr:col>
      <xdr:colOff>285750</xdr:colOff>
      <xdr:row>38</xdr:row>
      <xdr:rowOff>219075</xdr:rowOff>
    </xdr:from>
    <xdr:ext cx="421013" cy="189475"/>
    <mc:AlternateContent xmlns:mc="http://schemas.openxmlformats.org/markup-compatibility/2006" xmlns:a14="http://schemas.microsoft.com/office/drawing/2010/main">
      <mc:Choice Requires="a14">
        <xdr:sp macro="" textlink="">
          <xdr:nvSpPr>
            <xdr:cNvPr id="20" name="TextBox 19">
              <a:extLst>
                <a:ext uri="{FF2B5EF4-FFF2-40B4-BE49-F238E27FC236}">
                  <a16:creationId xmlns:a16="http://schemas.microsoft.com/office/drawing/2014/main" id="{45CEC6EC-21C6-456A-2C76-466B7E639478}"/>
                </a:ext>
              </a:extLst>
            </xdr:cNvPr>
            <xdr:cNvSpPr txBox="1"/>
          </xdr:nvSpPr>
          <xdr:spPr>
            <a:xfrm>
              <a:off x="4591050" y="8562975"/>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sicher</m:t>
                        </m:r>
                      </m:sup>
                    </m:sSubSup>
                  </m:oMath>
                </m:oMathPara>
              </a14:m>
              <a:endParaRPr lang="de-DE" sz="1100" i="0"/>
            </a:p>
          </xdr:txBody>
        </xdr:sp>
      </mc:Choice>
      <mc:Fallback xmlns="">
        <xdr:sp macro="" textlink="">
          <xdr:nvSpPr>
            <xdr:cNvPr id="20" name="TextBox 19">
              <a:extLst>
                <a:ext uri="{FF2B5EF4-FFF2-40B4-BE49-F238E27FC236}">
                  <a16:creationId xmlns:a16="http://schemas.microsoft.com/office/drawing/2014/main" id="{45CEC6EC-21C6-456A-2C76-466B7E639478}"/>
                </a:ext>
              </a:extLst>
            </xdr:cNvPr>
            <xdr:cNvSpPr txBox="1"/>
          </xdr:nvSpPr>
          <xdr:spPr>
            <a:xfrm>
              <a:off x="4591050" y="8562975"/>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p_i^sicher</a:t>
              </a:r>
              <a:endParaRPr lang="de-DE" sz="1100" i="0"/>
            </a:p>
          </xdr:txBody>
        </xdr:sp>
      </mc:Fallback>
    </mc:AlternateContent>
    <xdr:clientData/>
  </xdr:oneCellAnchor>
  <xdr:oneCellAnchor>
    <xdr:from>
      <xdr:col>3</xdr:col>
      <xdr:colOff>285750</xdr:colOff>
      <xdr:row>40</xdr:row>
      <xdr:rowOff>0</xdr:rowOff>
    </xdr:from>
    <xdr:ext cx="421013" cy="189475"/>
    <mc:AlternateContent xmlns:mc="http://schemas.openxmlformats.org/markup-compatibility/2006" xmlns:a14="http://schemas.microsoft.com/office/drawing/2010/main">
      <mc:Choice Requires="a14">
        <xdr:sp macro="" textlink="">
          <xdr:nvSpPr>
            <xdr:cNvPr id="21" name="TextBox 20">
              <a:extLst>
                <a:ext uri="{FF2B5EF4-FFF2-40B4-BE49-F238E27FC236}">
                  <a16:creationId xmlns:a16="http://schemas.microsoft.com/office/drawing/2014/main" id="{1A9713D7-E2E9-D4A9-FF86-E15C85204BE4}"/>
                </a:ext>
              </a:extLst>
            </xdr:cNvPr>
            <xdr:cNvSpPr txBox="1"/>
          </xdr:nvSpPr>
          <xdr:spPr>
            <a:xfrm>
              <a:off x="4591050" y="8763000"/>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sicher</m:t>
                        </m:r>
                      </m:sup>
                    </m:sSubSup>
                  </m:oMath>
                </m:oMathPara>
              </a14:m>
              <a:endParaRPr lang="de-DE" sz="1100" i="0"/>
            </a:p>
          </xdr:txBody>
        </xdr:sp>
      </mc:Choice>
      <mc:Fallback xmlns="">
        <xdr:sp macro="" textlink="">
          <xdr:nvSpPr>
            <xdr:cNvPr id="21" name="TextBox 20">
              <a:extLst>
                <a:ext uri="{FF2B5EF4-FFF2-40B4-BE49-F238E27FC236}">
                  <a16:creationId xmlns:a16="http://schemas.microsoft.com/office/drawing/2014/main" id="{1A9713D7-E2E9-D4A9-FF86-E15C85204BE4}"/>
                </a:ext>
              </a:extLst>
            </xdr:cNvPr>
            <xdr:cNvSpPr txBox="1"/>
          </xdr:nvSpPr>
          <xdr:spPr>
            <a:xfrm>
              <a:off x="4591050" y="8763000"/>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p_i^sicher</a:t>
              </a:r>
              <a:endParaRPr lang="de-DE" sz="1100" i="0"/>
            </a:p>
          </xdr:txBody>
        </xdr:sp>
      </mc:Fallback>
    </mc:AlternateContent>
    <xdr:clientData/>
  </xdr:oneCellAnchor>
  <xdr:oneCellAnchor>
    <xdr:from>
      <xdr:col>3</xdr:col>
      <xdr:colOff>285750</xdr:colOff>
      <xdr:row>41</xdr:row>
      <xdr:rowOff>0</xdr:rowOff>
    </xdr:from>
    <xdr:ext cx="421013" cy="189475"/>
    <mc:AlternateContent xmlns:mc="http://schemas.openxmlformats.org/markup-compatibility/2006" xmlns:a14="http://schemas.microsoft.com/office/drawing/2010/main">
      <mc:Choice Requires="a14">
        <xdr:sp macro="" textlink="">
          <xdr:nvSpPr>
            <xdr:cNvPr id="22" name="TextBox 21">
              <a:extLst>
                <a:ext uri="{FF2B5EF4-FFF2-40B4-BE49-F238E27FC236}">
                  <a16:creationId xmlns:a16="http://schemas.microsoft.com/office/drawing/2014/main" id="{9C7B6C21-E0C7-AD72-530F-2FC87E29D0E8}"/>
                </a:ext>
              </a:extLst>
            </xdr:cNvPr>
            <xdr:cNvSpPr txBox="1"/>
          </xdr:nvSpPr>
          <xdr:spPr>
            <a:xfrm>
              <a:off x="4591050" y="8953500"/>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sicher</m:t>
                        </m:r>
                      </m:sup>
                    </m:sSubSup>
                  </m:oMath>
                </m:oMathPara>
              </a14:m>
              <a:endParaRPr lang="de-DE" sz="1100" i="0"/>
            </a:p>
          </xdr:txBody>
        </xdr:sp>
      </mc:Choice>
      <mc:Fallback xmlns="">
        <xdr:sp macro="" textlink="">
          <xdr:nvSpPr>
            <xdr:cNvPr id="22" name="TextBox 21">
              <a:extLst>
                <a:ext uri="{FF2B5EF4-FFF2-40B4-BE49-F238E27FC236}">
                  <a16:creationId xmlns:a16="http://schemas.microsoft.com/office/drawing/2014/main" id="{9C7B6C21-E0C7-AD72-530F-2FC87E29D0E8}"/>
                </a:ext>
              </a:extLst>
            </xdr:cNvPr>
            <xdr:cNvSpPr txBox="1"/>
          </xdr:nvSpPr>
          <xdr:spPr>
            <a:xfrm>
              <a:off x="4591050" y="8953500"/>
              <a:ext cx="421013" cy="189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p_i^sicher</a:t>
              </a:r>
              <a:endParaRPr lang="de-DE" sz="1100" i="0"/>
            </a:p>
          </xdr:txBody>
        </xdr:sp>
      </mc:Fallback>
    </mc:AlternateContent>
    <xdr:clientData/>
  </xdr:oneCellAnchor>
  <xdr:oneCellAnchor>
    <xdr:from>
      <xdr:col>3</xdr:col>
      <xdr:colOff>341923</xdr:colOff>
      <xdr:row>45</xdr:row>
      <xdr:rowOff>26504</xdr:rowOff>
    </xdr:from>
    <xdr:ext cx="377347" cy="187424"/>
    <mc:AlternateContent xmlns:mc="http://schemas.openxmlformats.org/markup-compatibility/2006" xmlns:a14="http://schemas.microsoft.com/office/drawing/2010/main">
      <mc:Choice Requires="a14">
        <xdr:sp macro="" textlink="">
          <xdr:nvSpPr>
            <xdr:cNvPr id="23" name="TextBox 22">
              <a:extLst>
                <a:ext uri="{FF2B5EF4-FFF2-40B4-BE49-F238E27FC236}">
                  <a16:creationId xmlns:a16="http://schemas.microsoft.com/office/drawing/2014/main" id="{5A4C124A-9927-4E89-88AA-58111B676C31}"/>
                </a:ext>
              </a:extLst>
            </xdr:cNvPr>
            <xdr:cNvSpPr txBox="1"/>
          </xdr:nvSpPr>
          <xdr:spPr>
            <a:xfrm>
              <a:off x="4853765" y="11139004"/>
              <a:ext cx="377347" cy="1874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Basis</m:t>
                        </m:r>
                      </m:sup>
                    </m:sSubSup>
                  </m:oMath>
                </m:oMathPara>
              </a14:m>
              <a:endParaRPr lang="de-DE" sz="1100" i="0"/>
            </a:p>
          </xdr:txBody>
        </xdr:sp>
      </mc:Choice>
      <mc:Fallback xmlns="">
        <xdr:sp macro="" textlink="">
          <xdr:nvSpPr>
            <xdr:cNvPr id="23" name="TextBox 22">
              <a:extLst>
                <a:ext uri="{FF2B5EF4-FFF2-40B4-BE49-F238E27FC236}">
                  <a16:creationId xmlns:a16="http://schemas.microsoft.com/office/drawing/2014/main" id="{5A4C124A-9927-4E89-88AA-58111B676C31}"/>
                </a:ext>
              </a:extLst>
            </xdr:cNvPr>
            <xdr:cNvSpPr txBox="1"/>
          </xdr:nvSpPr>
          <xdr:spPr>
            <a:xfrm>
              <a:off x="4853765" y="11139004"/>
              <a:ext cx="377347" cy="1874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p_i^Basis</a:t>
              </a:r>
              <a:endParaRPr lang="de-DE" sz="1100" i="0"/>
            </a:p>
          </xdr:txBody>
        </xdr:sp>
      </mc:Fallback>
    </mc:AlternateContent>
    <xdr:clientData/>
  </xdr:oneCellAnchor>
  <xdr:oneCellAnchor>
    <xdr:from>
      <xdr:col>3</xdr:col>
      <xdr:colOff>341923</xdr:colOff>
      <xdr:row>46</xdr:row>
      <xdr:rowOff>0</xdr:rowOff>
    </xdr:from>
    <xdr:ext cx="377347" cy="187424"/>
    <mc:AlternateContent xmlns:mc="http://schemas.openxmlformats.org/markup-compatibility/2006" xmlns:a14="http://schemas.microsoft.com/office/drawing/2010/main">
      <mc:Choice Requires="a14">
        <xdr:sp macro="" textlink="">
          <xdr:nvSpPr>
            <xdr:cNvPr id="24" name="TextBox 23">
              <a:extLst>
                <a:ext uri="{FF2B5EF4-FFF2-40B4-BE49-F238E27FC236}">
                  <a16:creationId xmlns:a16="http://schemas.microsoft.com/office/drawing/2014/main" id="{468E734C-1DB8-4C1A-A69F-9DBB614CF8BB}"/>
                </a:ext>
              </a:extLst>
            </xdr:cNvPr>
            <xdr:cNvSpPr txBox="1"/>
          </xdr:nvSpPr>
          <xdr:spPr>
            <a:xfrm>
              <a:off x="4853765" y="11340877"/>
              <a:ext cx="377347" cy="1874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Basis</m:t>
                        </m:r>
                      </m:sup>
                    </m:sSubSup>
                  </m:oMath>
                </m:oMathPara>
              </a14:m>
              <a:endParaRPr lang="de-DE" sz="1100" i="0"/>
            </a:p>
          </xdr:txBody>
        </xdr:sp>
      </mc:Choice>
      <mc:Fallback xmlns="">
        <xdr:sp macro="" textlink="">
          <xdr:nvSpPr>
            <xdr:cNvPr id="24" name="TextBox 23">
              <a:extLst>
                <a:ext uri="{FF2B5EF4-FFF2-40B4-BE49-F238E27FC236}">
                  <a16:creationId xmlns:a16="http://schemas.microsoft.com/office/drawing/2014/main" id="{468E734C-1DB8-4C1A-A69F-9DBB614CF8BB}"/>
                </a:ext>
              </a:extLst>
            </xdr:cNvPr>
            <xdr:cNvSpPr txBox="1"/>
          </xdr:nvSpPr>
          <xdr:spPr>
            <a:xfrm>
              <a:off x="4853765" y="11340877"/>
              <a:ext cx="377347" cy="1874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p_i^Basis</a:t>
              </a:r>
              <a:endParaRPr lang="de-DE" sz="1100" i="0"/>
            </a:p>
          </xdr:txBody>
        </xdr:sp>
      </mc:Fallback>
    </mc:AlternateContent>
    <xdr:clientData/>
  </xdr:oneCellAnchor>
  <xdr:oneCellAnchor>
    <xdr:from>
      <xdr:col>3</xdr:col>
      <xdr:colOff>341923</xdr:colOff>
      <xdr:row>47</xdr:row>
      <xdr:rowOff>0</xdr:rowOff>
    </xdr:from>
    <xdr:ext cx="377347" cy="187424"/>
    <mc:AlternateContent xmlns:mc="http://schemas.openxmlformats.org/markup-compatibility/2006" xmlns:a14="http://schemas.microsoft.com/office/drawing/2010/main">
      <mc:Choice Requires="a14">
        <xdr:sp macro="" textlink="">
          <xdr:nvSpPr>
            <xdr:cNvPr id="25" name="TextBox 24">
              <a:extLst>
                <a:ext uri="{FF2B5EF4-FFF2-40B4-BE49-F238E27FC236}">
                  <a16:creationId xmlns:a16="http://schemas.microsoft.com/office/drawing/2014/main" id="{23FF2CAC-A894-409E-BBC5-2FA79A52A146}"/>
                </a:ext>
              </a:extLst>
            </xdr:cNvPr>
            <xdr:cNvSpPr txBox="1"/>
          </xdr:nvSpPr>
          <xdr:spPr>
            <a:xfrm>
              <a:off x="4853765" y="11569254"/>
              <a:ext cx="377347" cy="1874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Basis</m:t>
                        </m:r>
                      </m:sup>
                    </m:sSubSup>
                  </m:oMath>
                </m:oMathPara>
              </a14:m>
              <a:endParaRPr lang="de-DE" sz="1100" i="0"/>
            </a:p>
          </xdr:txBody>
        </xdr:sp>
      </mc:Choice>
      <mc:Fallback xmlns="">
        <xdr:sp macro="" textlink="">
          <xdr:nvSpPr>
            <xdr:cNvPr id="25" name="TextBox 24">
              <a:extLst>
                <a:ext uri="{FF2B5EF4-FFF2-40B4-BE49-F238E27FC236}">
                  <a16:creationId xmlns:a16="http://schemas.microsoft.com/office/drawing/2014/main" id="{23FF2CAC-A894-409E-BBC5-2FA79A52A146}"/>
                </a:ext>
              </a:extLst>
            </xdr:cNvPr>
            <xdr:cNvSpPr txBox="1"/>
          </xdr:nvSpPr>
          <xdr:spPr>
            <a:xfrm>
              <a:off x="4853765" y="11569254"/>
              <a:ext cx="377347" cy="1874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p_i^Basis</a:t>
              </a:r>
              <a:endParaRPr lang="de-DE" sz="1100" i="0"/>
            </a:p>
          </xdr:txBody>
        </xdr:sp>
      </mc:Fallback>
    </mc:AlternateContent>
    <xdr:clientData/>
  </xdr:oneCellAnchor>
  <xdr:oneCellAnchor>
    <xdr:from>
      <xdr:col>3</xdr:col>
      <xdr:colOff>341923</xdr:colOff>
      <xdr:row>48</xdr:row>
      <xdr:rowOff>0</xdr:rowOff>
    </xdr:from>
    <xdr:ext cx="377347" cy="187424"/>
    <mc:AlternateContent xmlns:mc="http://schemas.openxmlformats.org/markup-compatibility/2006" xmlns:a14="http://schemas.microsoft.com/office/drawing/2010/main">
      <mc:Choice Requires="a14">
        <xdr:sp macro="" textlink="">
          <xdr:nvSpPr>
            <xdr:cNvPr id="26" name="TextBox 25">
              <a:extLst>
                <a:ext uri="{FF2B5EF4-FFF2-40B4-BE49-F238E27FC236}">
                  <a16:creationId xmlns:a16="http://schemas.microsoft.com/office/drawing/2014/main" id="{C9B0E8F7-383D-42F0-8EB9-FCBB5D8C1272}"/>
                </a:ext>
              </a:extLst>
            </xdr:cNvPr>
            <xdr:cNvSpPr txBox="1"/>
          </xdr:nvSpPr>
          <xdr:spPr>
            <a:xfrm>
              <a:off x="4853765" y="11797632"/>
              <a:ext cx="377347" cy="1874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Basis</m:t>
                        </m:r>
                      </m:sup>
                    </m:sSubSup>
                  </m:oMath>
                </m:oMathPara>
              </a14:m>
              <a:endParaRPr lang="de-DE" sz="1100" i="0"/>
            </a:p>
          </xdr:txBody>
        </xdr:sp>
      </mc:Choice>
      <mc:Fallback xmlns="">
        <xdr:sp macro="" textlink="">
          <xdr:nvSpPr>
            <xdr:cNvPr id="26" name="TextBox 25">
              <a:extLst>
                <a:ext uri="{FF2B5EF4-FFF2-40B4-BE49-F238E27FC236}">
                  <a16:creationId xmlns:a16="http://schemas.microsoft.com/office/drawing/2014/main" id="{C9B0E8F7-383D-42F0-8EB9-FCBB5D8C1272}"/>
                </a:ext>
              </a:extLst>
            </xdr:cNvPr>
            <xdr:cNvSpPr txBox="1"/>
          </xdr:nvSpPr>
          <xdr:spPr>
            <a:xfrm>
              <a:off x="4853765" y="11797632"/>
              <a:ext cx="377347" cy="1874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p_i^Basis</a:t>
              </a:r>
              <a:endParaRPr lang="de-DE" sz="1100" i="0"/>
            </a:p>
          </xdr:txBody>
        </xdr:sp>
      </mc:Fallback>
    </mc:AlternateContent>
    <xdr:clientData/>
  </xdr:oneCellAnchor>
  <xdr:oneCellAnchor>
    <xdr:from>
      <xdr:col>3</xdr:col>
      <xdr:colOff>341923</xdr:colOff>
      <xdr:row>49</xdr:row>
      <xdr:rowOff>0</xdr:rowOff>
    </xdr:from>
    <xdr:ext cx="377347" cy="187424"/>
    <mc:AlternateContent xmlns:mc="http://schemas.openxmlformats.org/markup-compatibility/2006" xmlns:a14="http://schemas.microsoft.com/office/drawing/2010/main">
      <mc:Choice Requires="a14">
        <xdr:sp macro="" textlink="">
          <xdr:nvSpPr>
            <xdr:cNvPr id="27" name="TextBox 26">
              <a:extLst>
                <a:ext uri="{FF2B5EF4-FFF2-40B4-BE49-F238E27FC236}">
                  <a16:creationId xmlns:a16="http://schemas.microsoft.com/office/drawing/2014/main" id="{337C91B5-D400-42F7-B7E1-BC0AC84AE16B}"/>
                </a:ext>
              </a:extLst>
            </xdr:cNvPr>
            <xdr:cNvSpPr txBox="1"/>
          </xdr:nvSpPr>
          <xdr:spPr>
            <a:xfrm>
              <a:off x="4853765" y="12026009"/>
              <a:ext cx="377347" cy="1874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Basis</m:t>
                        </m:r>
                      </m:sup>
                    </m:sSubSup>
                  </m:oMath>
                </m:oMathPara>
              </a14:m>
              <a:endParaRPr lang="de-DE" sz="1100" i="0"/>
            </a:p>
          </xdr:txBody>
        </xdr:sp>
      </mc:Choice>
      <mc:Fallback xmlns="">
        <xdr:sp macro="" textlink="">
          <xdr:nvSpPr>
            <xdr:cNvPr id="27" name="TextBox 26">
              <a:extLst>
                <a:ext uri="{FF2B5EF4-FFF2-40B4-BE49-F238E27FC236}">
                  <a16:creationId xmlns:a16="http://schemas.microsoft.com/office/drawing/2014/main" id="{337C91B5-D400-42F7-B7E1-BC0AC84AE16B}"/>
                </a:ext>
              </a:extLst>
            </xdr:cNvPr>
            <xdr:cNvSpPr txBox="1"/>
          </xdr:nvSpPr>
          <xdr:spPr>
            <a:xfrm>
              <a:off x="4853765" y="12026009"/>
              <a:ext cx="377347" cy="1874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p_i^Basis</a:t>
              </a:r>
              <a:endParaRPr lang="de-DE" sz="1100" i="0"/>
            </a:p>
          </xdr:txBody>
        </xdr:sp>
      </mc:Fallback>
    </mc:AlternateContent>
    <xdr:clientData/>
  </xdr:oneCellAnchor>
  <xdr:oneCellAnchor>
    <xdr:from>
      <xdr:col>3</xdr:col>
      <xdr:colOff>341923</xdr:colOff>
      <xdr:row>50</xdr:row>
      <xdr:rowOff>0</xdr:rowOff>
    </xdr:from>
    <xdr:ext cx="377347" cy="187424"/>
    <mc:AlternateContent xmlns:mc="http://schemas.openxmlformats.org/markup-compatibility/2006" xmlns:a14="http://schemas.microsoft.com/office/drawing/2010/main">
      <mc:Choice Requires="a14">
        <xdr:sp macro="" textlink="">
          <xdr:nvSpPr>
            <xdr:cNvPr id="28" name="TextBox 27">
              <a:extLst>
                <a:ext uri="{FF2B5EF4-FFF2-40B4-BE49-F238E27FC236}">
                  <a16:creationId xmlns:a16="http://schemas.microsoft.com/office/drawing/2014/main" id="{90E054F1-B522-40DD-9A9A-AFAA2355335E}"/>
                </a:ext>
              </a:extLst>
            </xdr:cNvPr>
            <xdr:cNvSpPr txBox="1"/>
          </xdr:nvSpPr>
          <xdr:spPr>
            <a:xfrm>
              <a:off x="4853765" y="12254386"/>
              <a:ext cx="377347" cy="1874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m:rPr>
                            <m:sty m:val="p"/>
                          </m:rPr>
                          <a:rPr lang="de-DE" sz="1100" b="0" i="0">
                            <a:latin typeface="Cambria Math" panose="02040503050406030204" pitchFamily="18" charset="0"/>
                          </a:rPr>
                          <m:t>i</m:t>
                        </m:r>
                      </m:sub>
                      <m:sup>
                        <m:r>
                          <m:rPr>
                            <m:sty m:val="p"/>
                          </m:rPr>
                          <a:rPr lang="de-DE" sz="1100" b="0" i="0">
                            <a:latin typeface="Cambria Math" panose="02040503050406030204" pitchFamily="18" charset="0"/>
                          </a:rPr>
                          <m:t>Basis</m:t>
                        </m:r>
                      </m:sup>
                    </m:sSubSup>
                  </m:oMath>
                </m:oMathPara>
              </a14:m>
              <a:endParaRPr lang="de-DE" sz="1100" i="0"/>
            </a:p>
          </xdr:txBody>
        </xdr:sp>
      </mc:Choice>
      <mc:Fallback xmlns="">
        <xdr:sp macro="" textlink="">
          <xdr:nvSpPr>
            <xdr:cNvPr id="28" name="TextBox 27">
              <a:extLst>
                <a:ext uri="{FF2B5EF4-FFF2-40B4-BE49-F238E27FC236}">
                  <a16:creationId xmlns:a16="http://schemas.microsoft.com/office/drawing/2014/main" id="{90E054F1-B522-40DD-9A9A-AFAA2355335E}"/>
                </a:ext>
              </a:extLst>
            </xdr:cNvPr>
            <xdr:cNvSpPr txBox="1"/>
          </xdr:nvSpPr>
          <xdr:spPr>
            <a:xfrm>
              <a:off x="4853765" y="12254386"/>
              <a:ext cx="377347" cy="1874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p_i^Basis</a:t>
              </a:r>
              <a:endParaRPr lang="de-DE" sz="1100" i="0"/>
            </a:p>
          </xdr:txBody>
        </xdr:sp>
      </mc:Fallback>
    </mc:AlternateContent>
    <xdr:clientData/>
  </xdr:oneCellAnchor>
</xdr:wsDr>
</file>

<file path=xl/drawings/drawing10.xml><?xml version="1.0" encoding="utf-8"?>
<xdr:wsDr xmlns:xdr="http://schemas.openxmlformats.org/drawingml/2006/spreadsheetDrawing" xmlns:a="http://schemas.openxmlformats.org/drawingml/2006/main">
  <xdr:twoCellAnchor>
    <xdr:from>
      <xdr:col>3</xdr:col>
      <xdr:colOff>0</xdr:colOff>
      <xdr:row>1</xdr:row>
      <xdr:rowOff>0</xdr:rowOff>
    </xdr:from>
    <xdr:to>
      <xdr:col>3</xdr:col>
      <xdr:colOff>2143490</xdr:colOff>
      <xdr:row>2</xdr:row>
      <xdr:rowOff>258535</xdr:rowOff>
    </xdr:to>
    <xdr:sp macro="" textlink="">
      <xdr:nvSpPr>
        <xdr:cNvPr id="7" name="Rechteck: abgerundete Ecken 6">
          <a:extLst>
            <a:ext uri="{FF2B5EF4-FFF2-40B4-BE49-F238E27FC236}">
              <a16:creationId xmlns:a16="http://schemas.microsoft.com/office/drawing/2014/main" id="{7E8D839C-71A7-43A9-B741-C36F2A7B0834}"/>
            </a:ext>
          </a:extLst>
        </xdr:cNvPr>
        <xdr:cNvSpPr/>
      </xdr:nvSpPr>
      <xdr:spPr>
        <a:xfrm>
          <a:off x="9593036" y="176893"/>
          <a:ext cx="2143490" cy="625928"/>
        </a:xfrm>
        <a:prstGeom prst="roundRect">
          <a:avLst>
            <a:gd name="adj" fmla="val 815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Keine Bearbeitung</a:t>
          </a:r>
          <a:r>
            <a:rPr lang="de-DE" sz="1100" baseline="0">
              <a:solidFill>
                <a:sysClr val="windowText" lastClr="000000"/>
              </a:solidFill>
              <a:effectLst/>
              <a:latin typeface="+mn-lt"/>
              <a:ea typeface="+mn-ea"/>
              <a:cs typeface="+mn-cs"/>
            </a:rPr>
            <a:t> durch Antragsteller notwendig</a:t>
          </a:r>
          <a:endParaRPr lang="de-DE">
            <a:solidFill>
              <a:sysClr val="windowText" lastClr="000000"/>
            </a:solidFill>
            <a:effectLst/>
          </a:endParaRPr>
        </a:p>
      </xdr:txBody>
    </xdr:sp>
    <xdr:clientData/>
  </xdr:twoCellAnchor>
  <xdr:oneCellAnchor>
    <xdr:from>
      <xdr:col>1</xdr:col>
      <xdr:colOff>2959806</xdr:colOff>
      <xdr:row>87</xdr:row>
      <xdr:rowOff>91723</xdr:rowOff>
    </xdr:from>
    <xdr:ext cx="1580029" cy="207493"/>
    <mc:AlternateContent xmlns:mc="http://schemas.openxmlformats.org/markup-compatibility/2006" xmlns:a14="http://schemas.microsoft.com/office/drawing/2010/main">
      <mc:Choice Requires="a14">
        <xdr:sp macro="" textlink="">
          <xdr:nvSpPr>
            <xdr:cNvPr id="2" name="TextBox 3">
              <a:extLst>
                <a:ext uri="{FF2B5EF4-FFF2-40B4-BE49-F238E27FC236}">
                  <a16:creationId xmlns:a16="http://schemas.microsoft.com/office/drawing/2014/main" id="{6437021C-BBEA-4CE7-ABBC-EB6D2BFB3FD9}"/>
                </a:ext>
              </a:extLst>
            </xdr:cNvPr>
            <xdr:cNvSpPr txBox="1"/>
          </xdr:nvSpPr>
          <xdr:spPr bwMode="auto">
            <a:xfrm>
              <a:off x="3601862" y="21836945"/>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2" name="TextBox 3">
              <a:extLst>
                <a:ext uri="{FF2B5EF4-FFF2-40B4-BE49-F238E27FC236}">
                  <a16:creationId xmlns:a16="http://schemas.microsoft.com/office/drawing/2014/main" id="{6437021C-BBEA-4CE7-ABBC-EB6D2BFB3FD9}"/>
                </a:ext>
              </a:extLst>
            </xdr:cNvPr>
            <xdr:cNvSpPr txBox="1"/>
          </xdr:nvSpPr>
          <xdr:spPr bwMode="auto">
            <a:xfrm>
              <a:off x="3601862" y="21836945"/>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2959806</xdr:colOff>
      <xdr:row>97</xdr:row>
      <xdr:rowOff>91722</xdr:rowOff>
    </xdr:from>
    <xdr:ext cx="1580029" cy="207493"/>
    <mc:AlternateContent xmlns:mc="http://schemas.openxmlformats.org/markup-compatibility/2006" xmlns:a14="http://schemas.microsoft.com/office/drawing/2010/main">
      <mc:Choice Requires="a14">
        <xdr:sp macro="" textlink="">
          <xdr:nvSpPr>
            <xdr:cNvPr id="3" name="TextBox 3">
              <a:extLst>
                <a:ext uri="{FF2B5EF4-FFF2-40B4-BE49-F238E27FC236}">
                  <a16:creationId xmlns:a16="http://schemas.microsoft.com/office/drawing/2014/main" id="{6A3E6D12-064D-45F8-8B47-5D5D2B1969D3}"/>
                </a:ext>
              </a:extLst>
            </xdr:cNvPr>
            <xdr:cNvSpPr txBox="1"/>
          </xdr:nvSpPr>
          <xdr:spPr bwMode="auto">
            <a:xfrm>
              <a:off x="3601862" y="23995944"/>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3" name="TextBox 3">
              <a:extLst>
                <a:ext uri="{FF2B5EF4-FFF2-40B4-BE49-F238E27FC236}">
                  <a16:creationId xmlns:a16="http://schemas.microsoft.com/office/drawing/2014/main" id="{6A3E6D12-064D-45F8-8B47-5D5D2B1969D3}"/>
                </a:ext>
              </a:extLst>
            </xdr:cNvPr>
            <xdr:cNvSpPr txBox="1"/>
          </xdr:nvSpPr>
          <xdr:spPr bwMode="auto">
            <a:xfrm>
              <a:off x="3601862" y="23995944"/>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2959806</xdr:colOff>
      <xdr:row>107</xdr:row>
      <xdr:rowOff>74788</xdr:rowOff>
    </xdr:from>
    <xdr:ext cx="1580029" cy="207493"/>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54A80442-77C6-4D94-BC70-852F8F4C21F8}"/>
                </a:ext>
              </a:extLst>
            </xdr:cNvPr>
            <xdr:cNvSpPr txBox="1"/>
          </xdr:nvSpPr>
          <xdr:spPr bwMode="auto">
            <a:xfrm>
              <a:off x="3601862" y="26152121"/>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4" name="TextBox 3">
              <a:extLst>
                <a:ext uri="{FF2B5EF4-FFF2-40B4-BE49-F238E27FC236}">
                  <a16:creationId xmlns:a16="http://schemas.microsoft.com/office/drawing/2014/main" id="{54A80442-77C6-4D94-BC70-852F8F4C21F8}"/>
                </a:ext>
              </a:extLst>
            </xdr:cNvPr>
            <xdr:cNvSpPr txBox="1"/>
          </xdr:nvSpPr>
          <xdr:spPr bwMode="auto">
            <a:xfrm>
              <a:off x="3601862" y="26152121"/>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2959806</xdr:colOff>
      <xdr:row>117</xdr:row>
      <xdr:rowOff>79022</xdr:rowOff>
    </xdr:from>
    <xdr:ext cx="1580029" cy="207493"/>
    <mc:AlternateContent xmlns:mc="http://schemas.openxmlformats.org/markup-compatibility/2006" xmlns:a14="http://schemas.microsoft.com/office/drawing/2010/main">
      <mc:Choice Requires="a14">
        <xdr:sp macro="" textlink="">
          <xdr:nvSpPr>
            <xdr:cNvPr id="5" name="TextBox 3">
              <a:extLst>
                <a:ext uri="{FF2B5EF4-FFF2-40B4-BE49-F238E27FC236}">
                  <a16:creationId xmlns:a16="http://schemas.microsoft.com/office/drawing/2014/main" id="{199DDA68-ADFB-4944-9ADC-E8F6DA5637CA}"/>
                </a:ext>
              </a:extLst>
            </xdr:cNvPr>
            <xdr:cNvSpPr txBox="1"/>
          </xdr:nvSpPr>
          <xdr:spPr bwMode="auto">
            <a:xfrm>
              <a:off x="3601862" y="28343578"/>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5" name="TextBox 3">
              <a:extLst>
                <a:ext uri="{FF2B5EF4-FFF2-40B4-BE49-F238E27FC236}">
                  <a16:creationId xmlns:a16="http://schemas.microsoft.com/office/drawing/2014/main" id="{199DDA68-ADFB-4944-9ADC-E8F6DA5637CA}"/>
                </a:ext>
              </a:extLst>
            </xdr:cNvPr>
            <xdr:cNvSpPr txBox="1"/>
          </xdr:nvSpPr>
          <xdr:spPr bwMode="auto">
            <a:xfrm>
              <a:off x="3601862" y="28343578"/>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2959806</xdr:colOff>
      <xdr:row>127</xdr:row>
      <xdr:rowOff>98778</xdr:rowOff>
    </xdr:from>
    <xdr:ext cx="1580029" cy="207493"/>
    <mc:AlternateContent xmlns:mc="http://schemas.openxmlformats.org/markup-compatibility/2006" xmlns:a14="http://schemas.microsoft.com/office/drawing/2010/main">
      <mc:Choice Requires="a14">
        <xdr:sp macro="" textlink="">
          <xdr:nvSpPr>
            <xdr:cNvPr id="6" name="TextBox 3">
              <a:extLst>
                <a:ext uri="{FF2B5EF4-FFF2-40B4-BE49-F238E27FC236}">
                  <a16:creationId xmlns:a16="http://schemas.microsoft.com/office/drawing/2014/main" id="{38C6E28A-C76F-454B-A038-1460977BAE97}"/>
                </a:ext>
              </a:extLst>
            </xdr:cNvPr>
            <xdr:cNvSpPr txBox="1"/>
          </xdr:nvSpPr>
          <xdr:spPr bwMode="auto">
            <a:xfrm>
              <a:off x="3601862" y="30536445"/>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6" name="TextBox 3">
              <a:extLst>
                <a:ext uri="{FF2B5EF4-FFF2-40B4-BE49-F238E27FC236}">
                  <a16:creationId xmlns:a16="http://schemas.microsoft.com/office/drawing/2014/main" id="{38C6E28A-C76F-454B-A038-1460977BAE97}"/>
                </a:ext>
              </a:extLst>
            </xdr:cNvPr>
            <xdr:cNvSpPr txBox="1"/>
          </xdr:nvSpPr>
          <xdr:spPr bwMode="auto">
            <a:xfrm>
              <a:off x="3601862" y="30536445"/>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2959806</xdr:colOff>
      <xdr:row>137</xdr:row>
      <xdr:rowOff>91722</xdr:rowOff>
    </xdr:from>
    <xdr:ext cx="1580029" cy="207493"/>
    <mc:AlternateContent xmlns:mc="http://schemas.openxmlformats.org/markup-compatibility/2006" xmlns:a14="http://schemas.microsoft.com/office/drawing/2010/main">
      <mc:Choice Requires="a14">
        <xdr:sp macro="" textlink="">
          <xdr:nvSpPr>
            <xdr:cNvPr id="8" name="TextBox 3">
              <a:extLst>
                <a:ext uri="{FF2B5EF4-FFF2-40B4-BE49-F238E27FC236}">
                  <a16:creationId xmlns:a16="http://schemas.microsoft.com/office/drawing/2014/main" id="{F15073F8-29BC-4DA4-83E7-7BD1CDBAD2F9}"/>
                </a:ext>
              </a:extLst>
            </xdr:cNvPr>
            <xdr:cNvSpPr txBox="1"/>
          </xdr:nvSpPr>
          <xdr:spPr bwMode="auto">
            <a:xfrm>
              <a:off x="3601862" y="32702500"/>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8" name="TextBox 3">
              <a:extLst>
                <a:ext uri="{FF2B5EF4-FFF2-40B4-BE49-F238E27FC236}">
                  <a16:creationId xmlns:a16="http://schemas.microsoft.com/office/drawing/2014/main" id="{F15073F8-29BC-4DA4-83E7-7BD1CDBAD2F9}"/>
                </a:ext>
              </a:extLst>
            </xdr:cNvPr>
            <xdr:cNvSpPr txBox="1"/>
          </xdr:nvSpPr>
          <xdr:spPr bwMode="auto">
            <a:xfrm>
              <a:off x="3601862" y="32702500"/>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2959806</xdr:colOff>
      <xdr:row>147</xdr:row>
      <xdr:rowOff>98777</xdr:rowOff>
    </xdr:from>
    <xdr:ext cx="1580029" cy="207493"/>
    <mc:AlternateContent xmlns:mc="http://schemas.openxmlformats.org/markup-compatibility/2006" xmlns:a14="http://schemas.microsoft.com/office/drawing/2010/main">
      <mc:Choice Requires="a14">
        <xdr:sp macro="" textlink="">
          <xdr:nvSpPr>
            <xdr:cNvPr id="9" name="TextBox 3">
              <a:extLst>
                <a:ext uri="{FF2B5EF4-FFF2-40B4-BE49-F238E27FC236}">
                  <a16:creationId xmlns:a16="http://schemas.microsoft.com/office/drawing/2014/main" id="{C34D61FE-E0F4-4AA6-888A-D5DAC10565B0}"/>
                </a:ext>
              </a:extLst>
            </xdr:cNvPr>
            <xdr:cNvSpPr txBox="1"/>
          </xdr:nvSpPr>
          <xdr:spPr bwMode="auto">
            <a:xfrm>
              <a:off x="3601862" y="34875610"/>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9" name="TextBox 3">
              <a:extLst>
                <a:ext uri="{FF2B5EF4-FFF2-40B4-BE49-F238E27FC236}">
                  <a16:creationId xmlns:a16="http://schemas.microsoft.com/office/drawing/2014/main" id="{C34D61FE-E0F4-4AA6-888A-D5DAC10565B0}"/>
                </a:ext>
              </a:extLst>
            </xdr:cNvPr>
            <xdr:cNvSpPr txBox="1"/>
          </xdr:nvSpPr>
          <xdr:spPr bwMode="auto">
            <a:xfrm>
              <a:off x="3601862" y="34875610"/>
              <a:ext cx="1580029" cy="20749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2959806</xdr:colOff>
      <xdr:row>155</xdr:row>
      <xdr:rowOff>28221</xdr:rowOff>
    </xdr:from>
    <xdr:ext cx="1580029" cy="208069"/>
    <mc:AlternateContent xmlns:mc="http://schemas.openxmlformats.org/markup-compatibility/2006" xmlns:a14="http://schemas.microsoft.com/office/drawing/2010/main">
      <mc:Choice Requires="a14">
        <xdr:sp macro="" textlink="">
          <xdr:nvSpPr>
            <xdr:cNvPr id="10" name="TextBox 25">
              <a:extLst>
                <a:ext uri="{FF2B5EF4-FFF2-40B4-BE49-F238E27FC236}">
                  <a16:creationId xmlns:a16="http://schemas.microsoft.com/office/drawing/2014/main" id="{BD904332-B65B-46DB-B3FF-B15F6C4EFBAE}"/>
                </a:ext>
              </a:extLst>
            </xdr:cNvPr>
            <xdr:cNvSpPr txBox="1"/>
          </xdr:nvSpPr>
          <xdr:spPr bwMode="auto">
            <a:xfrm>
              <a:off x="3601862" y="36470165"/>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10" name="TextBox 25">
              <a:extLst>
                <a:ext uri="{FF2B5EF4-FFF2-40B4-BE49-F238E27FC236}">
                  <a16:creationId xmlns:a16="http://schemas.microsoft.com/office/drawing/2014/main" id="{BD904332-B65B-46DB-B3FF-B15F6C4EFBAE}"/>
                </a:ext>
              </a:extLst>
            </xdr:cNvPr>
            <xdr:cNvSpPr txBox="1"/>
          </xdr:nvSpPr>
          <xdr:spPr bwMode="auto">
            <a:xfrm>
              <a:off x="3601862" y="36470165"/>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2959806</xdr:colOff>
      <xdr:row>145</xdr:row>
      <xdr:rowOff>14111</xdr:rowOff>
    </xdr:from>
    <xdr:ext cx="1580029" cy="208069"/>
    <mc:AlternateContent xmlns:mc="http://schemas.openxmlformats.org/markup-compatibility/2006" xmlns:a14="http://schemas.microsoft.com/office/drawing/2010/main">
      <mc:Choice Requires="a14">
        <xdr:sp macro="" textlink="">
          <xdr:nvSpPr>
            <xdr:cNvPr id="12" name="TextBox 25">
              <a:extLst>
                <a:ext uri="{FF2B5EF4-FFF2-40B4-BE49-F238E27FC236}">
                  <a16:creationId xmlns:a16="http://schemas.microsoft.com/office/drawing/2014/main" id="{D2091ED0-476E-4ABA-B394-D083D1F85C15}"/>
                </a:ext>
              </a:extLst>
            </xdr:cNvPr>
            <xdr:cNvSpPr txBox="1"/>
          </xdr:nvSpPr>
          <xdr:spPr bwMode="auto">
            <a:xfrm>
              <a:off x="3601862" y="34290000"/>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12" name="TextBox 25">
              <a:extLst>
                <a:ext uri="{FF2B5EF4-FFF2-40B4-BE49-F238E27FC236}">
                  <a16:creationId xmlns:a16="http://schemas.microsoft.com/office/drawing/2014/main" id="{D2091ED0-476E-4ABA-B394-D083D1F85C15}"/>
                </a:ext>
              </a:extLst>
            </xdr:cNvPr>
            <xdr:cNvSpPr txBox="1"/>
          </xdr:nvSpPr>
          <xdr:spPr bwMode="auto">
            <a:xfrm>
              <a:off x="3601862" y="34290000"/>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2959806</xdr:colOff>
      <xdr:row>135</xdr:row>
      <xdr:rowOff>21167</xdr:rowOff>
    </xdr:from>
    <xdr:ext cx="1580029" cy="208069"/>
    <mc:AlternateContent xmlns:mc="http://schemas.openxmlformats.org/markup-compatibility/2006" xmlns:a14="http://schemas.microsoft.com/office/drawing/2010/main">
      <mc:Choice Requires="a14">
        <xdr:sp macro="" textlink="">
          <xdr:nvSpPr>
            <xdr:cNvPr id="13" name="TextBox 25">
              <a:extLst>
                <a:ext uri="{FF2B5EF4-FFF2-40B4-BE49-F238E27FC236}">
                  <a16:creationId xmlns:a16="http://schemas.microsoft.com/office/drawing/2014/main" id="{499E93E8-569E-4736-B865-3816F4C83435}"/>
                </a:ext>
              </a:extLst>
            </xdr:cNvPr>
            <xdr:cNvSpPr txBox="1"/>
          </xdr:nvSpPr>
          <xdr:spPr bwMode="auto">
            <a:xfrm>
              <a:off x="3601862" y="32123945"/>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13" name="TextBox 25">
              <a:extLst>
                <a:ext uri="{FF2B5EF4-FFF2-40B4-BE49-F238E27FC236}">
                  <a16:creationId xmlns:a16="http://schemas.microsoft.com/office/drawing/2014/main" id="{499E93E8-569E-4736-B865-3816F4C83435}"/>
                </a:ext>
              </a:extLst>
            </xdr:cNvPr>
            <xdr:cNvSpPr txBox="1"/>
          </xdr:nvSpPr>
          <xdr:spPr bwMode="auto">
            <a:xfrm>
              <a:off x="3601862" y="32123945"/>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2959806</xdr:colOff>
      <xdr:row>125</xdr:row>
      <xdr:rowOff>14111</xdr:rowOff>
    </xdr:from>
    <xdr:ext cx="1580029" cy="208069"/>
    <mc:AlternateContent xmlns:mc="http://schemas.openxmlformats.org/markup-compatibility/2006" xmlns:a14="http://schemas.microsoft.com/office/drawing/2010/main">
      <mc:Choice Requires="a14">
        <xdr:sp macro="" textlink="">
          <xdr:nvSpPr>
            <xdr:cNvPr id="14" name="TextBox 25">
              <a:extLst>
                <a:ext uri="{FF2B5EF4-FFF2-40B4-BE49-F238E27FC236}">
                  <a16:creationId xmlns:a16="http://schemas.microsoft.com/office/drawing/2014/main" id="{9FDD9AF2-DB93-4D20-A998-166DEB1FD0BC}"/>
                </a:ext>
              </a:extLst>
            </xdr:cNvPr>
            <xdr:cNvSpPr txBox="1"/>
          </xdr:nvSpPr>
          <xdr:spPr bwMode="auto">
            <a:xfrm>
              <a:off x="3601862" y="29943778"/>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14" name="TextBox 25">
              <a:extLst>
                <a:ext uri="{FF2B5EF4-FFF2-40B4-BE49-F238E27FC236}">
                  <a16:creationId xmlns:a16="http://schemas.microsoft.com/office/drawing/2014/main" id="{9FDD9AF2-DB93-4D20-A998-166DEB1FD0BC}"/>
                </a:ext>
              </a:extLst>
            </xdr:cNvPr>
            <xdr:cNvSpPr txBox="1"/>
          </xdr:nvSpPr>
          <xdr:spPr bwMode="auto">
            <a:xfrm>
              <a:off x="3601862" y="29943778"/>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2959806</xdr:colOff>
      <xdr:row>115</xdr:row>
      <xdr:rowOff>21166</xdr:rowOff>
    </xdr:from>
    <xdr:ext cx="1580029" cy="208069"/>
    <mc:AlternateContent xmlns:mc="http://schemas.openxmlformats.org/markup-compatibility/2006" xmlns:a14="http://schemas.microsoft.com/office/drawing/2010/main">
      <mc:Choice Requires="a14">
        <xdr:sp macro="" textlink="">
          <xdr:nvSpPr>
            <xdr:cNvPr id="15" name="TextBox 25">
              <a:extLst>
                <a:ext uri="{FF2B5EF4-FFF2-40B4-BE49-F238E27FC236}">
                  <a16:creationId xmlns:a16="http://schemas.microsoft.com/office/drawing/2014/main" id="{ABF8F121-59AB-4AEE-9BDB-62A1179EA66E}"/>
                </a:ext>
              </a:extLst>
            </xdr:cNvPr>
            <xdr:cNvSpPr txBox="1"/>
          </xdr:nvSpPr>
          <xdr:spPr bwMode="auto">
            <a:xfrm>
              <a:off x="3601862" y="27763610"/>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15" name="TextBox 25">
              <a:extLst>
                <a:ext uri="{FF2B5EF4-FFF2-40B4-BE49-F238E27FC236}">
                  <a16:creationId xmlns:a16="http://schemas.microsoft.com/office/drawing/2014/main" id="{ABF8F121-59AB-4AEE-9BDB-62A1179EA66E}"/>
                </a:ext>
              </a:extLst>
            </xdr:cNvPr>
            <xdr:cNvSpPr txBox="1"/>
          </xdr:nvSpPr>
          <xdr:spPr bwMode="auto">
            <a:xfrm>
              <a:off x="3601862" y="27763610"/>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2959806</xdr:colOff>
      <xdr:row>105</xdr:row>
      <xdr:rowOff>21166</xdr:rowOff>
    </xdr:from>
    <xdr:ext cx="1580029" cy="208069"/>
    <mc:AlternateContent xmlns:mc="http://schemas.openxmlformats.org/markup-compatibility/2006" xmlns:a14="http://schemas.microsoft.com/office/drawing/2010/main">
      <mc:Choice Requires="a14">
        <xdr:sp macro="" textlink="">
          <xdr:nvSpPr>
            <xdr:cNvPr id="16" name="TextBox 25">
              <a:extLst>
                <a:ext uri="{FF2B5EF4-FFF2-40B4-BE49-F238E27FC236}">
                  <a16:creationId xmlns:a16="http://schemas.microsoft.com/office/drawing/2014/main" id="{2E50BE5A-6D72-47E6-8C65-A80E1AC1BF81}"/>
                </a:ext>
              </a:extLst>
            </xdr:cNvPr>
            <xdr:cNvSpPr txBox="1"/>
          </xdr:nvSpPr>
          <xdr:spPr bwMode="auto">
            <a:xfrm>
              <a:off x="3601862" y="25590499"/>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16" name="TextBox 25">
              <a:extLst>
                <a:ext uri="{FF2B5EF4-FFF2-40B4-BE49-F238E27FC236}">
                  <a16:creationId xmlns:a16="http://schemas.microsoft.com/office/drawing/2014/main" id="{2E50BE5A-6D72-47E6-8C65-A80E1AC1BF81}"/>
                </a:ext>
              </a:extLst>
            </xdr:cNvPr>
            <xdr:cNvSpPr txBox="1"/>
          </xdr:nvSpPr>
          <xdr:spPr bwMode="auto">
            <a:xfrm>
              <a:off x="3601862" y="25590499"/>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2959806</xdr:colOff>
      <xdr:row>95</xdr:row>
      <xdr:rowOff>7055</xdr:rowOff>
    </xdr:from>
    <xdr:ext cx="1580029" cy="208069"/>
    <mc:AlternateContent xmlns:mc="http://schemas.openxmlformats.org/markup-compatibility/2006" xmlns:a14="http://schemas.microsoft.com/office/drawing/2010/main">
      <mc:Choice Requires="a14">
        <xdr:sp macro="" textlink="">
          <xdr:nvSpPr>
            <xdr:cNvPr id="17" name="TextBox 25">
              <a:extLst>
                <a:ext uri="{FF2B5EF4-FFF2-40B4-BE49-F238E27FC236}">
                  <a16:creationId xmlns:a16="http://schemas.microsoft.com/office/drawing/2014/main" id="{46EC0A59-FA5D-46FD-9CEC-9593B11E40AC}"/>
                </a:ext>
              </a:extLst>
            </xdr:cNvPr>
            <xdr:cNvSpPr txBox="1"/>
          </xdr:nvSpPr>
          <xdr:spPr bwMode="auto">
            <a:xfrm>
              <a:off x="3601862" y="23417388"/>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17" name="TextBox 25">
              <a:extLst>
                <a:ext uri="{FF2B5EF4-FFF2-40B4-BE49-F238E27FC236}">
                  <a16:creationId xmlns:a16="http://schemas.microsoft.com/office/drawing/2014/main" id="{46EC0A59-FA5D-46FD-9CEC-9593B11E40AC}"/>
                </a:ext>
              </a:extLst>
            </xdr:cNvPr>
            <xdr:cNvSpPr txBox="1"/>
          </xdr:nvSpPr>
          <xdr:spPr bwMode="auto">
            <a:xfrm>
              <a:off x="3601862" y="23417388"/>
              <a:ext cx="1580029" cy="20806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4051155</xdr:colOff>
      <xdr:row>8</xdr:row>
      <xdr:rowOff>22087</xdr:rowOff>
    </xdr:from>
    <xdr:ext cx="412485" cy="170752"/>
    <mc:AlternateContent xmlns:mc="http://schemas.openxmlformats.org/markup-compatibility/2006" xmlns:a14="http://schemas.microsoft.com/office/drawing/2010/main">
      <mc:Choice Requires="a14">
        <xdr:sp macro="" textlink="">
          <xdr:nvSpPr>
            <xdr:cNvPr id="11" name="TextBox 30">
              <a:extLst>
                <a:ext uri="{FF2B5EF4-FFF2-40B4-BE49-F238E27FC236}">
                  <a16:creationId xmlns:a16="http://schemas.microsoft.com/office/drawing/2014/main" id="{1D1EAAB3-2A40-4618-B747-F6D559135040}"/>
                </a:ext>
              </a:extLst>
            </xdr:cNvPr>
            <xdr:cNvSpPr txBox="1"/>
          </xdr:nvSpPr>
          <xdr:spPr bwMode="auto">
            <a:xfrm>
              <a:off x="4691155" y="2427087"/>
              <a:ext cx="412485"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050" i="1">
                                <a:latin typeface="Cambria Math" panose="02040503050406030204" pitchFamily="18" charset="0"/>
                              </a:rPr>
                            </m:ctrlPr>
                          </m:sSupPr>
                          <m:e>
                            <m:r>
                              <a:rPr lang="de-DE" sz="1050" b="0" i="1">
                                <a:latin typeface="Cambria Math"/>
                              </a:rPr>
                              <m:t>𝐸</m:t>
                            </m:r>
                          </m:e>
                          <m:sup>
                            <m:r>
                              <a:rPr lang="de-DE" sz="1050" b="0" i="1">
                                <a:latin typeface="Cambria Math"/>
                              </a:rPr>
                              <m:t>𝑃𝑙𝑎𝑛</m:t>
                            </m:r>
                            <m:r>
                              <a:rPr lang="fr-FR" sz="1050" b="0" i="1">
                                <a:latin typeface="Cambria Math"/>
                              </a:rPr>
                              <m:t>,</m:t>
                            </m:r>
                            <m:r>
                              <a:rPr lang="fr-FR" sz="105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11" name="TextBox 30">
              <a:extLst>
                <a:ext uri="{FF2B5EF4-FFF2-40B4-BE49-F238E27FC236}">
                  <a16:creationId xmlns:a16="http://schemas.microsoft.com/office/drawing/2014/main" id="{1D1EAAB3-2A40-4618-B747-F6D559135040}"/>
                </a:ext>
              </a:extLst>
            </xdr:cNvPr>
            <xdr:cNvSpPr txBox="1"/>
          </xdr:nvSpPr>
          <xdr:spPr bwMode="auto">
            <a:xfrm>
              <a:off x="4691155" y="2427087"/>
              <a:ext cx="412485"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𝐸</a:t>
              </a:r>
              <a:r>
                <a:rPr lang="de-DE" sz="1050" b="0" i="0">
                  <a:latin typeface="Cambria Math" panose="02040503050406030204" pitchFamily="18" charset="0"/>
                </a:rPr>
                <a:t>^(</a:t>
              </a:r>
              <a:r>
                <a:rPr lang="de-DE" sz="1050" b="0" i="0">
                  <a:latin typeface="Cambria Math"/>
                </a:rPr>
                <a:t>𝑃𝑙𝑎𝑛</a:t>
              </a:r>
              <a:r>
                <a:rPr lang="fr-FR" sz="1050" b="0" i="0">
                  <a:latin typeface="Cambria Math"/>
                </a:rPr>
                <a:t>,𝑡</a:t>
              </a:r>
              <a:r>
                <a:rPr lang="de-DE" sz="1050" b="0" i="0">
                  <a:latin typeface="Cambria Math" panose="02040503050406030204" pitchFamily="18" charset="0"/>
                </a:rPr>
                <a:t>)</a:t>
              </a:r>
              <a:endParaRPr lang="de-DE" sz="1050" i="1"/>
            </a:p>
          </xdr:txBody>
        </xdr:sp>
      </mc:Fallback>
    </mc:AlternateContent>
    <xdr:clientData/>
  </xdr:oneCellAnchor>
  <xdr:oneCellAnchor>
    <xdr:from>
      <xdr:col>1</xdr:col>
      <xdr:colOff>4052341</xdr:colOff>
      <xdr:row>8</xdr:row>
      <xdr:rowOff>201568</xdr:rowOff>
    </xdr:from>
    <xdr:ext cx="410112" cy="223522"/>
    <mc:AlternateContent xmlns:mc="http://schemas.openxmlformats.org/markup-compatibility/2006" xmlns:a14="http://schemas.microsoft.com/office/drawing/2010/main">
      <mc:Choice Requires="a14">
        <xdr:sp macro="" textlink="">
          <xdr:nvSpPr>
            <xdr:cNvPr id="18" name="TextBox 30">
              <a:extLst>
                <a:ext uri="{FF2B5EF4-FFF2-40B4-BE49-F238E27FC236}">
                  <a16:creationId xmlns:a16="http://schemas.microsoft.com/office/drawing/2014/main" id="{597D9678-1FB4-4C0C-979A-ED6CC4047A08}"/>
                </a:ext>
              </a:extLst>
            </xdr:cNvPr>
            <xdr:cNvSpPr txBox="1"/>
          </xdr:nvSpPr>
          <xdr:spPr bwMode="auto">
            <a:xfrm>
              <a:off x="4692341" y="2606568"/>
              <a:ext cx="410112" cy="22352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𝐸</m:t>
                            </m:r>
                          </m:e>
                          <m:sub>
                            <m:r>
                              <a:rPr lang="fr-FR" sz="1100" b="0" i="1">
                                <a:solidFill>
                                  <a:schemeClr val="tx1"/>
                                </a:solidFill>
                                <a:latin typeface="Cambria Math"/>
                                <a:ea typeface="+mn-ea"/>
                                <a:cs typeface="+mn-cs"/>
                              </a:rPr>
                              <m:t>𝑅𝑒𝑓</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18" name="TextBox 30">
              <a:extLst>
                <a:ext uri="{FF2B5EF4-FFF2-40B4-BE49-F238E27FC236}">
                  <a16:creationId xmlns:a16="http://schemas.microsoft.com/office/drawing/2014/main" id="{597D9678-1FB4-4C0C-979A-ED6CC4047A08}"/>
                </a:ext>
              </a:extLst>
            </xdr:cNvPr>
            <xdr:cNvSpPr txBox="1"/>
          </xdr:nvSpPr>
          <xdr:spPr bwMode="auto">
            <a:xfrm>
              <a:off x="4692341" y="2606568"/>
              <a:ext cx="410112" cy="22352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𝑅𝑒𝑓</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4008451</xdr:colOff>
      <xdr:row>10</xdr:row>
      <xdr:rowOff>26269</xdr:rowOff>
    </xdr:from>
    <xdr:ext cx="497892" cy="182101"/>
    <mc:AlternateContent xmlns:mc="http://schemas.openxmlformats.org/markup-compatibility/2006" xmlns:a14="http://schemas.microsoft.com/office/drawing/2010/main">
      <mc:Choice Requires="a14">
        <xdr:sp macro="" textlink="">
          <xdr:nvSpPr>
            <xdr:cNvPr id="22" name="TextBox 30">
              <a:extLst>
                <a:ext uri="{FF2B5EF4-FFF2-40B4-BE49-F238E27FC236}">
                  <a16:creationId xmlns:a16="http://schemas.microsoft.com/office/drawing/2014/main" id="{D67099CA-3EC4-4076-925D-FAE56BC76D0A}"/>
                </a:ext>
              </a:extLst>
            </xdr:cNvPr>
            <xdr:cNvSpPr txBox="1"/>
          </xdr:nvSpPr>
          <xdr:spPr bwMode="auto">
            <a:xfrm>
              <a:off x="4648531" y="2853289"/>
              <a:ext cx="497892" cy="18210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r>
                          <a:rPr lang="de-DE" sz="1100" i="1">
                            <a:solidFill>
                              <a:schemeClr val="tx1"/>
                            </a:solidFill>
                            <a:latin typeface="Cambria Math"/>
                            <a:ea typeface="+mn-ea"/>
                            <a:cs typeface="+mn-cs"/>
                          </a:rPr>
                          <m:t>𝛥</m:t>
                        </m:r>
                        <m:sSup>
                          <m:sSupPr>
                            <m:ctrlPr>
                              <a:rPr lang="de-DE" sz="1100" i="1">
                                <a:solidFill>
                                  <a:schemeClr val="tx1"/>
                                </a:solidFill>
                                <a:latin typeface="Cambria Math" panose="02040503050406030204" pitchFamily="18" charset="0"/>
                                <a:ea typeface="+mn-ea"/>
                                <a:cs typeface="+mn-cs"/>
                              </a:rPr>
                            </m:ctrlPr>
                          </m:sSupPr>
                          <m:e>
                            <m:r>
                              <a:rPr lang="de-DE" sz="1100" b="0" i="1">
                                <a:solidFill>
                                  <a:schemeClr val="tx1"/>
                                </a:solidFill>
                                <a:latin typeface="Cambria Math"/>
                                <a:ea typeface="+mn-ea"/>
                                <a:cs typeface="+mn-cs"/>
                              </a:rPr>
                              <m:t>𝐸</m:t>
                            </m:r>
                          </m:e>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23" name="TextBox 30">
              <a:extLst>
                <a:ext uri="{FF2B5EF4-FFF2-40B4-BE49-F238E27FC236}">
                  <a16:creationId xmlns:a16="http://schemas.microsoft.com/office/drawing/2014/main" id="{D67099CA-3EC4-4076-925D-FAE56BC76D0A}"/>
                </a:ext>
              </a:extLst>
            </xdr:cNvPr>
            <xdr:cNvSpPr txBox="1"/>
          </xdr:nvSpPr>
          <xdr:spPr bwMode="auto">
            <a:xfrm>
              <a:off x="4648531" y="2853289"/>
              <a:ext cx="497892" cy="18210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solidFill>
                    <a:schemeClr val="tx1"/>
                  </a:solidFill>
                  <a:latin typeface="Cambria Math"/>
                  <a:ea typeface="+mn-ea"/>
                  <a:cs typeface="+mn-cs"/>
                </a:rPr>
                <a:t>𝛥</a:t>
              </a:r>
              <a:r>
                <a:rPr lang="de-DE"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4055644</xdr:colOff>
      <xdr:row>11</xdr:row>
      <xdr:rowOff>1541</xdr:rowOff>
    </xdr:from>
    <xdr:ext cx="403507" cy="182101"/>
    <mc:AlternateContent xmlns:mc="http://schemas.openxmlformats.org/markup-compatibility/2006" xmlns:a14="http://schemas.microsoft.com/office/drawing/2010/main">
      <mc:Choice Requires="a14">
        <xdr:sp macro="" textlink="">
          <xdr:nvSpPr>
            <xdr:cNvPr id="20" name="TextBox 30">
              <a:extLst>
                <a:ext uri="{FF2B5EF4-FFF2-40B4-BE49-F238E27FC236}">
                  <a16:creationId xmlns:a16="http://schemas.microsoft.com/office/drawing/2014/main" id="{F9A6187C-BC3D-4A53-A94D-AD0062B4E3DA}"/>
                </a:ext>
              </a:extLst>
            </xdr:cNvPr>
            <xdr:cNvSpPr txBox="1"/>
          </xdr:nvSpPr>
          <xdr:spPr bwMode="auto">
            <a:xfrm>
              <a:off x="4695644" y="3036541"/>
              <a:ext cx="403507" cy="18210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solidFill>
                                  <a:schemeClr val="tx1"/>
                                </a:solidFill>
                                <a:latin typeface="Cambria Math" panose="02040503050406030204" pitchFamily="18" charset="0"/>
                                <a:ea typeface="+mn-ea"/>
                                <a:cs typeface="+mn-cs"/>
                              </a:rPr>
                            </m:ctrlPr>
                          </m:sSupPr>
                          <m:e>
                            <m:r>
                              <a:rPr lang="de-DE" sz="1100" i="1">
                                <a:solidFill>
                                  <a:schemeClr val="tx1"/>
                                </a:solidFill>
                                <a:latin typeface="Cambria Math"/>
                                <a:ea typeface="Cambria Math"/>
                                <a:cs typeface="+mn-cs"/>
                              </a:rPr>
                              <m:t>𝜇</m:t>
                            </m:r>
                          </m:e>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20" name="TextBox 30">
              <a:extLst>
                <a:ext uri="{FF2B5EF4-FFF2-40B4-BE49-F238E27FC236}">
                  <a16:creationId xmlns:a16="http://schemas.microsoft.com/office/drawing/2014/main" id="{F9A6187C-BC3D-4A53-A94D-AD0062B4E3DA}"/>
                </a:ext>
              </a:extLst>
            </xdr:cNvPr>
            <xdr:cNvSpPr txBox="1"/>
          </xdr:nvSpPr>
          <xdr:spPr bwMode="auto">
            <a:xfrm>
              <a:off x="4695644" y="3036541"/>
              <a:ext cx="403507" cy="18210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solidFill>
                    <a:schemeClr val="tx1"/>
                  </a:solidFill>
                  <a:latin typeface="Cambria Math"/>
                  <a:ea typeface="Cambria Math"/>
                  <a:cs typeface="+mn-cs"/>
                </a:rPr>
                <a:t>𝜇</a:t>
              </a:r>
              <a:r>
                <a:rPr lang="de-DE" sz="110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wsDr>
</file>

<file path=xl/drawings/drawing11.xml><?xml version="1.0" encoding="utf-8"?>
<xdr:wsDr xmlns:xdr="http://schemas.openxmlformats.org/drawingml/2006/spreadsheetDrawing" xmlns:a="http://schemas.openxmlformats.org/drawingml/2006/main">
  <xdr:twoCellAnchor>
    <xdr:from>
      <xdr:col>3</xdr:col>
      <xdr:colOff>0</xdr:colOff>
      <xdr:row>1</xdr:row>
      <xdr:rowOff>0</xdr:rowOff>
    </xdr:from>
    <xdr:to>
      <xdr:col>3</xdr:col>
      <xdr:colOff>2143490</xdr:colOff>
      <xdr:row>2</xdr:row>
      <xdr:rowOff>258535</xdr:rowOff>
    </xdr:to>
    <xdr:sp macro="" textlink="">
      <xdr:nvSpPr>
        <xdr:cNvPr id="2" name="Rechteck: abgerundete Ecken 6">
          <a:extLst>
            <a:ext uri="{FF2B5EF4-FFF2-40B4-BE49-F238E27FC236}">
              <a16:creationId xmlns:a16="http://schemas.microsoft.com/office/drawing/2014/main" id="{4AA031E3-8702-4D94-A278-5B5EB4220018}"/>
            </a:ext>
          </a:extLst>
        </xdr:cNvPr>
        <xdr:cNvSpPr/>
      </xdr:nvSpPr>
      <xdr:spPr>
        <a:xfrm>
          <a:off x="7620000" y="180975"/>
          <a:ext cx="2140315" cy="617310"/>
        </a:xfrm>
        <a:prstGeom prst="roundRect">
          <a:avLst>
            <a:gd name="adj" fmla="val 815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Keine Bearbeitung</a:t>
          </a:r>
          <a:r>
            <a:rPr lang="de-DE" sz="1100" baseline="0">
              <a:solidFill>
                <a:sysClr val="windowText" lastClr="000000"/>
              </a:solidFill>
              <a:effectLst/>
              <a:latin typeface="+mn-lt"/>
              <a:ea typeface="+mn-ea"/>
              <a:cs typeface="+mn-cs"/>
            </a:rPr>
            <a:t> durch Antragsteller notwendig</a:t>
          </a:r>
          <a:endParaRPr lang="de-DE">
            <a:solidFill>
              <a:sysClr val="windowText" lastClr="000000"/>
            </a:solidFill>
            <a:effectLst/>
          </a:endParaRPr>
        </a:p>
      </xdr:txBody>
    </xdr:sp>
    <xdr:clientData/>
  </xdr:twoCellAnchor>
  <xdr:oneCellAnchor>
    <xdr:from>
      <xdr:col>1</xdr:col>
      <xdr:colOff>3702129</xdr:colOff>
      <xdr:row>8</xdr:row>
      <xdr:rowOff>25400</xdr:rowOff>
    </xdr:from>
    <xdr:ext cx="396070" cy="170752"/>
    <mc:AlternateContent xmlns:mc="http://schemas.openxmlformats.org/markup-compatibility/2006" xmlns:a14="http://schemas.microsoft.com/office/drawing/2010/main">
      <mc:Choice Requires="a14">
        <xdr:sp macro="" textlink="">
          <xdr:nvSpPr>
            <xdr:cNvPr id="26" name="TextBox 30">
              <a:extLst>
                <a:ext uri="{FF2B5EF4-FFF2-40B4-BE49-F238E27FC236}">
                  <a16:creationId xmlns:a16="http://schemas.microsoft.com/office/drawing/2014/main" id="{48804C99-E21F-4B0A-A502-C57862ACFACF}"/>
                </a:ext>
              </a:extLst>
            </xdr:cNvPr>
            <xdr:cNvSpPr txBox="1"/>
          </xdr:nvSpPr>
          <xdr:spPr bwMode="auto">
            <a:xfrm>
              <a:off x="4343479" y="2432050"/>
              <a:ext cx="396070"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050" i="1">
                                <a:latin typeface="Cambria Math" panose="02040503050406030204" pitchFamily="18" charset="0"/>
                              </a:rPr>
                            </m:ctrlPr>
                          </m:sSupPr>
                          <m:e>
                            <m:r>
                              <a:rPr lang="de-DE" sz="1050" b="0" i="1">
                                <a:latin typeface="Cambria Math"/>
                              </a:rPr>
                              <m:t>𝐸</m:t>
                            </m:r>
                          </m:e>
                          <m:sup>
                            <m:r>
                              <a:rPr lang="fr-FR" sz="1050" b="0" i="1">
                                <a:latin typeface="Cambria Math"/>
                              </a:rPr>
                              <m:t>𝑟𝑒𝑎𝑙</m:t>
                            </m:r>
                            <m:r>
                              <a:rPr lang="fr-FR" sz="1050" b="0" i="1">
                                <a:latin typeface="Cambria Math"/>
                              </a:rPr>
                              <m:t>,</m:t>
                            </m:r>
                            <m:r>
                              <a:rPr lang="fr-FR" sz="1050" b="0" i="1">
                                <a:latin typeface="Cambria Math"/>
                              </a:rPr>
                              <m:t>𝑡</m:t>
                            </m:r>
                          </m:sup>
                        </m:sSup>
                      </m:oMath>
                    </m:oMathPara>
                  </a14:m>
                </mc:Choice>
                <mc:Fallback xmlns="" xmlns:r="http://schemas.openxmlformats.org/officeDocument/2006/relationships" xmlns:w="http://schemas.openxmlformats.org/wordprocessingml/2006/main" xmlns:m="http://schemas.openxmlformats.org/officeDocument/2006/math"/>
              </mc:AlternateContent>
              <a:endParaRPr lang="de-DE" sz="1050" i="1"/>
            </a:p>
          </xdr:txBody>
        </xdr:sp>
      </mc:Choice>
      <mc:Fallback xmlns="">
        <xdr:sp macro="" textlink="">
          <xdr:nvSpPr>
            <xdr:cNvPr id="3" name="TextBox 30">
              <a:extLst>
                <a:ext uri="{FF2B5EF4-FFF2-40B4-BE49-F238E27FC236}">
                  <a16:creationId xmlns:a16="http://schemas.microsoft.com/office/drawing/2014/main" id="{48804C99-E21F-4B0A-A502-C57862ACFACF}"/>
                </a:ext>
              </a:extLst>
            </xdr:cNvPr>
            <xdr:cNvSpPr txBox="1"/>
          </xdr:nvSpPr>
          <xdr:spPr bwMode="auto">
            <a:xfrm>
              <a:off x="4343479" y="2432050"/>
              <a:ext cx="396070"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𝐸</a:t>
              </a:r>
              <a:r>
                <a:rPr lang="de-DE" sz="1050" b="0" i="0">
                  <a:latin typeface="Cambria Math" panose="02040503050406030204" pitchFamily="18" charset="0"/>
                </a:rPr>
                <a:t>^(</a:t>
              </a:r>
              <a:r>
                <a:rPr lang="fr-FR" sz="1050" b="0" i="0">
                  <a:latin typeface="Cambria Math"/>
                </a:rPr>
                <a:t>𝑟𝑒𝑎𝑙,𝑡</a:t>
              </a:r>
              <a:r>
                <a:rPr lang="de-DE" sz="1050" b="0" i="0">
                  <a:latin typeface="Cambria Math" panose="02040503050406030204" pitchFamily="18" charset="0"/>
                </a:rPr>
                <a:t>)</a:t>
              </a:r>
              <a:endParaRPr lang="de-DE" sz="1050" i="1"/>
            </a:p>
          </xdr:txBody>
        </xdr:sp>
      </mc:Fallback>
    </mc:AlternateContent>
    <xdr:clientData/>
  </xdr:oneCellAnchor>
  <xdr:oneCellAnchor>
    <xdr:from>
      <xdr:col>1</xdr:col>
      <xdr:colOff>3695140</xdr:colOff>
      <xdr:row>9</xdr:row>
      <xdr:rowOff>0</xdr:rowOff>
    </xdr:from>
    <xdr:ext cx="410049" cy="220253"/>
    <mc:AlternateContent xmlns:mc="http://schemas.openxmlformats.org/markup-compatibility/2006" xmlns:a14="http://schemas.microsoft.com/office/drawing/2010/main">
      <mc:Choice Requires="a14">
        <xdr:sp macro="" textlink="">
          <xdr:nvSpPr>
            <xdr:cNvPr id="25" name="TextBox 30">
              <a:extLst>
                <a:ext uri="{FF2B5EF4-FFF2-40B4-BE49-F238E27FC236}">
                  <a16:creationId xmlns:a16="http://schemas.microsoft.com/office/drawing/2014/main" id="{95A008AF-5EC8-4B12-8873-AAE761F98322}"/>
                </a:ext>
              </a:extLst>
            </xdr:cNvPr>
            <xdr:cNvSpPr txBox="1"/>
          </xdr:nvSpPr>
          <xdr:spPr bwMode="auto">
            <a:xfrm>
              <a:off x="4336490" y="2616200"/>
              <a:ext cx="410049" cy="22025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𝐸</m:t>
                            </m:r>
                          </m:e>
                          <m:sub>
                            <m:r>
                              <a:rPr lang="fr-FR" sz="1100" b="0" i="1">
                                <a:solidFill>
                                  <a:schemeClr val="tx1"/>
                                </a:solidFill>
                                <a:latin typeface="Cambria Math"/>
                                <a:ea typeface="+mn-ea"/>
                                <a:cs typeface="+mn-cs"/>
                              </a:rPr>
                              <m:t>𝑅𝑒𝑓</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 xmlns:r="http://schemas.openxmlformats.org/officeDocument/2006/relationships" xmlns:w="http://schemas.openxmlformats.org/wordprocessingml/2006/main" xmlns:m="http://schemas.openxmlformats.org/officeDocument/2006/math"/>
              </mc:AlternateContent>
              <a:endParaRPr lang="de-DE" sz="1050" i="1"/>
            </a:p>
          </xdr:txBody>
        </xdr:sp>
      </mc:Choice>
      <mc:Fallback xmlns="">
        <xdr:sp macro="" textlink="">
          <xdr:nvSpPr>
            <xdr:cNvPr id="4" name="TextBox 30">
              <a:extLst>
                <a:ext uri="{FF2B5EF4-FFF2-40B4-BE49-F238E27FC236}">
                  <a16:creationId xmlns:a16="http://schemas.microsoft.com/office/drawing/2014/main" id="{95A008AF-5EC8-4B12-8873-AAE761F98322}"/>
                </a:ext>
              </a:extLst>
            </xdr:cNvPr>
            <xdr:cNvSpPr txBox="1"/>
          </xdr:nvSpPr>
          <xdr:spPr bwMode="auto">
            <a:xfrm>
              <a:off x="4336490" y="2616200"/>
              <a:ext cx="410049" cy="22025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𝑅𝑒𝑓</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3651250</xdr:colOff>
      <xdr:row>10</xdr:row>
      <xdr:rowOff>31750</xdr:rowOff>
    </xdr:from>
    <xdr:ext cx="497829" cy="178832"/>
    <mc:AlternateContent xmlns:mc="http://schemas.openxmlformats.org/markup-compatibility/2006" xmlns:a14="http://schemas.microsoft.com/office/drawing/2010/main">
      <mc:Choice Requires="a14">
        <xdr:sp macro="" textlink="">
          <xdr:nvSpPr>
            <xdr:cNvPr id="24" name="TextBox 30">
              <a:extLst>
                <a:ext uri="{FF2B5EF4-FFF2-40B4-BE49-F238E27FC236}">
                  <a16:creationId xmlns:a16="http://schemas.microsoft.com/office/drawing/2014/main" id="{7AD603B2-077C-4634-A065-5867B74EC090}"/>
                </a:ext>
              </a:extLst>
            </xdr:cNvPr>
            <xdr:cNvSpPr txBox="1"/>
          </xdr:nvSpPr>
          <xdr:spPr bwMode="auto">
            <a:xfrm>
              <a:off x="4292600" y="2857500"/>
              <a:ext cx="497829"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r>
                          <a:rPr lang="de-DE" sz="1100" i="1">
                            <a:solidFill>
                              <a:schemeClr val="tx1"/>
                            </a:solidFill>
                            <a:latin typeface="Cambria Math"/>
                            <a:ea typeface="+mn-ea"/>
                            <a:cs typeface="+mn-cs"/>
                          </a:rPr>
                          <m:t>𝛥</m:t>
                        </m:r>
                        <m:sSup>
                          <m:sSupPr>
                            <m:ctrlPr>
                              <a:rPr lang="de-DE" sz="1100" i="1">
                                <a:solidFill>
                                  <a:schemeClr val="tx1"/>
                                </a:solidFill>
                                <a:latin typeface="Cambria Math" panose="02040503050406030204" pitchFamily="18" charset="0"/>
                                <a:ea typeface="+mn-ea"/>
                                <a:cs typeface="+mn-cs"/>
                              </a:rPr>
                            </m:ctrlPr>
                          </m:sSupPr>
                          <m:e>
                            <m:r>
                              <a:rPr lang="de-DE" sz="1100" b="0" i="1">
                                <a:solidFill>
                                  <a:schemeClr val="tx1"/>
                                </a:solidFill>
                                <a:latin typeface="Cambria Math"/>
                                <a:ea typeface="+mn-ea"/>
                                <a:cs typeface="+mn-cs"/>
                              </a:rPr>
                              <m:t>𝐸</m:t>
                            </m:r>
                          </m:e>
                          <m:sup>
                            <m:r>
                              <a:rPr lang="fr-FR" sz="1100" b="0" i="1">
                                <a:solidFill>
                                  <a:schemeClr val="tx1"/>
                                </a:solidFill>
                                <a:latin typeface="Cambria Math"/>
                                <a:ea typeface="+mn-ea"/>
                                <a:cs typeface="+mn-cs"/>
                              </a:rPr>
                              <m:t>𝑟𝑒𝑎𝑙</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p>
                      </m:oMath>
                    </m:oMathPara>
                  </a14:m>
                </mc:Choice>
                <mc:Fallback xmlns="" xmlns:r="http://schemas.openxmlformats.org/officeDocument/2006/relationships" xmlns:w="http://schemas.openxmlformats.org/wordprocessingml/2006/main" xmlns:m="http://schemas.openxmlformats.org/officeDocument/2006/math"/>
              </mc:AlternateContent>
              <a:endParaRPr lang="de-DE" sz="1050" i="1"/>
            </a:p>
          </xdr:txBody>
        </xdr:sp>
      </mc:Choice>
      <mc:Fallback xmlns="">
        <xdr:sp macro="" textlink="">
          <xdr:nvSpPr>
            <xdr:cNvPr id="5" name="TextBox 30">
              <a:extLst>
                <a:ext uri="{FF2B5EF4-FFF2-40B4-BE49-F238E27FC236}">
                  <a16:creationId xmlns:a16="http://schemas.microsoft.com/office/drawing/2014/main" id="{7AD603B2-077C-4634-A065-5867B74EC090}"/>
                </a:ext>
              </a:extLst>
            </xdr:cNvPr>
            <xdr:cNvSpPr txBox="1"/>
          </xdr:nvSpPr>
          <xdr:spPr bwMode="auto">
            <a:xfrm>
              <a:off x="4292600" y="2857500"/>
              <a:ext cx="497829"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solidFill>
                    <a:schemeClr val="tx1"/>
                  </a:solidFill>
                  <a:latin typeface="Cambria Math"/>
                  <a:ea typeface="+mn-ea"/>
                  <a:cs typeface="+mn-cs"/>
                </a:rPr>
                <a:t>𝛥</a:t>
              </a:r>
              <a:r>
                <a:rPr lang="de-DE"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a:t>
              </a:r>
              <a:r>
                <a:rPr lang="de-DE"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3698442</xdr:colOff>
      <xdr:row>10</xdr:row>
      <xdr:rowOff>203200</xdr:rowOff>
    </xdr:from>
    <xdr:ext cx="403444" cy="178832"/>
    <mc:AlternateContent xmlns:mc="http://schemas.openxmlformats.org/markup-compatibility/2006" xmlns:a14="http://schemas.microsoft.com/office/drawing/2010/main">
      <mc:Choice Requires="a14">
        <xdr:sp macro="" textlink="">
          <xdr:nvSpPr>
            <xdr:cNvPr id="23" name="TextBox 30">
              <a:extLst>
                <a:ext uri="{FF2B5EF4-FFF2-40B4-BE49-F238E27FC236}">
                  <a16:creationId xmlns:a16="http://schemas.microsoft.com/office/drawing/2014/main" id="{DF80CA2E-F4EA-4EF0-B2CB-87E899EB0DB7}"/>
                </a:ext>
              </a:extLst>
            </xdr:cNvPr>
            <xdr:cNvSpPr txBox="1"/>
          </xdr:nvSpPr>
          <xdr:spPr bwMode="auto">
            <a:xfrm>
              <a:off x="4339792" y="3028950"/>
              <a:ext cx="403444"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solidFill>
                                  <a:schemeClr val="tx1"/>
                                </a:solidFill>
                                <a:latin typeface="Cambria Math" panose="02040503050406030204" pitchFamily="18" charset="0"/>
                                <a:ea typeface="+mn-ea"/>
                                <a:cs typeface="+mn-cs"/>
                              </a:rPr>
                            </m:ctrlPr>
                          </m:sSupPr>
                          <m:e>
                            <m:r>
                              <a:rPr lang="de-DE" sz="1100" i="1">
                                <a:solidFill>
                                  <a:schemeClr val="tx1"/>
                                </a:solidFill>
                                <a:latin typeface="Cambria Math"/>
                                <a:ea typeface="Cambria Math"/>
                                <a:cs typeface="+mn-cs"/>
                              </a:rPr>
                              <m:t>𝜇</m:t>
                            </m:r>
                          </m:e>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p>
                      </m:oMath>
                    </m:oMathPara>
                  </a14:m>
                </mc:Choice>
                <mc:Fallback xmlns="" xmlns:r="http://schemas.openxmlformats.org/officeDocument/2006/relationships" xmlns:w="http://schemas.openxmlformats.org/wordprocessingml/2006/main" xmlns:m="http://schemas.openxmlformats.org/officeDocument/2006/math"/>
              </mc:AlternateContent>
              <a:endParaRPr lang="de-DE" sz="1050" i="1"/>
            </a:p>
          </xdr:txBody>
        </xdr:sp>
      </mc:Choice>
      <mc:Fallback xmlns="">
        <xdr:sp macro="" textlink="">
          <xdr:nvSpPr>
            <xdr:cNvPr id="6" name="TextBox 30">
              <a:extLst>
                <a:ext uri="{FF2B5EF4-FFF2-40B4-BE49-F238E27FC236}">
                  <a16:creationId xmlns:a16="http://schemas.microsoft.com/office/drawing/2014/main" id="{DF80CA2E-F4EA-4EF0-B2CB-87E899EB0DB7}"/>
                </a:ext>
              </a:extLst>
            </xdr:cNvPr>
            <xdr:cNvSpPr txBox="1"/>
          </xdr:nvSpPr>
          <xdr:spPr bwMode="auto">
            <a:xfrm>
              <a:off x="4339792" y="3028950"/>
              <a:ext cx="403444"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solidFill>
                    <a:schemeClr val="tx1"/>
                  </a:solidFill>
                  <a:latin typeface="Cambria Math"/>
                  <a:ea typeface="Cambria Math"/>
                  <a:cs typeface="+mn-cs"/>
                </a:rPr>
                <a:t>𝜇</a:t>
              </a:r>
              <a:r>
                <a:rPr lang="de-DE"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a:t>
              </a:r>
              <a:r>
                <a:rPr lang="de-DE"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3067050</xdr:colOff>
      <xdr:row>64</xdr:row>
      <xdr:rowOff>12700</xdr:rowOff>
    </xdr:from>
    <xdr:ext cx="1580029" cy="197362"/>
    <mc:AlternateContent xmlns:mc="http://schemas.openxmlformats.org/markup-compatibility/2006" xmlns:a14="http://schemas.microsoft.com/office/drawing/2010/main">
      <mc:Choice Requires="a14">
        <xdr:sp macro="" textlink="">
          <xdr:nvSpPr>
            <xdr:cNvPr id="22" name="TextBox 7">
              <a:extLst>
                <a:ext uri="{FF2B5EF4-FFF2-40B4-BE49-F238E27FC236}">
                  <a16:creationId xmlns:a16="http://schemas.microsoft.com/office/drawing/2014/main" id="{367A88D5-43AB-48C1-ABA0-460EBD1DEA0F}"/>
                </a:ext>
              </a:extLst>
            </xdr:cNvPr>
            <xdr:cNvSpPr txBox="1"/>
          </xdr:nvSpPr>
          <xdr:spPr bwMode="auto">
            <a:xfrm>
              <a:off x="3708400" y="12496800"/>
              <a:ext cx="1580029" cy="19736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sub>
                          <m:sup>
                            <m:r>
                              <a:rPr lang="fr-FR" sz="1000" b="0" i="1">
                                <a:latin typeface="Cambria Math"/>
                              </a:rPr>
                              <m:t>𝑟𝑒𝑎𝑙</m:t>
                            </m:r>
                            <m:r>
                              <a:rPr lang="fr-FR" sz="1000" b="0" i="1">
                                <a:latin typeface="Cambria Math"/>
                              </a:rPr>
                              <m:t>, </m:t>
                            </m:r>
                            <m:r>
                              <a:rPr lang="fr-FR" sz="1000" b="0" i="1">
                                <a:latin typeface="Cambria Math"/>
                              </a:rPr>
                              <m:t>𝑡</m:t>
                            </m:r>
                          </m:sup>
                        </m:sSubSup>
                      </m:oMath>
                    </m:oMathPara>
                  </a14:m>
                </mc:Choice>
                <mc:Fallback xmlns="" xmlns:r="http://schemas.openxmlformats.org/officeDocument/2006/relationships" xmlns:w="http://schemas.openxmlformats.org/wordprocessingml/2006/main" xmlns:m="http://schemas.openxmlformats.org/officeDocument/2006/math"/>
              </mc:AlternateContent>
              <a:endParaRPr lang="fr-FR" sz="1000"/>
            </a:p>
          </xdr:txBody>
        </xdr:sp>
      </mc:Choice>
      <mc:Fallback xmlns="">
        <xdr:sp macro="" textlink="">
          <xdr:nvSpPr>
            <xdr:cNvPr id="7" name="TextBox 7">
              <a:extLst>
                <a:ext uri="{FF2B5EF4-FFF2-40B4-BE49-F238E27FC236}">
                  <a16:creationId xmlns:a16="http://schemas.microsoft.com/office/drawing/2014/main" id="{367A88D5-43AB-48C1-ABA0-460EBD1DEA0F}"/>
                </a:ext>
              </a:extLst>
            </xdr:cNvPr>
            <xdr:cNvSpPr txBox="1"/>
          </xdr:nvSpPr>
          <xdr:spPr bwMode="auto">
            <a:xfrm>
              <a:off x="3708400" y="12496800"/>
              <a:ext cx="1580029" cy="19736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2844800</xdr:colOff>
      <xdr:row>70</xdr:row>
      <xdr:rowOff>12700</xdr:rowOff>
    </xdr:from>
    <xdr:ext cx="1580029" cy="204800"/>
    <mc:AlternateContent xmlns:mc="http://schemas.openxmlformats.org/markup-compatibility/2006" xmlns:a14="http://schemas.microsoft.com/office/drawing/2010/main">
      <mc:Choice Requires="a14">
        <xdr:sp macro="" textlink="">
          <xdr:nvSpPr>
            <xdr:cNvPr id="21" name="TextBox 9">
              <a:extLst>
                <a:ext uri="{FF2B5EF4-FFF2-40B4-BE49-F238E27FC236}">
                  <a16:creationId xmlns:a16="http://schemas.microsoft.com/office/drawing/2014/main" id="{0C285B53-C43F-470B-91E6-524027C44898}"/>
                </a:ext>
              </a:extLst>
            </xdr:cNvPr>
            <xdr:cNvSpPr txBox="1"/>
          </xdr:nvSpPr>
          <xdr:spPr bwMode="auto">
            <a:xfrm>
              <a:off x="3486150" y="1408430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 xmlns:r="http://schemas.openxmlformats.org/officeDocument/2006/relationships" xmlns:w="http://schemas.openxmlformats.org/wordprocessingml/2006/main" xmlns:m="http://schemas.openxmlformats.org/officeDocument/2006/math"/>
              </mc:AlternateContent>
              <a:endParaRPr lang="fr-FR" sz="1000"/>
            </a:p>
          </xdr:txBody>
        </xdr:sp>
      </mc:Choice>
      <mc:Fallback xmlns="">
        <xdr:sp macro="" textlink="">
          <xdr:nvSpPr>
            <xdr:cNvPr id="8" name="TextBox 9">
              <a:extLst>
                <a:ext uri="{FF2B5EF4-FFF2-40B4-BE49-F238E27FC236}">
                  <a16:creationId xmlns:a16="http://schemas.microsoft.com/office/drawing/2014/main" id="{0C285B53-C43F-470B-91E6-524027C44898}"/>
                </a:ext>
              </a:extLst>
            </xdr:cNvPr>
            <xdr:cNvSpPr txBox="1"/>
          </xdr:nvSpPr>
          <xdr:spPr bwMode="auto">
            <a:xfrm>
              <a:off x="3486150" y="1408430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2844800</xdr:colOff>
      <xdr:row>73</xdr:row>
      <xdr:rowOff>19050</xdr:rowOff>
    </xdr:from>
    <xdr:ext cx="1580029" cy="204800"/>
    <mc:AlternateContent xmlns:mc="http://schemas.openxmlformats.org/markup-compatibility/2006" xmlns:a14="http://schemas.microsoft.com/office/drawing/2010/main">
      <mc:Choice Requires="a14">
        <xdr:sp macro="" textlink="">
          <xdr:nvSpPr>
            <xdr:cNvPr id="20" name="TextBox 9">
              <a:extLst>
                <a:ext uri="{FF2B5EF4-FFF2-40B4-BE49-F238E27FC236}">
                  <a16:creationId xmlns:a16="http://schemas.microsoft.com/office/drawing/2014/main" id="{80274D29-4FFD-4122-81D0-20398E357E06}"/>
                </a:ext>
              </a:extLst>
            </xdr:cNvPr>
            <xdr:cNvSpPr txBox="1"/>
          </xdr:nvSpPr>
          <xdr:spPr bwMode="auto">
            <a:xfrm>
              <a:off x="3486150" y="1496695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 xmlns:r="http://schemas.openxmlformats.org/officeDocument/2006/relationships" xmlns:w="http://schemas.openxmlformats.org/wordprocessingml/2006/main" xmlns:m="http://schemas.openxmlformats.org/officeDocument/2006/math"/>
              </mc:AlternateContent>
              <a:endParaRPr lang="fr-FR" sz="1000"/>
            </a:p>
          </xdr:txBody>
        </xdr:sp>
      </mc:Choice>
      <mc:Fallback xmlns="">
        <xdr:sp macro="" textlink="">
          <xdr:nvSpPr>
            <xdr:cNvPr id="9" name="TextBox 9">
              <a:extLst>
                <a:ext uri="{FF2B5EF4-FFF2-40B4-BE49-F238E27FC236}">
                  <a16:creationId xmlns:a16="http://schemas.microsoft.com/office/drawing/2014/main" id="{80274D29-4FFD-4122-81D0-20398E357E06}"/>
                </a:ext>
              </a:extLst>
            </xdr:cNvPr>
            <xdr:cNvSpPr txBox="1"/>
          </xdr:nvSpPr>
          <xdr:spPr bwMode="auto">
            <a:xfrm>
              <a:off x="3486150" y="1496695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2844800</xdr:colOff>
      <xdr:row>76</xdr:row>
      <xdr:rowOff>0</xdr:rowOff>
    </xdr:from>
    <xdr:ext cx="1580029" cy="204800"/>
    <mc:AlternateContent xmlns:mc="http://schemas.openxmlformats.org/markup-compatibility/2006" xmlns:a14="http://schemas.microsoft.com/office/drawing/2010/main">
      <mc:Choice Requires="a14">
        <xdr:sp macro="" textlink="">
          <xdr:nvSpPr>
            <xdr:cNvPr id="19" name="TextBox 9">
              <a:extLst>
                <a:ext uri="{FF2B5EF4-FFF2-40B4-BE49-F238E27FC236}">
                  <a16:creationId xmlns:a16="http://schemas.microsoft.com/office/drawing/2014/main" id="{34C09FC3-9B67-4D05-95E4-F26BD95D1D60}"/>
                </a:ext>
              </a:extLst>
            </xdr:cNvPr>
            <xdr:cNvSpPr txBox="1"/>
          </xdr:nvSpPr>
          <xdr:spPr bwMode="auto">
            <a:xfrm>
              <a:off x="3486150" y="1584960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 xmlns:r="http://schemas.openxmlformats.org/officeDocument/2006/relationships" xmlns:w="http://schemas.openxmlformats.org/wordprocessingml/2006/main" xmlns:m="http://schemas.openxmlformats.org/officeDocument/2006/math"/>
              </mc:AlternateContent>
              <a:endParaRPr lang="fr-FR" sz="1000"/>
            </a:p>
          </xdr:txBody>
        </xdr:sp>
      </mc:Choice>
      <mc:Fallback xmlns="">
        <xdr:sp macro="" textlink="">
          <xdr:nvSpPr>
            <xdr:cNvPr id="10" name="TextBox 9">
              <a:extLst>
                <a:ext uri="{FF2B5EF4-FFF2-40B4-BE49-F238E27FC236}">
                  <a16:creationId xmlns:a16="http://schemas.microsoft.com/office/drawing/2014/main" id="{34C09FC3-9B67-4D05-95E4-F26BD95D1D60}"/>
                </a:ext>
              </a:extLst>
            </xdr:cNvPr>
            <xdr:cNvSpPr txBox="1"/>
          </xdr:nvSpPr>
          <xdr:spPr bwMode="auto">
            <a:xfrm>
              <a:off x="3486150" y="1584960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2844800</xdr:colOff>
      <xdr:row>79</xdr:row>
      <xdr:rowOff>6350</xdr:rowOff>
    </xdr:from>
    <xdr:ext cx="1580029" cy="204800"/>
    <mc:AlternateContent xmlns:mc="http://schemas.openxmlformats.org/markup-compatibility/2006" xmlns:a14="http://schemas.microsoft.com/office/drawing/2010/main">
      <mc:Choice Requires="a14">
        <xdr:sp macro="" textlink="">
          <xdr:nvSpPr>
            <xdr:cNvPr id="18" name="TextBox 10">
              <a:extLst>
                <a:ext uri="{FF2B5EF4-FFF2-40B4-BE49-F238E27FC236}">
                  <a16:creationId xmlns:a16="http://schemas.microsoft.com/office/drawing/2014/main" id="{94B9A9A4-5B1C-4348-8843-83D9D1FCAA35}"/>
                </a:ext>
              </a:extLst>
            </xdr:cNvPr>
            <xdr:cNvSpPr txBox="1"/>
          </xdr:nvSpPr>
          <xdr:spPr bwMode="auto">
            <a:xfrm>
              <a:off x="3486150" y="1673225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 xmlns:r="http://schemas.openxmlformats.org/officeDocument/2006/relationships" xmlns:w="http://schemas.openxmlformats.org/wordprocessingml/2006/main" xmlns:m="http://schemas.openxmlformats.org/officeDocument/2006/math"/>
              </mc:AlternateContent>
              <a:endParaRPr lang="fr-FR" sz="1000"/>
            </a:p>
          </xdr:txBody>
        </xdr:sp>
      </mc:Choice>
      <mc:Fallback xmlns="">
        <xdr:sp macro="" textlink="">
          <xdr:nvSpPr>
            <xdr:cNvPr id="11" name="TextBox 10">
              <a:extLst>
                <a:ext uri="{FF2B5EF4-FFF2-40B4-BE49-F238E27FC236}">
                  <a16:creationId xmlns:a16="http://schemas.microsoft.com/office/drawing/2014/main" id="{94B9A9A4-5B1C-4348-8843-83D9D1FCAA35}"/>
                </a:ext>
              </a:extLst>
            </xdr:cNvPr>
            <xdr:cNvSpPr txBox="1"/>
          </xdr:nvSpPr>
          <xdr:spPr bwMode="auto">
            <a:xfrm>
              <a:off x="3486150" y="1673225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2844800</xdr:colOff>
      <xdr:row>82</xdr:row>
      <xdr:rowOff>6350</xdr:rowOff>
    </xdr:from>
    <xdr:ext cx="1580029" cy="204800"/>
    <mc:AlternateContent xmlns:mc="http://schemas.openxmlformats.org/markup-compatibility/2006" xmlns:a14="http://schemas.microsoft.com/office/drawing/2010/main">
      <mc:Choice Requires="a14">
        <xdr:sp macro="" textlink="">
          <xdr:nvSpPr>
            <xdr:cNvPr id="17" name="TextBox 11">
              <a:extLst>
                <a:ext uri="{FF2B5EF4-FFF2-40B4-BE49-F238E27FC236}">
                  <a16:creationId xmlns:a16="http://schemas.microsoft.com/office/drawing/2014/main" id="{4D880F64-1CCB-4967-9374-2435448EE751}"/>
                </a:ext>
              </a:extLst>
            </xdr:cNvPr>
            <xdr:cNvSpPr txBox="1"/>
          </xdr:nvSpPr>
          <xdr:spPr bwMode="auto">
            <a:xfrm>
              <a:off x="3486150" y="1761490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 xmlns:r="http://schemas.openxmlformats.org/officeDocument/2006/relationships" xmlns:w="http://schemas.openxmlformats.org/wordprocessingml/2006/main" xmlns:m="http://schemas.openxmlformats.org/officeDocument/2006/math"/>
              </mc:AlternateContent>
              <a:endParaRPr lang="fr-FR" sz="1000"/>
            </a:p>
          </xdr:txBody>
        </xdr:sp>
      </mc:Choice>
      <mc:Fallback xmlns="">
        <xdr:sp macro="" textlink="">
          <xdr:nvSpPr>
            <xdr:cNvPr id="12" name="TextBox 11">
              <a:extLst>
                <a:ext uri="{FF2B5EF4-FFF2-40B4-BE49-F238E27FC236}">
                  <a16:creationId xmlns:a16="http://schemas.microsoft.com/office/drawing/2014/main" id="{4D880F64-1CCB-4967-9374-2435448EE751}"/>
                </a:ext>
              </a:extLst>
            </xdr:cNvPr>
            <xdr:cNvSpPr txBox="1"/>
          </xdr:nvSpPr>
          <xdr:spPr bwMode="auto">
            <a:xfrm>
              <a:off x="3486150" y="1761490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2844800</xdr:colOff>
      <xdr:row>85</xdr:row>
      <xdr:rowOff>6350</xdr:rowOff>
    </xdr:from>
    <xdr:ext cx="1580029" cy="204800"/>
    <mc:AlternateContent xmlns:mc="http://schemas.openxmlformats.org/markup-compatibility/2006" xmlns:a14="http://schemas.microsoft.com/office/drawing/2010/main">
      <mc:Choice Requires="a14">
        <xdr:sp macro="" textlink="">
          <xdr:nvSpPr>
            <xdr:cNvPr id="16" name="TextBox 12">
              <a:extLst>
                <a:ext uri="{FF2B5EF4-FFF2-40B4-BE49-F238E27FC236}">
                  <a16:creationId xmlns:a16="http://schemas.microsoft.com/office/drawing/2014/main" id="{EA30D36E-B83C-4197-B943-5FA7882F6F14}"/>
                </a:ext>
              </a:extLst>
            </xdr:cNvPr>
            <xdr:cNvSpPr txBox="1"/>
          </xdr:nvSpPr>
          <xdr:spPr bwMode="auto">
            <a:xfrm>
              <a:off x="3486150" y="1849755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 xmlns:r="http://schemas.openxmlformats.org/officeDocument/2006/relationships" xmlns:w="http://schemas.openxmlformats.org/wordprocessingml/2006/main" xmlns:m="http://schemas.openxmlformats.org/officeDocument/2006/math"/>
              </mc:AlternateContent>
              <a:endParaRPr lang="fr-FR" sz="1000"/>
            </a:p>
          </xdr:txBody>
        </xdr:sp>
      </mc:Choice>
      <mc:Fallback xmlns="">
        <xdr:sp macro="" textlink="">
          <xdr:nvSpPr>
            <xdr:cNvPr id="13" name="TextBox 12">
              <a:extLst>
                <a:ext uri="{FF2B5EF4-FFF2-40B4-BE49-F238E27FC236}">
                  <a16:creationId xmlns:a16="http://schemas.microsoft.com/office/drawing/2014/main" id="{EA30D36E-B83C-4197-B943-5FA7882F6F14}"/>
                </a:ext>
              </a:extLst>
            </xdr:cNvPr>
            <xdr:cNvSpPr txBox="1"/>
          </xdr:nvSpPr>
          <xdr:spPr bwMode="auto">
            <a:xfrm>
              <a:off x="3486150" y="1849755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2844800</xdr:colOff>
      <xdr:row>88</xdr:row>
      <xdr:rowOff>19050</xdr:rowOff>
    </xdr:from>
    <xdr:ext cx="1580029" cy="204800"/>
    <mc:AlternateContent xmlns:mc="http://schemas.openxmlformats.org/markup-compatibility/2006" xmlns:a14="http://schemas.microsoft.com/office/drawing/2010/main">
      <mc:Choice Requires="a14">
        <xdr:sp macro="" textlink="">
          <xdr:nvSpPr>
            <xdr:cNvPr id="15" name="TextBox 13">
              <a:extLst>
                <a:ext uri="{FF2B5EF4-FFF2-40B4-BE49-F238E27FC236}">
                  <a16:creationId xmlns:a16="http://schemas.microsoft.com/office/drawing/2014/main" id="{35CB692C-5EF5-4053-B175-B212478D50A7}"/>
                </a:ext>
              </a:extLst>
            </xdr:cNvPr>
            <xdr:cNvSpPr txBox="1"/>
          </xdr:nvSpPr>
          <xdr:spPr bwMode="auto">
            <a:xfrm>
              <a:off x="3486150" y="1938020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 xmlns:r="http://schemas.openxmlformats.org/officeDocument/2006/relationships" xmlns:w="http://schemas.openxmlformats.org/wordprocessingml/2006/main" xmlns:m="http://schemas.openxmlformats.org/officeDocument/2006/math"/>
              </mc:AlternateContent>
              <a:endParaRPr lang="fr-FR" sz="1000"/>
            </a:p>
          </xdr:txBody>
        </xdr:sp>
      </mc:Choice>
      <mc:Fallback xmlns="">
        <xdr:sp macro="" textlink="">
          <xdr:nvSpPr>
            <xdr:cNvPr id="14" name="TextBox 13">
              <a:extLst>
                <a:ext uri="{FF2B5EF4-FFF2-40B4-BE49-F238E27FC236}">
                  <a16:creationId xmlns:a16="http://schemas.microsoft.com/office/drawing/2014/main" id="{35CB692C-5EF5-4053-B175-B212478D50A7}"/>
                </a:ext>
              </a:extLst>
            </xdr:cNvPr>
            <xdr:cNvSpPr txBox="1"/>
          </xdr:nvSpPr>
          <xdr:spPr bwMode="auto">
            <a:xfrm>
              <a:off x="3486150" y="1938020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wsDr>
</file>

<file path=xl/drawings/drawing12.xml><?xml version="1.0" encoding="utf-8"?>
<xdr:wsDr xmlns:xdr="http://schemas.openxmlformats.org/drawingml/2006/spreadsheetDrawing" xmlns:a="http://schemas.openxmlformats.org/drawingml/2006/main">
  <xdr:oneCellAnchor>
    <xdr:from>
      <xdr:col>2</xdr:col>
      <xdr:colOff>2183739</xdr:colOff>
      <xdr:row>90</xdr:row>
      <xdr:rowOff>282713</xdr:rowOff>
    </xdr:from>
    <xdr:ext cx="723506" cy="280500"/>
    <mc:AlternateContent xmlns:mc="http://schemas.openxmlformats.org/markup-compatibility/2006" xmlns:a14="http://schemas.microsoft.com/office/drawing/2010/main">
      <mc:Choice Requires="a14">
        <xdr:sp macro="" textlink="">
          <xdr:nvSpPr>
            <xdr:cNvPr id="117" name="Textfeld 42">
              <a:extLst>
                <a:ext uri="{FF2B5EF4-FFF2-40B4-BE49-F238E27FC236}">
                  <a16:creationId xmlns:a16="http://schemas.microsoft.com/office/drawing/2014/main" id="{00000000-0008-0000-0700-000043000000}"/>
                </a:ext>
              </a:extLst>
            </xdr:cNvPr>
            <xdr:cNvSpPr txBox="1"/>
          </xdr:nvSpPr>
          <xdr:spPr>
            <a:xfrm>
              <a:off x="7987087" y="32662191"/>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rPr>
                          <m:t>𝑝</m:t>
                        </m:r>
                      </m:e>
                      <m:sub>
                        <m:r>
                          <m:rPr>
                            <m:sty m:val="p"/>
                          </m:rPr>
                          <a:rPr lang="de-DE" sz="1100" b="0" i="0">
                            <a:latin typeface="Cambria Math" panose="02040503050406030204" pitchFamily="18" charset="0"/>
                          </a:rPr>
                          <m:t>CO</m:t>
                        </m:r>
                        <m:r>
                          <a:rPr lang="de-DE" sz="1100" i="0">
                            <a:latin typeface="Cambria Math" panose="02040503050406030204" pitchFamily="18" charset="0"/>
                          </a:rPr>
                          <m:t>2</m:t>
                        </m:r>
                      </m:sub>
                      <m:sup>
                        <m:r>
                          <a:rPr lang="de-DE" sz="1100" b="0" i="1">
                            <a:latin typeface="Cambria Math" panose="02040503050406030204" pitchFamily="18" charset="0"/>
                          </a:rPr>
                          <m:t>𝑠𝑖𝑐h𝑒𝑟</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a:p>
          </xdr:txBody>
        </xdr:sp>
      </mc:Choice>
      <mc:Fallback xmlns="">
        <xdr:sp macro="" textlink="">
          <xdr:nvSpPr>
            <xdr:cNvPr id="117" name="Textfeld 42">
              <a:extLst>
                <a:ext uri="{FF2B5EF4-FFF2-40B4-BE49-F238E27FC236}">
                  <a16:creationId xmlns:a16="http://schemas.microsoft.com/office/drawing/2014/main" id="{00000000-0008-0000-0700-000043000000}"/>
                </a:ext>
              </a:extLst>
            </xdr:cNvPr>
            <xdr:cNvSpPr txBox="1"/>
          </xdr:nvSpPr>
          <xdr:spPr>
            <a:xfrm>
              <a:off x="7987087" y="32662191"/>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r>
                <a:rPr lang="de-DE" sz="1100" i="0">
                  <a:latin typeface="Cambria Math" panose="02040503050406030204" pitchFamily="18" charset="0"/>
                </a:rPr>
                <a:t>𝑝_</a:t>
              </a:r>
              <a:r>
                <a:rPr lang="de-DE" sz="1100" b="0" i="0">
                  <a:latin typeface="Cambria Math" panose="02040503050406030204" pitchFamily="18" charset="0"/>
                </a:rPr>
                <a:t>CO</a:t>
              </a:r>
              <a:r>
                <a:rPr lang="de-DE" sz="1100" i="0">
                  <a:latin typeface="Cambria Math" panose="02040503050406030204" pitchFamily="18" charset="0"/>
                </a:rPr>
                <a:t>2^(</a:t>
              </a:r>
              <a:r>
                <a:rPr lang="de-DE" sz="1100" b="0" i="0">
                  <a:latin typeface="Cambria Math" panose="02040503050406030204" pitchFamily="18" charset="0"/>
                </a:rPr>
                <a:t>𝑠𝑖𝑐ℎ𝑒𝑟,𝑡)</a:t>
              </a:r>
              <a:endParaRPr lang="de-DE" sz="1100"/>
            </a:p>
          </xdr:txBody>
        </xdr:sp>
      </mc:Fallback>
    </mc:AlternateContent>
    <xdr:clientData/>
  </xdr:oneCellAnchor>
  <xdr:twoCellAnchor>
    <xdr:from>
      <xdr:col>4</xdr:col>
      <xdr:colOff>93456</xdr:colOff>
      <xdr:row>4</xdr:row>
      <xdr:rowOff>131664</xdr:rowOff>
    </xdr:from>
    <xdr:to>
      <xdr:col>5</xdr:col>
      <xdr:colOff>464706</xdr:colOff>
      <xdr:row>4</xdr:row>
      <xdr:rowOff>707664</xdr:rowOff>
    </xdr:to>
    <xdr:sp macro="" textlink="">
      <xdr:nvSpPr>
        <xdr:cNvPr id="86" name="Rechteck: abgerundete Ecken 45">
          <a:extLst>
            <a:ext uri="{FF2B5EF4-FFF2-40B4-BE49-F238E27FC236}">
              <a16:creationId xmlns:a16="http://schemas.microsoft.com/office/drawing/2014/main" id="{00000000-0008-0000-0700-000056000000}"/>
            </a:ext>
          </a:extLst>
        </xdr:cNvPr>
        <xdr:cNvSpPr/>
      </xdr:nvSpPr>
      <xdr:spPr>
        <a:xfrm>
          <a:off x="10693420" y="1152200"/>
          <a:ext cx="1487036" cy="576000"/>
        </a:xfrm>
        <a:prstGeom prst="roundRect">
          <a:avLst>
            <a:gd name="adj" fmla="val 6176"/>
          </a:avLst>
        </a:prstGeom>
        <a:solidFill>
          <a:schemeClr val="bg1">
            <a:lumMod val="9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latin typeface="+mj-lt"/>
            </a:rPr>
            <a:t>Übernommene</a:t>
          </a:r>
          <a:r>
            <a:rPr lang="de-DE" sz="1100" b="0" baseline="0">
              <a:solidFill>
                <a:schemeClr val="tx1"/>
              </a:solidFill>
              <a:latin typeface="+mj-lt"/>
            </a:rPr>
            <a:t> </a:t>
          </a:r>
          <a:r>
            <a:rPr lang="de-DE" sz="1100" b="0">
              <a:solidFill>
                <a:schemeClr val="tx1"/>
              </a:solidFill>
              <a:latin typeface="+mj-lt"/>
            </a:rPr>
            <a:t>Angaben Antragsteller</a:t>
          </a:r>
        </a:p>
      </xdr:txBody>
    </xdr:sp>
    <xdr:clientData/>
  </xdr:twoCellAnchor>
  <xdr:twoCellAnchor>
    <xdr:from>
      <xdr:col>5</xdr:col>
      <xdr:colOff>571500</xdr:colOff>
      <xdr:row>4</xdr:row>
      <xdr:rowOff>131664</xdr:rowOff>
    </xdr:from>
    <xdr:to>
      <xdr:col>6</xdr:col>
      <xdr:colOff>940210</xdr:colOff>
      <xdr:row>4</xdr:row>
      <xdr:rowOff>707664</xdr:rowOff>
    </xdr:to>
    <xdr:sp macro="" textlink="">
      <xdr:nvSpPr>
        <xdr:cNvPr id="22" name="Rechteck: abgerundete Ecken 46">
          <a:extLst>
            <a:ext uri="{FF2B5EF4-FFF2-40B4-BE49-F238E27FC236}">
              <a16:creationId xmlns:a16="http://schemas.microsoft.com/office/drawing/2014/main" id="{00000000-0008-0000-0700-000016000000}"/>
            </a:ext>
          </a:extLst>
        </xdr:cNvPr>
        <xdr:cNvSpPr/>
      </xdr:nvSpPr>
      <xdr:spPr>
        <a:xfrm>
          <a:off x="12287250" y="1152200"/>
          <a:ext cx="1484496" cy="576000"/>
        </a:xfrm>
        <a:prstGeom prst="roundRect">
          <a:avLst>
            <a:gd name="adj" fmla="val 6313"/>
          </a:avLst>
        </a:prstGeom>
        <a:solidFill>
          <a:srgbClr val="FFC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ysClr val="windowText" lastClr="000000"/>
              </a:solidFill>
              <a:effectLst/>
              <a:latin typeface="+mn-lt"/>
              <a:ea typeface="+mn-ea"/>
              <a:cs typeface="+mn-cs"/>
            </a:rPr>
            <a:t>Angaben Bewilligungsbehörde</a:t>
          </a:r>
          <a:endParaRPr lang="de-DE">
            <a:solidFill>
              <a:sysClr val="windowText" lastClr="000000"/>
            </a:solidFill>
            <a:effectLst/>
          </a:endParaRPr>
        </a:p>
      </xdr:txBody>
    </xdr:sp>
    <xdr:clientData/>
  </xdr:twoCellAnchor>
  <xdr:oneCellAnchor>
    <xdr:from>
      <xdr:col>2</xdr:col>
      <xdr:colOff>1366112</xdr:colOff>
      <xdr:row>17</xdr:row>
      <xdr:rowOff>0</xdr:rowOff>
    </xdr:from>
    <xdr:ext cx="1061809" cy="187872"/>
    <xdr:sp macro="" textlink="">
      <xdr:nvSpPr>
        <xdr:cNvPr id="168" name="Textfeld 53">
          <a:extLst>
            <a:ext uri="{FF2B5EF4-FFF2-40B4-BE49-F238E27FC236}">
              <a16:creationId xmlns:a16="http://schemas.microsoft.com/office/drawing/2014/main" id="{00000000-0008-0000-0700-0000A8000000}"/>
            </a:ext>
          </a:extLst>
        </xdr:cNvPr>
        <xdr:cNvSpPr txBox="1"/>
      </xdr:nvSpPr>
      <xdr:spPr>
        <a:xfrm>
          <a:off x="4866550" y="5651967"/>
          <a:ext cx="1061809"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endParaRPr lang="de-DE" sz="1200"/>
        </a:p>
      </xdr:txBody>
    </xdr:sp>
    <xdr:clientData/>
  </xdr:oneCellAnchor>
  <xdr:oneCellAnchor>
    <xdr:from>
      <xdr:col>2</xdr:col>
      <xdr:colOff>1227861</xdr:colOff>
      <xdr:row>39</xdr:row>
      <xdr:rowOff>108175</xdr:rowOff>
    </xdr:from>
    <xdr:ext cx="1061809" cy="216791"/>
    <mc:AlternateContent xmlns:mc="http://schemas.openxmlformats.org/markup-compatibility/2006" xmlns:a14="http://schemas.microsoft.com/office/drawing/2010/main">
      <mc:Choice Requires="a14">
        <xdr:sp macro="" textlink="">
          <xdr:nvSpPr>
            <xdr:cNvPr id="106" name="Textfeld 55">
              <a:extLst>
                <a:ext uri="{FF2B5EF4-FFF2-40B4-BE49-F238E27FC236}">
                  <a16:creationId xmlns:a16="http://schemas.microsoft.com/office/drawing/2014/main" id="{00000000-0008-0000-0700-00006A000000}"/>
                </a:ext>
              </a:extLst>
            </xdr:cNvPr>
            <xdr:cNvSpPr txBox="1"/>
          </xdr:nvSpPr>
          <xdr:spPr>
            <a:xfrm>
              <a:off x="7032508" y="12621410"/>
              <a:ext cx="1061809" cy="2167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fr-FR" sz="1100" b="0" i="1">
                            <a:solidFill>
                              <a:schemeClr val="tx1"/>
                            </a:solidFill>
                            <a:effectLst/>
                            <a:latin typeface="Cambria Math" panose="02040503050406030204" pitchFamily="18" charset="0"/>
                            <a:ea typeface="+mn-ea"/>
                            <a:cs typeface="+mn-cs"/>
                          </a:rPr>
                          <m:t>𝐸</m:t>
                        </m:r>
                      </m:e>
                      <m:sub>
                        <m:r>
                          <a:rPr lang="fr-FR" sz="1100" b="0" i="1">
                            <a:solidFill>
                              <a:schemeClr val="tx1"/>
                            </a:solidFill>
                            <a:effectLst/>
                            <a:latin typeface="Cambria Math" panose="02040503050406030204" pitchFamily="18" charset="0"/>
                            <a:ea typeface="+mn-ea"/>
                            <a:cs typeface="+mn-cs"/>
                          </a:rPr>
                          <m:t>𝑅𝑒𝑓</m:t>
                        </m:r>
                      </m:sub>
                      <m:sup>
                        <m:r>
                          <a:rPr lang="fr-FR" sz="1100" b="0" i="1">
                            <a:solidFill>
                              <a:schemeClr val="tx1"/>
                            </a:solidFill>
                            <a:effectLst/>
                            <a:latin typeface="Cambria Math" panose="02040503050406030204" pitchFamily="18" charset="0"/>
                            <a:ea typeface="+mn-ea"/>
                            <a:cs typeface="+mn-cs"/>
                          </a:rPr>
                          <m:t>𝑃𝑙𝑎𝑛</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oMath>
                </m:oMathPara>
              </a14:m>
              <a:endParaRPr lang="de-DE" sz="1200"/>
            </a:p>
          </xdr:txBody>
        </xdr:sp>
      </mc:Choice>
      <mc:Fallback xmlns="">
        <xdr:sp macro="" textlink="">
          <xdr:nvSpPr>
            <xdr:cNvPr id="106" name="Textfeld 55">
              <a:extLst>
                <a:ext uri="{FF2B5EF4-FFF2-40B4-BE49-F238E27FC236}">
                  <a16:creationId xmlns:a16="http://schemas.microsoft.com/office/drawing/2014/main" id="{00000000-0008-0000-0700-00006A000000}"/>
                </a:ext>
              </a:extLst>
            </xdr:cNvPr>
            <xdr:cNvSpPr txBox="1"/>
          </xdr:nvSpPr>
          <xdr:spPr>
            <a:xfrm>
              <a:off x="7032508" y="12621410"/>
              <a:ext cx="1061809" cy="2167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fr-FR" sz="1100" b="0" i="0">
                  <a:solidFill>
                    <a:schemeClr val="tx1"/>
                  </a:solidFill>
                  <a:effectLst/>
                  <a:latin typeface="Cambria Math" panose="02040503050406030204" pitchFamily="18" charset="0"/>
                  <a:ea typeface="+mn-ea"/>
                  <a:cs typeface="+mn-cs"/>
                </a:rPr>
                <a:t>𝐸</a:t>
              </a:r>
              <a:r>
                <a:rPr lang="de-DE" sz="1100" b="0" i="0">
                  <a:solidFill>
                    <a:schemeClr val="tx1"/>
                  </a:solidFill>
                  <a:effectLst/>
                  <a:latin typeface="Cambria Math" panose="02040503050406030204" pitchFamily="18" charset="0"/>
                  <a:ea typeface="+mn-ea"/>
                  <a:cs typeface="+mn-cs"/>
                </a:rPr>
                <a:t>_</a:t>
              </a:r>
              <a:r>
                <a:rPr lang="fr-FR" sz="1100" b="0" i="0">
                  <a:solidFill>
                    <a:schemeClr val="tx1"/>
                  </a:solidFill>
                  <a:effectLst/>
                  <a:latin typeface="Cambria Math" panose="02040503050406030204" pitchFamily="18" charset="0"/>
                  <a:ea typeface="+mn-ea"/>
                  <a:cs typeface="+mn-cs"/>
                </a:rPr>
                <a:t>𝑅𝑒𝑓^</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𝑃𝑙𝑎𝑛,𝑡</a:t>
              </a:r>
              <a:r>
                <a:rPr lang="de-DE" sz="1100" b="0" i="0">
                  <a:solidFill>
                    <a:schemeClr val="tx1"/>
                  </a:solidFill>
                  <a:effectLst/>
                  <a:latin typeface="Cambria Math" panose="02040503050406030204" pitchFamily="18" charset="0"/>
                  <a:ea typeface="+mn-ea"/>
                  <a:cs typeface="+mn-cs"/>
                </a:rPr>
                <a:t>)</a:t>
              </a:r>
              <a:endParaRPr lang="de-DE" sz="1200"/>
            </a:p>
          </xdr:txBody>
        </xdr:sp>
      </mc:Fallback>
    </mc:AlternateContent>
    <xdr:clientData/>
  </xdr:oneCellAnchor>
  <xdr:oneCellAnchor>
    <xdr:from>
      <xdr:col>2</xdr:col>
      <xdr:colOff>1227861</xdr:colOff>
      <xdr:row>34</xdr:row>
      <xdr:rowOff>70747</xdr:rowOff>
    </xdr:from>
    <xdr:ext cx="1061809" cy="231923"/>
    <mc:AlternateContent xmlns:mc="http://schemas.openxmlformats.org/markup-compatibility/2006" xmlns:a14="http://schemas.microsoft.com/office/drawing/2010/main">
      <mc:Choice Requires="a14">
        <xdr:sp macro="" textlink="">
          <xdr:nvSpPr>
            <xdr:cNvPr id="93" name="Textfeld 56">
              <a:extLst>
                <a:ext uri="{FF2B5EF4-FFF2-40B4-BE49-F238E27FC236}">
                  <a16:creationId xmlns:a16="http://schemas.microsoft.com/office/drawing/2014/main" id="{00000000-0008-0000-0700-00005D000000}"/>
                </a:ext>
              </a:extLst>
            </xdr:cNvPr>
            <xdr:cNvSpPr txBox="1"/>
          </xdr:nvSpPr>
          <xdr:spPr>
            <a:xfrm>
              <a:off x="7032508" y="10678982"/>
              <a:ext cx="1061809" cy="2319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𝐷</m:t>
                        </m:r>
                      </m:e>
                      <m:sub>
                        <m:r>
                          <a:rPr lang="de-DE" sz="1200" b="0" i="1">
                            <a:latin typeface="Cambria Math" panose="02040503050406030204" pitchFamily="18" charset="0"/>
                          </a:rPr>
                          <m:t>𝑖</m:t>
                        </m:r>
                      </m:sub>
                      <m:sup>
                        <m:r>
                          <a:rPr lang="de-DE" sz="1200" b="0" i="1">
                            <a:latin typeface="Cambria Math" panose="02040503050406030204" pitchFamily="18" charset="0"/>
                          </a:rPr>
                          <m:t>𝑅𝑒𝑓</m:t>
                        </m:r>
                        <m:r>
                          <a:rPr lang="fr-FR" sz="1200" b="0" i="1">
                            <a:latin typeface="Cambria Math" panose="02040503050406030204" pitchFamily="18" charset="0"/>
                          </a:rPr>
                          <m:t>,</m:t>
                        </m:r>
                        <m:r>
                          <a:rPr lang="fr-FR" sz="1200" b="0" i="1">
                            <a:latin typeface="Cambria Math" panose="02040503050406030204" pitchFamily="18" charset="0"/>
                          </a:rPr>
                          <m:t>𝑡</m:t>
                        </m:r>
                      </m:sup>
                    </m:sSubSup>
                  </m:oMath>
                </m:oMathPara>
              </a14:m>
              <a:endParaRPr lang="de-DE" sz="1200"/>
            </a:p>
          </xdr:txBody>
        </xdr:sp>
      </mc:Choice>
      <mc:Fallback xmlns="">
        <xdr:sp macro="" textlink="">
          <xdr:nvSpPr>
            <xdr:cNvPr id="93" name="Textfeld 56">
              <a:extLst>
                <a:ext uri="{FF2B5EF4-FFF2-40B4-BE49-F238E27FC236}">
                  <a16:creationId xmlns:a16="http://schemas.microsoft.com/office/drawing/2014/main" id="{00000000-0008-0000-0700-00005D000000}"/>
                </a:ext>
              </a:extLst>
            </xdr:cNvPr>
            <xdr:cNvSpPr txBox="1"/>
          </xdr:nvSpPr>
          <xdr:spPr>
            <a:xfrm>
              <a:off x="7032508" y="10678982"/>
              <a:ext cx="1061809" cy="2319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𝐷_𝑖^(𝑅𝑒𝑓</a:t>
              </a:r>
              <a:r>
                <a:rPr lang="fr-FR" sz="1200" b="0" i="0">
                  <a:latin typeface="Cambria Math" panose="02040503050406030204" pitchFamily="18" charset="0"/>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1227861</xdr:colOff>
      <xdr:row>35</xdr:row>
      <xdr:rowOff>79002</xdr:rowOff>
    </xdr:from>
    <xdr:ext cx="1061809" cy="231923"/>
    <mc:AlternateContent xmlns:mc="http://schemas.openxmlformats.org/markup-compatibility/2006" xmlns:a14="http://schemas.microsoft.com/office/drawing/2010/main">
      <mc:Choice Requires="a14">
        <xdr:sp macro="" textlink="">
          <xdr:nvSpPr>
            <xdr:cNvPr id="98" name="Textfeld 57">
              <a:extLst>
                <a:ext uri="{FF2B5EF4-FFF2-40B4-BE49-F238E27FC236}">
                  <a16:creationId xmlns:a16="http://schemas.microsoft.com/office/drawing/2014/main" id="{00000000-0008-0000-0700-000062000000}"/>
                </a:ext>
              </a:extLst>
            </xdr:cNvPr>
            <xdr:cNvSpPr txBox="1"/>
          </xdr:nvSpPr>
          <xdr:spPr>
            <a:xfrm>
              <a:off x="7032508" y="11068237"/>
              <a:ext cx="1061809" cy="2319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𝐷</m:t>
                        </m:r>
                      </m:e>
                      <m:sub>
                        <m:r>
                          <a:rPr lang="de-DE" sz="1200" b="0" i="1">
                            <a:latin typeface="Cambria Math" panose="02040503050406030204" pitchFamily="18" charset="0"/>
                          </a:rPr>
                          <m:t>𝑖</m:t>
                        </m:r>
                      </m:sub>
                      <m:sup>
                        <m:r>
                          <a:rPr lang="de-DE" sz="1200" b="0" i="1">
                            <a:latin typeface="Cambria Math" panose="02040503050406030204" pitchFamily="18" charset="0"/>
                          </a:rPr>
                          <m:t>𝑅𝑒𝑓</m:t>
                        </m:r>
                        <m:r>
                          <a:rPr lang="fr-FR" sz="1200" b="0" i="1">
                            <a:latin typeface="Cambria Math" panose="02040503050406030204" pitchFamily="18" charset="0"/>
                          </a:rPr>
                          <m:t>,</m:t>
                        </m:r>
                        <m:r>
                          <a:rPr lang="fr-FR" sz="1200" b="0" i="1">
                            <a:latin typeface="Cambria Math" panose="02040503050406030204" pitchFamily="18" charset="0"/>
                          </a:rPr>
                          <m:t>𝑡</m:t>
                        </m:r>
                      </m:sup>
                    </m:sSubSup>
                  </m:oMath>
                </m:oMathPara>
              </a14:m>
              <a:endParaRPr lang="de-DE" sz="1200"/>
            </a:p>
          </xdr:txBody>
        </xdr:sp>
      </mc:Choice>
      <mc:Fallback xmlns="">
        <xdr:sp macro="" textlink="">
          <xdr:nvSpPr>
            <xdr:cNvPr id="98" name="Textfeld 57">
              <a:extLst>
                <a:ext uri="{FF2B5EF4-FFF2-40B4-BE49-F238E27FC236}">
                  <a16:creationId xmlns:a16="http://schemas.microsoft.com/office/drawing/2014/main" id="{00000000-0008-0000-0700-000062000000}"/>
                </a:ext>
              </a:extLst>
            </xdr:cNvPr>
            <xdr:cNvSpPr txBox="1"/>
          </xdr:nvSpPr>
          <xdr:spPr>
            <a:xfrm>
              <a:off x="7032508" y="11068237"/>
              <a:ext cx="1061809" cy="2319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𝐷_𝑖^(𝑅𝑒𝑓</a:t>
              </a:r>
              <a:r>
                <a:rPr lang="fr-FR" sz="1200" b="0" i="0">
                  <a:latin typeface="Cambria Math" panose="02040503050406030204" pitchFamily="18" charset="0"/>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1227861</xdr:colOff>
      <xdr:row>36</xdr:row>
      <xdr:rowOff>103319</xdr:rowOff>
    </xdr:from>
    <xdr:ext cx="1061809" cy="231923"/>
    <mc:AlternateContent xmlns:mc="http://schemas.openxmlformats.org/markup-compatibility/2006" xmlns:a14="http://schemas.microsoft.com/office/drawing/2010/main">
      <mc:Choice Requires="a14">
        <xdr:sp macro="" textlink="">
          <xdr:nvSpPr>
            <xdr:cNvPr id="100" name="Textfeld 58">
              <a:extLst>
                <a:ext uri="{FF2B5EF4-FFF2-40B4-BE49-F238E27FC236}">
                  <a16:creationId xmlns:a16="http://schemas.microsoft.com/office/drawing/2014/main" id="{00000000-0008-0000-0700-000064000000}"/>
                </a:ext>
              </a:extLst>
            </xdr:cNvPr>
            <xdr:cNvSpPr txBox="1"/>
          </xdr:nvSpPr>
          <xdr:spPr>
            <a:xfrm>
              <a:off x="7032508" y="11473554"/>
              <a:ext cx="1061809" cy="2319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𝐷</m:t>
                        </m:r>
                      </m:e>
                      <m:sub>
                        <m:r>
                          <a:rPr lang="de-DE" sz="1200" b="0" i="1">
                            <a:latin typeface="Cambria Math" panose="02040503050406030204" pitchFamily="18" charset="0"/>
                          </a:rPr>
                          <m:t>𝑖</m:t>
                        </m:r>
                      </m:sub>
                      <m:sup>
                        <m:r>
                          <a:rPr lang="de-DE" sz="1200" b="0" i="1">
                            <a:latin typeface="Cambria Math" panose="02040503050406030204" pitchFamily="18" charset="0"/>
                          </a:rPr>
                          <m:t>𝑅𝑒𝑓</m:t>
                        </m:r>
                        <m:r>
                          <a:rPr lang="fr-FR" sz="1200" b="0" i="1">
                            <a:latin typeface="Cambria Math" panose="02040503050406030204" pitchFamily="18" charset="0"/>
                          </a:rPr>
                          <m:t>,</m:t>
                        </m:r>
                        <m:r>
                          <a:rPr lang="fr-FR" sz="1200" b="0" i="1">
                            <a:latin typeface="Cambria Math" panose="02040503050406030204" pitchFamily="18" charset="0"/>
                          </a:rPr>
                          <m:t>𝑡</m:t>
                        </m:r>
                      </m:sup>
                    </m:sSubSup>
                  </m:oMath>
                </m:oMathPara>
              </a14:m>
              <a:endParaRPr lang="de-DE" sz="1200"/>
            </a:p>
          </xdr:txBody>
        </xdr:sp>
      </mc:Choice>
      <mc:Fallback xmlns="">
        <xdr:sp macro="" textlink="">
          <xdr:nvSpPr>
            <xdr:cNvPr id="100" name="Textfeld 58">
              <a:extLst>
                <a:ext uri="{FF2B5EF4-FFF2-40B4-BE49-F238E27FC236}">
                  <a16:creationId xmlns:a16="http://schemas.microsoft.com/office/drawing/2014/main" id="{00000000-0008-0000-0700-000064000000}"/>
                </a:ext>
              </a:extLst>
            </xdr:cNvPr>
            <xdr:cNvSpPr txBox="1"/>
          </xdr:nvSpPr>
          <xdr:spPr>
            <a:xfrm>
              <a:off x="7032508" y="11473554"/>
              <a:ext cx="1061809" cy="2319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𝐷_𝑖^(𝑅𝑒𝑓</a:t>
              </a:r>
              <a:r>
                <a:rPr lang="fr-FR" sz="1200" b="0" i="0">
                  <a:latin typeface="Cambria Math" panose="02040503050406030204" pitchFamily="18" charset="0"/>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1227861</xdr:colOff>
      <xdr:row>37</xdr:row>
      <xdr:rowOff>84493</xdr:rowOff>
    </xdr:from>
    <xdr:ext cx="1061809" cy="231923"/>
    <mc:AlternateContent xmlns:mc="http://schemas.openxmlformats.org/markup-compatibility/2006" xmlns:a14="http://schemas.microsoft.com/office/drawing/2010/main">
      <mc:Choice Requires="a14">
        <xdr:sp macro="" textlink="">
          <xdr:nvSpPr>
            <xdr:cNvPr id="102" name="Textfeld 59">
              <a:extLst>
                <a:ext uri="{FF2B5EF4-FFF2-40B4-BE49-F238E27FC236}">
                  <a16:creationId xmlns:a16="http://schemas.microsoft.com/office/drawing/2014/main" id="{00000000-0008-0000-0700-000066000000}"/>
                </a:ext>
              </a:extLst>
            </xdr:cNvPr>
            <xdr:cNvSpPr txBox="1"/>
          </xdr:nvSpPr>
          <xdr:spPr>
            <a:xfrm>
              <a:off x="7032508" y="11835728"/>
              <a:ext cx="1061809" cy="2319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𝐷</m:t>
                        </m:r>
                      </m:e>
                      <m:sub>
                        <m:r>
                          <a:rPr lang="de-DE" sz="1200" b="0" i="1">
                            <a:latin typeface="Cambria Math" panose="02040503050406030204" pitchFamily="18" charset="0"/>
                          </a:rPr>
                          <m:t>𝑖</m:t>
                        </m:r>
                      </m:sub>
                      <m:sup>
                        <m:r>
                          <a:rPr lang="de-DE" sz="1200" b="0" i="1">
                            <a:latin typeface="Cambria Math" panose="02040503050406030204" pitchFamily="18" charset="0"/>
                          </a:rPr>
                          <m:t>𝑅𝑒𝑓</m:t>
                        </m:r>
                        <m:r>
                          <a:rPr lang="fr-FR" sz="1200" b="0" i="1">
                            <a:latin typeface="Cambria Math" panose="02040503050406030204" pitchFamily="18" charset="0"/>
                          </a:rPr>
                          <m:t>,</m:t>
                        </m:r>
                        <m:r>
                          <a:rPr lang="fr-FR" sz="1200" b="0" i="1">
                            <a:latin typeface="Cambria Math" panose="02040503050406030204" pitchFamily="18" charset="0"/>
                          </a:rPr>
                          <m:t>𝑡</m:t>
                        </m:r>
                      </m:sup>
                    </m:sSubSup>
                  </m:oMath>
                </m:oMathPara>
              </a14:m>
              <a:endParaRPr lang="de-DE" sz="1200"/>
            </a:p>
          </xdr:txBody>
        </xdr:sp>
      </mc:Choice>
      <mc:Fallback xmlns="">
        <xdr:sp macro="" textlink="">
          <xdr:nvSpPr>
            <xdr:cNvPr id="102" name="Textfeld 59">
              <a:extLst>
                <a:ext uri="{FF2B5EF4-FFF2-40B4-BE49-F238E27FC236}">
                  <a16:creationId xmlns:a16="http://schemas.microsoft.com/office/drawing/2014/main" id="{00000000-0008-0000-0700-000066000000}"/>
                </a:ext>
              </a:extLst>
            </xdr:cNvPr>
            <xdr:cNvSpPr txBox="1"/>
          </xdr:nvSpPr>
          <xdr:spPr>
            <a:xfrm>
              <a:off x="7032508" y="11835728"/>
              <a:ext cx="1061809" cy="2319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𝐷_𝑖^(𝑅𝑒𝑓</a:t>
              </a:r>
              <a:r>
                <a:rPr lang="fr-FR" sz="1200" b="0" i="0">
                  <a:latin typeface="Cambria Math" panose="02040503050406030204" pitchFamily="18" charset="0"/>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1223230</xdr:colOff>
      <xdr:row>11</xdr:row>
      <xdr:rowOff>62753</xdr:rowOff>
    </xdr:from>
    <xdr:ext cx="1061809" cy="222240"/>
    <mc:AlternateContent xmlns:mc="http://schemas.openxmlformats.org/markup-compatibility/2006" xmlns:a14="http://schemas.microsoft.com/office/drawing/2010/main">
      <mc:Choice Requires="a14">
        <xdr:sp macro="" textlink="">
          <xdr:nvSpPr>
            <xdr:cNvPr id="33" name="Textfeld 66">
              <a:extLst>
                <a:ext uri="{FF2B5EF4-FFF2-40B4-BE49-F238E27FC236}">
                  <a16:creationId xmlns:a16="http://schemas.microsoft.com/office/drawing/2014/main" id="{00000000-0008-0000-0700-000021000000}"/>
                </a:ext>
              </a:extLst>
            </xdr:cNvPr>
            <xdr:cNvSpPr txBox="1"/>
          </xdr:nvSpPr>
          <xdr:spPr>
            <a:xfrm>
              <a:off x="7027877" y="3798047"/>
              <a:ext cx="1061809" cy="2222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𝑝</m:t>
                        </m:r>
                      </m:e>
                      <m:sub>
                        <m:r>
                          <a:rPr lang="de-DE" sz="1200" b="0" i="1">
                            <a:latin typeface="Cambria Math" panose="02040503050406030204" pitchFamily="18" charset="0"/>
                          </a:rPr>
                          <m:t>𝐶𝐶𝑓𝐷</m:t>
                        </m:r>
                      </m:sub>
                      <m:sup>
                        <m:r>
                          <a:rPr lang="de-DE" sz="1200" b="0" i="1">
                            <a:latin typeface="Cambria Math" panose="02040503050406030204" pitchFamily="18" charset="0"/>
                          </a:rPr>
                          <m:t>𝐵𝑎𝑠𝑖𝑠</m:t>
                        </m:r>
                      </m:sup>
                    </m:sSubSup>
                  </m:oMath>
                </m:oMathPara>
              </a14:m>
              <a:endParaRPr lang="de-DE" sz="1200"/>
            </a:p>
          </xdr:txBody>
        </xdr:sp>
      </mc:Choice>
      <mc:Fallback xmlns="">
        <xdr:sp macro="" textlink="">
          <xdr:nvSpPr>
            <xdr:cNvPr id="33" name="Textfeld 66">
              <a:extLst>
                <a:ext uri="{FF2B5EF4-FFF2-40B4-BE49-F238E27FC236}">
                  <a16:creationId xmlns:a16="http://schemas.microsoft.com/office/drawing/2014/main" id="{00000000-0008-0000-0700-000021000000}"/>
                </a:ext>
              </a:extLst>
            </xdr:cNvPr>
            <xdr:cNvSpPr txBox="1"/>
          </xdr:nvSpPr>
          <xdr:spPr>
            <a:xfrm>
              <a:off x="7027877" y="3798047"/>
              <a:ext cx="1061809" cy="2222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𝑝_𝐶𝐶𝑓𝐷^𝐵𝑎𝑠𝑖𝑠</a:t>
              </a:r>
              <a:endParaRPr lang="de-DE" sz="1200"/>
            </a:p>
          </xdr:txBody>
        </xdr:sp>
      </mc:Fallback>
    </mc:AlternateContent>
    <xdr:clientData/>
  </xdr:oneCellAnchor>
  <xdr:oneCellAnchor>
    <xdr:from>
      <xdr:col>2</xdr:col>
      <xdr:colOff>1241352</xdr:colOff>
      <xdr:row>45</xdr:row>
      <xdr:rowOff>128136</xdr:rowOff>
    </xdr:from>
    <xdr:ext cx="1061809" cy="223972"/>
    <mc:AlternateContent xmlns:mc="http://schemas.openxmlformats.org/markup-compatibility/2006" xmlns:a14="http://schemas.microsoft.com/office/drawing/2010/main">
      <mc:Choice Requires="a14">
        <xdr:sp macro="" textlink="">
          <xdr:nvSpPr>
            <xdr:cNvPr id="183" name="Textfeld 68">
              <a:extLst>
                <a:ext uri="{FF2B5EF4-FFF2-40B4-BE49-F238E27FC236}">
                  <a16:creationId xmlns:a16="http://schemas.microsoft.com/office/drawing/2014/main" id="{00000000-0008-0000-0700-0000B7000000}"/>
                </a:ext>
              </a:extLst>
            </xdr:cNvPr>
            <xdr:cNvSpPr txBox="1"/>
          </xdr:nvSpPr>
          <xdr:spPr>
            <a:xfrm>
              <a:off x="6106429" y="14860136"/>
              <a:ext cx="1061809" cy="223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𝐷</m:t>
                        </m:r>
                      </m:e>
                      <m:sub>
                        <m:r>
                          <a:rPr lang="de-DE" sz="1200" b="0" i="1">
                            <a:latin typeface="Cambria Math" panose="02040503050406030204" pitchFamily="18" charset="0"/>
                          </a:rPr>
                          <m:t>𝑖</m:t>
                        </m:r>
                      </m:sub>
                      <m:sup>
                        <m:r>
                          <a:rPr lang="de-DE" sz="1200" b="0" i="1">
                            <a:latin typeface="Cambria Math" panose="02040503050406030204" pitchFamily="18" charset="0"/>
                          </a:rPr>
                          <m:t>𝑃𝑙𝑎𝑛</m:t>
                        </m:r>
                        <m:r>
                          <a:rPr lang="de-DE" sz="1200" b="0" i="1">
                            <a:latin typeface="Cambria Math" panose="02040503050406030204" pitchFamily="18" charset="0"/>
                          </a:rPr>
                          <m:t>,</m:t>
                        </m:r>
                        <m:r>
                          <a:rPr lang="de-DE" sz="1200" b="0" i="1">
                            <a:latin typeface="Cambria Math" panose="02040503050406030204" pitchFamily="18" charset="0"/>
                          </a:rPr>
                          <m:t>𝑡</m:t>
                        </m:r>
                      </m:sup>
                    </m:sSubSup>
                  </m:oMath>
                </m:oMathPara>
              </a14:m>
              <a:endParaRPr lang="de-DE" sz="1200"/>
            </a:p>
          </xdr:txBody>
        </xdr:sp>
      </mc:Choice>
      <mc:Fallback xmlns="">
        <xdr:sp macro="" textlink="">
          <xdr:nvSpPr>
            <xdr:cNvPr id="183" name="Textfeld 68">
              <a:extLst>
                <a:ext uri="{FF2B5EF4-FFF2-40B4-BE49-F238E27FC236}">
                  <a16:creationId xmlns:a16="http://schemas.microsoft.com/office/drawing/2014/main" id="{00000000-0008-0000-0700-0000B7000000}"/>
                </a:ext>
              </a:extLst>
            </xdr:cNvPr>
            <xdr:cNvSpPr txBox="1"/>
          </xdr:nvSpPr>
          <xdr:spPr>
            <a:xfrm>
              <a:off x="6106429" y="14860136"/>
              <a:ext cx="1061809" cy="223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𝐷_𝑖^(𝑃𝑙𝑎𝑛,𝑡)</a:t>
              </a:r>
              <a:endParaRPr lang="de-DE" sz="1200"/>
            </a:p>
          </xdr:txBody>
        </xdr:sp>
      </mc:Fallback>
    </mc:AlternateContent>
    <xdr:clientData/>
  </xdr:oneCellAnchor>
  <xdr:oneCellAnchor>
    <xdr:from>
      <xdr:col>2</xdr:col>
      <xdr:colOff>1241352</xdr:colOff>
      <xdr:row>46</xdr:row>
      <xdr:rowOff>67538</xdr:rowOff>
    </xdr:from>
    <xdr:ext cx="1061809" cy="223972"/>
    <mc:AlternateContent xmlns:mc="http://schemas.openxmlformats.org/markup-compatibility/2006" xmlns:a14="http://schemas.microsoft.com/office/drawing/2010/main">
      <mc:Choice Requires="a14">
        <xdr:sp macro="" textlink="">
          <xdr:nvSpPr>
            <xdr:cNvPr id="185" name="Textfeld 69">
              <a:extLst>
                <a:ext uri="{FF2B5EF4-FFF2-40B4-BE49-F238E27FC236}">
                  <a16:creationId xmlns:a16="http://schemas.microsoft.com/office/drawing/2014/main" id="{00000000-0008-0000-0700-0000B9000000}"/>
                </a:ext>
              </a:extLst>
            </xdr:cNvPr>
            <xdr:cNvSpPr txBox="1"/>
          </xdr:nvSpPr>
          <xdr:spPr>
            <a:xfrm>
              <a:off x="6106429" y="15180538"/>
              <a:ext cx="1061809" cy="223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𝐷</m:t>
                        </m:r>
                      </m:e>
                      <m:sub>
                        <m:r>
                          <a:rPr lang="de-DE" sz="1200" b="0" i="1">
                            <a:latin typeface="Cambria Math" panose="02040503050406030204" pitchFamily="18" charset="0"/>
                          </a:rPr>
                          <m:t>𝑖</m:t>
                        </m:r>
                      </m:sub>
                      <m:sup>
                        <m:r>
                          <a:rPr lang="de-DE" sz="1200" b="0" i="1">
                            <a:latin typeface="Cambria Math" panose="02040503050406030204" pitchFamily="18" charset="0"/>
                          </a:rPr>
                          <m:t>𝑃𝑙𝑎𝑛</m:t>
                        </m:r>
                        <m:r>
                          <a:rPr lang="de-DE" sz="1200" b="0" i="1">
                            <a:latin typeface="Cambria Math" panose="02040503050406030204" pitchFamily="18" charset="0"/>
                          </a:rPr>
                          <m:t>,</m:t>
                        </m:r>
                        <m:r>
                          <a:rPr lang="de-DE" sz="1200" b="0" i="1">
                            <a:latin typeface="Cambria Math" panose="02040503050406030204" pitchFamily="18" charset="0"/>
                          </a:rPr>
                          <m:t>𝑡</m:t>
                        </m:r>
                      </m:sup>
                    </m:sSubSup>
                  </m:oMath>
                </m:oMathPara>
              </a14:m>
              <a:endParaRPr lang="de-DE" sz="1200"/>
            </a:p>
          </xdr:txBody>
        </xdr:sp>
      </mc:Choice>
      <mc:Fallback xmlns="">
        <xdr:sp macro="" textlink="">
          <xdr:nvSpPr>
            <xdr:cNvPr id="185" name="Textfeld 69">
              <a:extLst>
                <a:ext uri="{FF2B5EF4-FFF2-40B4-BE49-F238E27FC236}">
                  <a16:creationId xmlns:a16="http://schemas.microsoft.com/office/drawing/2014/main" id="{00000000-0008-0000-0700-0000B9000000}"/>
                </a:ext>
              </a:extLst>
            </xdr:cNvPr>
            <xdr:cNvSpPr txBox="1"/>
          </xdr:nvSpPr>
          <xdr:spPr>
            <a:xfrm>
              <a:off x="6106429" y="15180538"/>
              <a:ext cx="1061809" cy="223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𝐷_𝑖^(𝑃𝑙𝑎𝑛,𝑡)</a:t>
              </a:r>
              <a:endParaRPr lang="de-DE" sz="1200"/>
            </a:p>
          </xdr:txBody>
        </xdr:sp>
      </mc:Fallback>
    </mc:AlternateContent>
    <xdr:clientData/>
  </xdr:oneCellAnchor>
  <xdr:oneCellAnchor>
    <xdr:from>
      <xdr:col>2</xdr:col>
      <xdr:colOff>1241352</xdr:colOff>
      <xdr:row>48</xdr:row>
      <xdr:rowOff>67538</xdr:rowOff>
    </xdr:from>
    <xdr:ext cx="1061809" cy="223972"/>
    <mc:AlternateContent xmlns:mc="http://schemas.openxmlformats.org/markup-compatibility/2006" xmlns:a14="http://schemas.microsoft.com/office/drawing/2010/main">
      <mc:Choice Requires="a14">
        <xdr:sp macro="" textlink="">
          <xdr:nvSpPr>
            <xdr:cNvPr id="192" name="Textfeld 70">
              <a:extLst>
                <a:ext uri="{FF2B5EF4-FFF2-40B4-BE49-F238E27FC236}">
                  <a16:creationId xmlns:a16="http://schemas.microsoft.com/office/drawing/2014/main" id="{00000000-0008-0000-0700-0000C0000000}"/>
                </a:ext>
              </a:extLst>
            </xdr:cNvPr>
            <xdr:cNvSpPr txBox="1"/>
          </xdr:nvSpPr>
          <xdr:spPr>
            <a:xfrm>
              <a:off x="6106429" y="15942538"/>
              <a:ext cx="1061809" cy="223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𝐷</m:t>
                        </m:r>
                      </m:e>
                      <m:sub>
                        <m:r>
                          <a:rPr lang="de-DE" sz="1200" b="0" i="1">
                            <a:latin typeface="Cambria Math" panose="02040503050406030204" pitchFamily="18" charset="0"/>
                          </a:rPr>
                          <m:t>𝑖</m:t>
                        </m:r>
                      </m:sub>
                      <m:sup>
                        <m:r>
                          <a:rPr lang="de-DE" sz="1200" b="0" i="1">
                            <a:latin typeface="Cambria Math" panose="02040503050406030204" pitchFamily="18" charset="0"/>
                          </a:rPr>
                          <m:t>𝑃𝑙𝑎𝑛</m:t>
                        </m:r>
                        <m:r>
                          <a:rPr lang="de-DE" sz="1200" b="0" i="1">
                            <a:latin typeface="Cambria Math" panose="02040503050406030204" pitchFamily="18" charset="0"/>
                          </a:rPr>
                          <m:t>,</m:t>
                        </m:r>
                        <m:r>
                          <a:rPr lang="de-DE" sz="1200" b="0" i="1">
                            <a:latin typeface="Cambria Math" panose="02040503050406030204" pitchFamily="18" charset="0"/>
                          </a:rPr>
                          <m:t>𝑡</m:t>
                        </m:r>
                      </m:sup>
                    </m:sSubSup>
                  </m:oMath>
                </m:oMathPara>
              </a14:m>
              <a:endParaRPr lang="de-DE" sz="1200"/>
            </a:p>
          </xdr:txBody>
        </xdr:sp>
      </mc:Choice>
      <mc:Fallback xmlns="">
        <xdr:sp macro="" textlink="">
          <xdr:nvSpPr>
            <xdr:cNvPr id="192" name="Textfeld 70">
              <a:extLst>
                <a:ext uri="{FF2B5EF4-FFF2-40B4-BE49-F238E27FC236}">
                  <a16:creationId xmlns:a16="http://schemas.microsoft.com/office/drawing/2014/main" id="{00000000-0008-0000-0700-0000C0000000}"/>
                </a:ext>
              </a:extLst>
            </xdr:cNvPr>
            <xdr:cNvSpPr txBox="1"/>
          </xdr:nvSpPr>
          <xdr:spPr>
            <a:xfrm>
              <a:off x="6106429" y="15942538"/>
              <a:ext cx="1061809" cy="223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𝐷_𝑖^(𝑃𝑙𝑎𝑛,𝑡)</a:t>
              </a:r>
              <a:endParaRPr lang="de-DE" sz="1200"/>
            </a:p>
          </xdr:txBody>
        </xdr:sp>
      </mc:Fallback>
    </mc:AlternateContent>
    <xdr:clientData/>
  </xdr:oneCellAnchor>
  <xdr:oneCellAnchor>
    <xdr:from>
      <xdr:col>2</xdr:col>
      <xdr:colOff>1241352</xdr:colOff>
      <xdr:row>49</xdr:row>
      <xdr:rowOff>67538</xdr:rowOff>
    </xdr:from>
    <xdr:ext cx="1061809" cy="223972"/>
    <mc:AlternateContent xmlns:mc="http://schemas.openxmlformats.org/markup-compatibility/2006" xmlns:a14="http://schemas.microsoft.com/office/drawing/2010/main">
      <mc:Choice Requires="a14">
        <xdr:sp macro="" textlink="">
          <xdr:nvSpPr>
            <xdr:cNvPr id="194" name="Textfeld 71">
              <a:extLst>
                <a:ext uri="{FF2B5EF4-FFF2-40B4-BE49-F238E27FC236}">
                  <a16:creationId xmlns:a16="http://schemas.microsoft.com/office/drawing/2014/main" id="{00000000-0008-0000-0700-0000C2000000}"/>
                </a:ext>
              </a:extLst>
            </xdr:cNvPr>
            <xdr:cNvSpPr txBox="1"/>
          </xdr:nvSpPr>
          <xdr:spPr>
            <a:xfrm>
              <a:off x="6106429" y="16323538"/>
              <a:ext cx="1061809" cy="223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𝐷</m:t>
                        </m:r>
                      </m:e>
                      <m:sub>
                        <m:r>
                          <a:rPr lang="de-DE" sz="1200" b="0" i="1">
                            <a:latin typeface="Cambria Math" panose="02040503050406030204" pitchFamily="18" charset="0"/>
                          </a:rPr>
                          <m:t>𝑖</m:t>
                        </m:r>
                      </m:sub>
                      <m:sup>
                        <m:r>
                          <a:rPr lang="de-DE" sz="1200" b="0" i="1">
                            <a:latin typeface="Cambria Math" panose="02040503050406030204" pitchFamily="18" charset="0"/>
                          </a:rPr>
                          <m:t>𝑃𝑙𝑎𝑛</m:t>
                        </m:r>
                        <m:r>
                          <a:rPr lang="de-DE" sz="1200" b="0" i="1">
                            <a:latin typeface="Cambria Math" panose="02040503050406030204" pitchFamily="18" charset="0"/>
                          </a:rPr>
                          <m:t>,</m:t>
                        </m:r>
                        <m:r>
                          <a:rPr lang="de-DE" sz="1200" b="0" i="1">
                            <a:latin typeface="Cambria Math" panose="02040503050406030204" pitchFamily="18" charset="0"/>
                          </a:rPr>
                          <m:t>𝑡</m:t>
                        </m:r>
                      </m:sup>
                    </m:sSubSup>
                  </m:oMath>
                </m:oMathPara>
              </a14:m>
              <a:endParaRPr lang="de-DE" sz="1200"/>
            </a:p>
          </xdr:txBody>
        </xdr:sp>
      </mc:Choice>
      <mc:Fallback xmlns="">
        <xdr:sp macro="" textlink="">
          <xdr:nvSpPr>
            <xdr:cNvPr id="194" name="Textfeld 71">
              <a:extLst>
                <a:ext uri="{FF2B5EF4-FFF2-40B4-BE49-F238E27FC236}">
                  <a16:creationId xmlns:a16="http://schemas.microsoft.com/office/drawing/2014/main" id="{00000000-0008-0000-0700-0000C2000000}"/>
                </a:ext>
              </a:extLst>
            </xdr:cNvPr>
            <xdr:cNvSpPr txBox="1"/>
          </xdr:nvSpPr>
          <xdr:spPr>
            <a:xfrm>
              <a:off x="6106429" y="16323538"/>
              <a:ext cx="1061809" cy="223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𝐷_𝑖^(𝑃𝑙𝑎𝑛,𝑡)</a:t>
              </a:r>
              <a:endParaRPr lang="de-DE" sz="1200"/>
            </a:p>
          </xdr:txBody>
        </xdr:sp>
      </mc:Fallback>
    </mc:AlternateContent>
    <xdr:clientData/>
  </xdr:oneCellAnchor>
  <xdr:oneCellAnchor>
    <xdr:from>
      <xdr:col>2</xdr:col>
      <xdr:colOff>769766</xdr:colOff>
      <xdr:row>52</xdr:row>
      <xdr:rowOff>151634</xdr:rowOff>
    </xdr:from>
    <xdr:ext cx="2004981" cy="178832"/>
    <mc:AlternateContent xmlns:mc="http://schemas.openxmlformats.org/markup-compatibility/2006" xmlns:a14="http://schemas.microsoft.com/office/drawing/2010/main">
      <mc:Choice Requires="a14">
        <xdr:sp macro="" textlink="">
          <xdr:nvSpPr>
            <xdr:cNvPr id="179" name="Textfeld 72">
              <a:extLst>
                <a:ext uri="{FF2B5EF4-FFF2-40B4-BE49-F238E27FC236}">
                  <a16:creationId xmlns:a16="http://schemas.microsoft.com/office/drawing/2014/main" id="{00000000-0008-0000-0700-0000B3000000}"/>
                </a:ext>
              </a:extLst>
            </xdr:cNvPr>
            <xdr:cNvSpPr txBox="1"/>
          </xdr:nvSpPr>
          <xdr:spPr>
            <a:xfrm>
              <a:off x="5634843" y="17550634"/>
              <a:ext cx="2004981"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r>
                      <m:rPr>
                        <m:sty m:val="p"/>
                      </m:rPr>
                      <a:rPr lang="de-DE" sz="1100">
                        <a:solidFill>
                          <a:schemeClr val="tx1"/>
                        </a:solidFill>
                        <a:effectLst/>
                        <a:latin typeface="Cambria Math" panose="02040503050406030204" pitchFamily="18" charset="0"/>
                        <a:ea typeface="+mn-ea"/>
                        <a:cs typeface="+mn-cs"/>
                      </a:rPr>
                      <m:t>Δ</m:t>
                    </m:r>
                    <m:sSup>
                      <m:sSupPr>
                        <m:ctrlPr>
                          <a:rPr lang="de-DE" sz="1100" i="1">
                            <a:solidFill>
                              <a:schemeClr val="tx1"/>
                            </a:solidFill>
                            <a:effectLst/>
                            <a:latin typeface="Cambria Math" panose="02040503050406030204" pitchFamily="18" charset="0"/>
                            <a:ea typeface="+mn-ea"/>
                            <a:cs typeface="+mn-cs"/>
                          </a:rPr>
                        </m:ctrlPr>
                      </m:sSupPr>
                      <m:e>
                        <m:r>
                          <m:rPr>
                            <m:sty m:val="p"/>
                          </m:rPr>
                          <a:rPr lang="de-DE" sz="1100" b="0" i="0">
                            <a:solidFill>
                              <a:schemeClr val="tx1"/>
                            </a:solidFill>
                            <a:effectLst/>
                            <a:latin typeface="Cambria Math" panose="02040503050406030204" pitchFamily="18" charset="0"/>
                            <a:ea typeface="+mn-ea"/>
                            <a:cs typeface="+mn-cs"/>
                          </a:rPr>
                          <m:t>E</m:t>
                        </m:r>
                      </m:e>
                      <m:sup>
                        <m:r>
                          <a:rPr lang="de-DE"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p>
                  </m:oMath>
                </m:oMathPara>
              </a14:m>
              <a:endParaRPr lang="de-DE" sz="1200"/>
            </a:p>
          </xdr:txBody>
        </xdr:sp>
      </mc:Choice>
      <mc:Fallback xmlns="">
        <xdr:sp macro="" textlink="">
          <xdr:nvSpPr>
            <xdr:cNvPr id="179" name="Textfeld 72">
              <a:extLst>
                <a:ext uri="{FF2B5EF4-FFF2-40B4-BE49-F238E27FC236}">
                  <a16:creationId xmlns:a16="http://schemas.microsoft.com/office/drawing/2014/main" id="{00000000-0008-0000-0700-0000B3000000}"/>
                </a:ext>
              </a:extLst>
            </xdr:cNvPr>
            <xdr:cNvSpPr txBox="1"/>
          </xdr:nvSpPr>
          <xdr:spPr>
            <a:xfrm>
              <a:off x="5634843" y="17550634"/>
              <a:ext cx="2004981"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100" i="0">
                  <a:solidFill>
                    <a:schemeClr val="tx1"/>
                  </a:solidFill>
                  <a:effectLst/>
                  <a:latin typeface="Cambria Math" panose="02040503050406030204" pitchFamily="18" charset="0"/>
                  <a:ea typeface="+mn-ea"/>
                  <a:cs typeface="+mn-cs"/>
                </a:rPr>
                <a:t>Δ</a:t>
              </a:r>
              <a:r>
                <a:rPr lang="de-DE" sz="1100" b="0" i="0">
                  <a:solidFill>
                    <a:schemeClr val="tx1"/>
                  </a:solidFill>
                  <a:effectLst/>
                  <a:latin typeface="Cambria Math" panose="02040503050406030204" pitchFamily="18" charset="0"/>
                  <a:ea typeface="+mn-ea"/>
                  <a:cs typeface="+mn-cs"/>
                </a:rPr>
                <a:t>E^(𝑃𝑙𝑎𝑛,𝑡)</a:t>
              </a:r>
              <a:endParaRPr lang="de-DE" sz="1200"/>
            </a:p>
          </xdr:txBody>
        </xdr:sp>
      </mc:Fallback>
    </mc:AlternateContent>
    <xdr:clientData/>
  </xdr:oneCellAnchor>
  <xdr:oneCellAnchor>
    <xdr:from>
      <xdr:col>2</xdr:col>
      <xdr:colOff>769766</xdr:colOff>
      <xdr:row>51</xdr:row>
      <xdr:rowOff>123568</xdr:rowOff>
    </xdr:from>
    <xdr:ext cx="2004981" cy="195182"/>
    <mc:AlternateContent xmlns:mc="http://schemas.openxmlformats.org/markup-compatibility/2006" xmlns:a14="http://schemas.microsoft.com/office/drawing/2010/main">
      <mc:Choice Requires="a14">
        <xdr:sp macro="" textlink="">
          <xdr:nvSpPr>
            <xdr:cNvPr id="172" name="Textfeld 73">
              <a:extLst>
                <a:ext uri="{FF2B5EF4-FFF2-40B4-BE49-F238E27FC236}">
                  <a16:creationId xmlns:a16="http://schemas.microsoft.com/office/drawing/2014/main" id="{00000000-0008-0000-0700-0000AC000000}"/>
                </a:ext>
              </a:extLst>
            </xdr:cNvPr>
            <xdr:cNvSpPr txBox="1"/>
          </xdr:nvSpPr>
          <xdr:spPr>
            <a:xfrm>
              <a:off x="5634843" y="17141568"/>
              <a:ext cx="2004981" cy="1951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200" i="1">
                            <a:latin typeface="Cambria Math" panose="02040503050406030204" pitchFamily="18" charset="0"/>
                          </a:rPr>
                        </m:ctrlPr>
                      </m:sSupPr>
                      <m:e>
                        <m:r>
                          <m:rPr>
                            <m:sty m:val="p"/>
                          </m:rPr>
                          <a:rPr lang="de-DE" sz="1200" b="0" i="0">
                            <a:latin typeface="Cambria Math" panose="02040503050406030204" pitchFamily="18" charset="0"/>
                          </a:rPr>
                          <m:t>E</m:t>
                        </m:r>
                      </m:e>
                      <m:sup>
                        <m:r>
                          <a:rPr lang="de-DE" sz="1200" b="0" i="1">
                            <a:latin typeface="Cambria Math" panose="02040503050406030204" pitchFamily="18" charset="0"/>
                          </a:rPr>
                          <m:t>𝑃𝑙𝑎𝑛</m:t>
                        </m:r>
                        <m:r>
                          <a:rPr lang="fr-FR" sz="1200" b="0" i="1">
                            <a:latin typeface="Cambria Math" panose="02040503050406030204" pitchFamily="18" charset="0"/>
                          </a:rPr>
                          <m:t>,</m:t>
                        </m:r>
                        <m:r>
                          <a:rPr lang="fr-FR" sz="1200" b="0" i="1">
                            <a:latin typeface="Cambria Math" panose="02040503050406030204" pitchFamily="18" charset="0"/>
                          </a:rPr>
                          <m:t>𝑡</m:t>
                        </m:r>
                      </m:sup>
                    </m:sSup>
                  </m:oMath>
                </m:oMathPara>
              </a14:m>
              <a:endParaRPr lang="de-DE" sz="1200"/>
            </a:p>
          </xdr:txBody>
        </xdr:sp>
      </mc:Choice>
      <mc:Fallback xmlns="">
        <xdr:sp macro="" textlink="">
          <xdr:nvSpPr>
            <xdr:cNvPr id="172" name="Textfeld 73">
              <a:extLst>
                <a:ext uri="{FF2B5EF4-FFF2-40B4-BE49-F238E27FC236}">
                  <a16:creationId xmlns:a16="http://schemas.microsoft.com/office/drawing/2014/main" id="{00000000-0008-0000-0700-0000AC000000}"/>
                </a:ext>
              </a:extLst>
            </xdr:cNvPr>
            <xdr:cNvSpPr txBox="1"/>
          </xdr:nvSpPr>
          <xdr:spPr>
            <a:xfrm>
              <a:off x="5634843" y="17141568"/>
              <a:ext cx="2004981" cy="1951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E^(𝑃𝑙𝑎𝑛</a:t>
              </a:r>
              <a:r>
                <a:rPr lang="fr-FR" sz="1200" b="0" i="0">
                  <a:latin typeface="Cambria Math" panose="02040503050406030204" pitchFamily="18" charset="0"/>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1241352</xdr:colOff>
      <xdr:row>47</xdr:row>
      <xdr:rowOff>67649</xdr:rowOff>
    </xdr:from>
    <xdr:ext cx="1061809" cy="223972"/>
    <mc:AlternateContent xmlns:mc="http://schemas.openxmlformats.org/markup-compatibility/2006" xmlns:a14="http://schemas.microsoft.com/office/drawing/2010/main">
      <mc:Choice Requires="a14">
        <xdr:sp macro="" textlink="">
          <xdr:nvSpPr>
            <xdr:cNvPr id="190" name="Textfeld 69">
              <a:extLst>
                <a:ext uri="{FF2B5EF4-FFF2-40B4-BE49-F238E27FC236}">
                  <a16:creationId xmlns:a16="http://schemas.microsoft.com/office/drawing/2014/main" id="{00000000-0008-0000-0700-0000BE000000}"/>
                </a:ext>
              </a:extLst>
            </xdr:cNvPr>
            <xdr:cNvSpPr txBox="1"/>
          </xdr:nvSpPr>
          <xdr:spPr>
            <a:xfrm>
              <a:off x="6106429" y="15561649"/>
              <a:ext cx="1061809" cy="223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𝐷</m:t>
                        </m:r>
                      </m:e>
                      <m:sub>
                        <m:r>
                          <a:rPr lang="de-DE" sz="1200" b="0" i="1">
                            <a:latin typeface="Cambria Math" panose="02040503050406030204" pitchFamily="18" charset="0"/>
                          </a:rPr>
                          <m:t>𝑖</m:t>
                        </m:r>
                      </m:sub>
                      <m:sup>
                        <m:r>
                          <a:rPr lang="de-DE" sz="1200" b="0" i="1">
                            <a:latin typeface="Cambria Math" panose="02040503050406030204" pitchFamily="18" charset="0"/>
                          </a:rPr>
                          <m:t>𝑃𝑙𝑎𝑛</m:t>
                        </m:r>
                        <m:r>
                          <a:rPr lang="de-DE" sz="1200" b="0" i="1">
                            <a:latin typeface="Cambria Math" panose="02040503050406030204" pitchFamily="18" charset="0"/>
                          </a:rPr>
                          <m:t>,</m:t>
                        </m:r>
                        <m:r>
                          <a:rPr lang="de-DE" sz="1200" b="0" i="1">
                            <a:latin typeface="Cambria Math" panose="02040503050406030204" pitchFamily="18" charset="0"/>
                          </a:rPr>
                          <m:t>𝑡</m:t>
                        </m:r>
                      </m:sup>
                    </m:sSubSup>
                  </m:oMath>
                </m:oMathPara>
              </a14:m>
              <a:endParaRPr lang="de-DE" sz="1200"/>
            </a:p>
          </xdr:txBody>
        </xdr:sp>
      </mc:Choice>
      <mc:Fallback xmlns="">
        <xdr:sp macro="" textlink="">
          <xdr:nvSpPr>
            <xdr:cNvPr id="190" name="Textfeld 69">
              <a:extLst>
                <a:ext uri="{FF2B5EF4-FFF2-40B4-BE49-F238E27FC236}">
                  <a16:creationId xmlns:a16="http://schemas.microsoft.com/office/drawing/2014/main" id="{00000000-0008-0000-0700-0000BE000000}"/>
                </a:ext>
              </a:extLst>
            </xdr:cNvPr>
            <xdr:cNvSpPr txBox="1"/>
          </xdr:nvSpPr>
          <xdr:spPr>
            <a:xfrm>
              <a:off x="6106429" y="15561649"/>
              <a:ext cx="1061809" cy="223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𝐷_𝑖^(𝑃𝑙𝑎𝑛,𝑡)</a:t>
              </a:r>
              <a:endParaRPr lang="de-DE" sz="1200"/>
            </a:p>
          </xdr:txBody>
        </xdr:sp>
      </mc:Fallback>
    </mc:AlternateContent>
    <xdr:clientData/>
  </xdr:oneCellAnchor>
  <xdr:oneCellAnchor>
    <xdr:from>
      <xdr:col>2</xdr:col>
      <xdr:colOff>306950</xdr:colOff>
      <xdr:row>92</xdr:row>
      <xdr:rowOff>210124</xdr:rowOff>
    </xdr:from>
    <xdr:ext cx="4477084" cy="253339"/>
    <mc:AlternateContent xmlns:mc="http://schemas.openxmlformats.org/markup-compatibility/2006" xmlns:a14="http://schemas.microsoft.com/office/drawing/2010/main">
      <mc:Choice Requires="a14">
        <xdr:sp macro="" textlink="">
          <xdr:nvSpPr>
            <xdr:cNvPr id="119" name="Textfeld 48">
              <a:extLst>
                <a:ext uri="{FF2B5EF4-FFF2-40B4-BE49-F238E27FC236}">
                  <a16:creationId xmlns:a16="http://schemas.microsoft.com/office/drawing/2014/main" id="{00000000-0008-0000-0700-00000F010000}"/>
                </a:ext>
              </a:extLst>
            </xdr:cNvPr>
            <xdr:cNvSpPr txBox="1"/>
          </xdr:nvSpPr>
          <xdr:spPr>
            <a:xfrm>
              <a:off x="6110298" y="34003167"/>
              <a:ext cx="4477084" cy="2533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𝑍</m:t>
                        </m:r>
                      </m:e>
                      <m:sub>
                        <m:r>
                          <a:rPr lang="de-DE" sz="1100" b="0" i="1">
                            <a:latin typeface="Cambria Math" panose="02040503050406030204" pitchFamily="18" charset="0"/>
                          </a:rPr>
                          <m:t>𝐶𝐶𝑓𝐷</m:t>
                        </m:r>
                      </m:sub>
                      <m:sup>
                        <m:r>
                          <a:rPr lang="de-DE" sz="1100" b="0" i="1">
                            <a:latin typeface="Cambria Math" panose="02040503050406030204" pitchFamily="18" charset="0"/>
                          </a:rPr>
                          <m:t>𝑚𝑎𝑥</m:t>
                        </m:r>
                        <m:r>
                          <a:rPr lang="de-DE" sz="1100" b="0" i="1">
                            <a:latin typeface="Cambria Math" panose="02040503050406030204" pitchFamily="18" charset="0"/>
                          </a:rPr>
                          <m:t>.</m:t>
                        </m:r>
                        <m:r>
                          <a:rPr lang="de-DE" sz="1100" b="0" i="1">
                            <a:latin typeface="Cambria Math" panose="02040503050406030204" pitchFamily="18" charset="0"/>
                          </a:rPr>
                          <m:t>𝑡</m:t>
                        </m:r>
                      </m:sup>
                    </m:sSubSup>
                    <m:r>
                      <a:rPr lang="de-DE" sz="1100" b="0" i="1">
                        <a:latin typeface="Cambria Math" panose="02040503050406030204" pitchFamily="18" charset="0"/>
                      </a:rPr>
                      <m:t>=</m:t>
                    </m:r>
                    <m:d>
                      <m:dPr>
                        <m:ctrlPr>
                          <a:rPr lang="de-DE" sz="1100" b="0" i="1">
                            <a:solidFill>
                              <a:schemeClr val="tx1"/>
                            </a:solidFill>
                            <a:effectLst/>
                            <a:latin typeface="Cambria Math" panose="02040503050406030204" pitchFamily="18" charset="0"/>
                            <a:ea typeface="+mn-ea"/>
                            <a:cs typeface="+mn-cs"/>
                          </a:rPr>
                        </m:ctrlPr>
                      </m:dPr>
                      <m:e>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𝑝</m:t>
                            </m:r>
                          </m:e>
                          <m:sub>
                            <m:r>
                              <a:rPr lang="de-DE" sz="1100" b="0" i="1">
                                <a:solidFill>
                                  <a:schemeClr val="tx1"/>
                                </a:solidFill>
                                <a:effectLst/>
                                <a:latin typeface="Cambria Math" panose="02040503050406030204" pitchFamily="18" charset="0"/>
                                <a:ea typeface="+mn-ea"/>
                                <a:cs typeface="+mn-cs"/>
                              </a:rPr>
                              <m:t>𝐶𝐶𝑓𝐷</m:t>
                            </m:r>
                          </m:sub>
                          <m:sup>
                            <m:r>
                              <a:rPr lang="de-DE" sz="1100" b="0" i="1">
                                <a:solidFill>
                                  <a:schemeClr val="tx1"/>
                                </a:solidFill>
                                <a:effectLst/>
                                <a:latin typeface="Cambria Math" panose="02040503050406030204" pitchFamily="18" charset="0"/>
                                <a:ea typeface="+mn-ea"/>
                                <a:cs typeface="+mn-cs"/>
                              </a:rPr>
                              <m:t>𝐵𝑎𝑠𝑖𝑠</m:t>
                            </m:r>
                          </m:sup>
                        </m:sSubSup>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 +∆</m:t>
                            </m:r>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𝑘</m:t>
                                </m:r>
                              </m:e>
                              <m:sub>
                                <m:r>
                                  <a:rPr lang="de-DE" sz="1100" b="0" i="1">
                                    <a:solidFill>
                                      <a:schemeClr val="tx1"/>
                                    </a:solidFill>
                                    <a:effectLst/>
                                    <a:latin typeface="Cambria Math" panose="02040503050406030204" pitchFamily="18" charset="0"/>
                                    <a:ea typeface="+mn-ea"/>
                                    <a:cs typeface="+mn-cs"/>
                                  </a:rPr>
                                  <m:t>𝑚𝑎𝑥</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𝐶𝐶𝑓𝐷</m:t>
                                </m:r>
                              </m:sub>
                              <m:sup>
                                <m:r>
                                  <a:rPr lang="de-DE"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𝑝</m:t>
                            </m:r>
                          </m:e>
                          <m:sub>
                            <m:r>
                              <a:rPr lang="de-DE" sz="1100" b="0" i="1">
                                <a:solidFill>
                                  <a:schemeClr val="tx1"/>
                                </a:solidFill>
                                <a:effectLst/>
                                <a:latin typeface="Cambria Math" panose="02040503050406030204" pitchFamily="18" charset="0"/>
                                <a:ea typeface="+mn-ea"/>
                                <a:cs typeface="+mn-cs"/>
                              </a:rPr>
                              <m:t>𝐶𝑂</m:t>
                            </m:r>
                            <m:r>
                              <a:rPr lang="de-DE" sz="1100" b="0" i="1">
                                <a:solidFill>
                                  <a:schemeClr val="tx1"/>
                                </a:solidFill>
                                <a:effectLst/>
                                <a:latin typeface="Cambria Math" panose="02040503050406030204" pitchFamily="18" charset="0"/>
                                <a:ea typeface="+mn-ea"/>
                                <a:cs typeface="+mn-cs"/>
                              </a:rPr>
                              <m:t>2</m:t>
                            </m:r>
                          </m:sub>
                          <m:sup>
                            <m:r>
                              <a:rPr lang="de-DE" sz="1100" b="0" i="1">
                                <a:solidFill>
                                  <a:schemeClr val="tx1"/>
                                </a:solidFill>
                                <a:effectLst/>
                                <a:latin typeface="Cambria Math" panose="02040503050406030204" pitchFamily="18" charset="0"/>
                                <a:ea typeface="+mn-ea"/>
                                <a:cs typeface="+mn-cs"/>
                              </a:rPr>
                              <m:t>𝑠𝑖𝑐h𝑒𝑟</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e>
                    </m:d>
                    <m:r>
                      <a:rPr lang="de-DE" sz="1100" b="0" i="1">
                        <a:solidFill>
                          <a:schemeClr val="tx1"/>
                        </a:solidFill>
                        <a:effectLst/>
                        <a:latin typeface="Cambria Math" panose="02040503050406030204" pitchFamily="18" charset="0"/>
                        <a:ea typeface="Cambria Math" panose="02040503050406030204" pitchFamily="18" charset="0"/>
                        <a:cs typeface="+mn-cs"/>
                      </a:rPr>
                      <m:t>∆</m:t>
                    </m:r>
                    <m:sSup>
                      <m:sSupPr>
                        <m:ctrlPr>
                          <a:rPr lang="de-DE" sz="1100" b="0" i="1">
                            <a:solidFill>
                              <a:schemeClr val="tx1"/>
                            </a:solidFill>
                            <a:effectLst/>
                            <a:latin typeface="Cambria Math" panose="02040503050406030204" pitchFamily="18" charset="0"/>
                            <a:ea typeface="Cambria Math" panose="02040503050406030204" pitchFamily="18" charset="0"/>
                            <a:cs typeface="+mn-cs"/>
                          </a:rPr>
                        </m:ctrlPr>
                      </m:sSupPr>
                      <m:e>
                        <m:r>
                          <a:rPr lang="de-DE" sz="1100" b="0" i="1">
                            <a:solidFill>
                              <a:schemeClr val="tx1"/>
                            </a:solidFill>
                            <a:effectLst/>
                            <a:latin typeface="Cambria Math" panose="02040503050406030204" pitchFamily="18" charset="0"/>
                            <a:ea typeface="Cambria Math" panose="02040503050406030204" pitchFamily="18" charset="0"/>
                            <a:cs typeface="+mn-cs"/>
                          </a:rPr>
                          <m:t>𝐸</m:t>
                        </m:r>
                      </m:e>
                      <m:sup>
                        <m:r>
                          <a:rPr lang="de-DE" sz="1100" b="0" i="1">
                            <a:solidFill>
                              <a:schemeClr val="tx1"/>
                            </a:solidFill>
                            <a:effectLst/>
                            <a:latin typeface="Cambria Math" panose="02040503050406030204" pitchFamily="18" charset="0"/>
                            <a:ea typeface="Cambria Math" panose="02040503050406030204" pitchFamily="18" charset="0"/>
                            <a:cs typeface="+mn-cs"/>
                          </a:rPr>
                          <m:t>𝑃𝑙𝑎𝑛</m:t>
                        </m:r>
                        <m:r>
                          <a:rPr lang="de-DE" sz="1100" b="0" i="1">
                            <a:solidFill>
                              <a:schemeClr val="tx1"/>
                            </a:solidFill>
                            <a:effectLst/>
                            <a:latin typeface="Cambria Math" panose="02040503050406030204" pitchFamily="18" charset="0"/>
                            <a:ea typeface="Cambria Math" panose="02040503050406030204" pitchFamily="18" charset="0"/>
                            <a:cs typeface="+mn-cs"/>
                          </a:rPr>
                          <m:t>,</m:t>
                        </m:r>
                        <m:r>
                          <a:rPr lang="de-DE" sz="1100" b="0" i="1">
                            <a:solidFill>
                              <a:schemeClr val="tx1"/>
                            </a:solidFill>
                            <a:effectLst/>
                            <a:latin typeface="Cambria Math" panose="02040503050406030204" pitchFamily="18" charset="0"/>
                            <a:ea typeface="Cambria Math" panose="02040503050406030204" pitchFamily="18" charset="0"/>
                            <a:cs typeface="+mn-cs"/>
                          </a:rPr>
                          <m:t>𝑡</m:t>
                        </m:r>
                      </m:sup>
                    </m:sSup>
                    <m:r>
                      <a:rPr lang="de-DE" sz="1100" b="0" i="1">
                        <a:solidFill>
                          <a:schemeClr val="tx1"/>
                        </a:solidFill>
                        <a:effectLst/>
                        <a:latin typeface="Cambria Math" panose="02040503050406030204" pitchFamily="18" charset="0"/>
                        <a:ea typeface="Cambria Math" panose="02040503050406030204" pitchFamily="18" charset="0"/>
                        <a:cs typeface="+mn-cs"/>
                      </a:rPr>
                      <m:t>−</m:t>
                    </m:r>
                    <m:sSubSup>
                      <m:sSubSupPr>
                        <m:ctrlPr>
                          <a:rPr lang="de-DE" sz="1100" b="0" i="1">
                            <a:solidFill>
                              <a:schemeClr val="tx1"/>
                            </a:solidFill>
                            <a:effectLst/>
                            <a:latin typeface="Cambria Math" panose="02040503050406030204" pitchFamily="18" charset="0"/>
                            <a:ea typeface="Cambria Math" panose="02040503050406030204" pitchFamily="18" charset="0"/>
                            <a:cs typeface="+mn-cs"/>
                          </a:rPr>
                        </m:ctrlPr>
                      </m:sSubSupPr>
                      <m:e>
                        <m:r>
                          <a:rPr lang="de-DE" sz="1100" b="0" i="1">
                            <a:solidFill>
                              <a:schemeClr val="tx1"/>
                            </a:solidFill>
                            <a:effectLst/>
                            <a:latin typeface="Cambria Math" panose="02040503050406030204" pitchFamily="18" charset="0"/>
                            <a:ea typeface="Cambria Math" panose="02040503050406030204" pitchFamily="18" charset="0"/>
                            <a:cs typeface="+mn-cs"/>
                          </a:rPr>
                          <m:t>𝑅</m:t>
                        </m:r>
                      </m:e>
                      <m:sub>
                        <m:r>
                          <a:rPr lang="de-DE" sz="1100" b="0" i="1">
                            <a:solidFill>
                              <a:schemeClr val="tx1"/>
                            </a:solidFill>
                            <a:effectLst/>
                            <a:latin typeface="Cambria Math" panose="02040503050406030204" pitchFamily="18" charset="0"/>
                            <a:ea typeface="Cambria Math" panose="02040503050406030204" pitchFamily="18" charset="0"/>
                            <a:cs typeface="+mn-cs"/>
                          </a:rPr>
                          <m:t>𝑛𝐶𝐶𝑓𝐷</m:t>
                        </m:r>
                      </m:sub>
                      <m:sup>
                        <m:r>
                          <a:rPr lang="de-DE" sz="1100" b="0" i="1">
                            <a:solidFill>
                              <a:schemeClr val="tx1"/>
                            </a:solidFill>
                            <a:effectLst/>
                            <a:latin typeface="Cambria Math" panose="02040503050406030204" pitchFamily="18" charset="0"/>
                            <a:ea typeface="Cambria Math" panose="02040503050406030204" pitchFamily="18" charset="0"/>
                            <a:cs typeface="+mn-cs"/>
                          </a:rPr>
                          <m:t>𝑚𝑎𝑥</m:t>
                        </m:r>
                        <m:r>
                          <a:rPr lang="fr-FR" sz="1100" b="0" i="1">
                            <a:solidFill>
                              <a:schemeClr val="tx1"/>
                            </a:solidFill>
                            <a:effectLst/>
                            <a:latin typeface="Cambria Math" panose="02040503050406030204" pitchFamily="18" charset="0"/>
                            <a:ea typeface="Cambria Math" panose="02040503050406030204" pitchFamily="18" charset="0"/>
                            <a:cs typeface="+mn-cs"/>
                          </a:rPr>
                          <m:t>,</m:t>
                        </m:r>
                        <m:r>
                          <a:rPr lang="fr-FR" sz="1100" b="0" i="1">
                            <a:solidFill>
                              <a:schemeClr val="tx1"/>
                            </a:solidFill>
                            <a:effectLst/>
                            <a:latin typeface="Cambria Math" panose="02040503050406030204" pitchFamily="18" charset="0"/>
                            <a:ea typeface="Cambria Math" panose="02040503050406030204" pitchFamily="18" charset="0"/>
                            <a:cs typeface="+mn-cs"/>
                          </a:rPr>
                          <m:t>𝑡</m:t>
                        </m:r>
                      </m:sup>
                    </m:sSubSup>
                  </m:oMath>
                </m:oMathPara>
              </a14:m>
              <a:endParaRPr lang="de-DE" sz="1100"/>
            </a:p>
          </xdr:txBody>
        </xdr:sp>
      </mc:Choice>
      <mc:Fallback xmlns="">
        <xdr:sp macro="" textlink="">
          <xdr:nvSpPr>
            <xdr:cNvPr id="119" name="Textfeld 48">
              <a:extLst>
                <a:ext uri="{FF2B5EF4-FFF2-40B4-BE49-F238E27FC236}">
                  <a16:creationId xmlns:a16="http://schemas.microsoft.com/office/drawing/2014/main" id="{00000000-0008-0000-0700-00000F010000}"/>
                </a:ext>
              </a:extLst>
            </xdr:cNvPr>
            <xdr:cNvSpPr txBox="1"/>
          </xdr:nvSpPr>
          <xdr:spPr>
            <a:xfrm>
              <a:off x="6110298" y="34003167"/>
              <a:ext cx="4477084" cy="2533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r>
                <a:rPr lang="de-DE" sz="1100" b="0" i="0">
                  <a:latin typeface="Cambria Math" panose="02040503050406030204" pitchFamily="18" charset="0"/>
                </a:rPr>
                <a:t>𝑍_𝐶𝐶𝑓𝐷^(𝑚𝑎𝑥.𝑡)=</a:t>
              </a:r>
              <a:r>
                <a:rPr lang="de-DE" sz="1100" b="0" i="0">
                  <a:solidFill>
                    <a:schemeClr val="tx1"/>
                  </a:solidFill>
                  <a:effectLst/>
                  <a:latin typeface="Cambria Math" panose="02040503050406030204" pitchFamily="18" charset="0"/>
                  <a:ea typeface="+mn-ea"/>
                  <a:cs typeface="+mn-cs"/>
                </a:rPr>
                <a:t>(𝑝_𝐶𝐶𝑓𝐷^𝐵𝑎𝑠𝑖𝑠 〖+ +∆𝑘_(𝑚𝑎𝑥.𝐶𝐶𝑓𝐷)^(𝑃𝑙𝑎𝑛,𝑡)−𝑝〗_𝐶𝑂2^(𝑠𝑖𝑐ℎ𝑒𝑟</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 )</a:t>
              </a:r>
              <a:r>
                <a:rPr lang="de-DE" sz="1100" b="0" i="0">
                  <a:solidFill>
                    <a:schemeClr val="tx1"/>
                  </a:solidFill>
                  <a:effectLst/>
                  <a:latin typeface="Cambria Math" panose="02040503050406030204" pitchFamily="18" charset="0"/>
                  <a:ea typeface="Cambria Math" panose="02040503050406030204" pitchFamily="18" charset="0"/>
                  <a:cs typeface="+mn-cs"/>
                </a:rPr>
                <a:t>∆𝐸^(𝑃𝑙𝑎𝑛,𝑡)−𝑅_𝑛𝐶𝐶𝑓𝐷^(𝑚𝑎𝑥</a:t>
              </a:r>
              <a:r>
                <a:rPr lang="fr-FR" sz="1100" b="0" i="0">
                  <a:solidFill>
                    <a:schemeClr val="tx1"/>
                  </a:solidFill>
                  <a:effectLst/>
                  <a:latin typeface="Cambria Math" panose="02040503050406030204" pitchFamily="18" charset="0"/>
                  <a:ea typeface="Cambria Math" panose="02040503050406030204" pitchFamily="18" charset="0"/>
                  <a:cs typeface="+mn-cs"/>
                </a:rPr>
                <a:t>,𝑡</a:t>
              </a:r>
              <a:r>
                <a:rPr lang="de-DE" sz="1100" b="0" i="0">
                  <a:solidFill>
                    <a:schemeClr val="tx1"/>
                  </a:solidFill>
                  <a:effectLst/>
                  <a:latin typeface="Cambria Math" panose="02040503050406030204" pitchFamily="18" charset="0"/>
                  <a:ea typeface="Cambria Math" panose="02040503050406030204" pitchFamily="18" charset="0"/>
                  <a:cs typeface="+mn-cs"/>
                </a:rPr>
                <a:t>)</a:t>
              </a:r>
              <a:endParaRPr lang="de-DE" sz="1100"/>
            </a:p>
          </xdr:txBody>
        </xdr:sp>
      </mc:Fallback>
    </mc:AlternateContent>
    <xdr:clientData/>
  </xdr:oneCellAnchor>
  <xdr:oneCellAnchor>
    <xdr:from>
      <xdr:col>2</xdr:col>
      <xdr:colOff>1592992</xdr:colOff>
      <xdr:row>94</xdr:row>
      <xdr:rowOff>23637</xdr:rowOff>
    </xdr:from>
    <xdr:ext cx="1905000" cy="521810"/>
    <mc:AlternateContent xmlns:mc="http://schemas.openxmlformats.org/markup-compatibility/2006" xmlns:a14="http://schemas.microsoft.com/office/drawing/2010/main">
      <mc:Choice Requires="a14">
        <xdr:sp macro="" textlink="">
          <xdr:nvSpPr>
            <xdr:cNvPr id="120" name="Textfeld 48">
              <a:extLst>
                <a:ext uri="{FF2B5EF4-FFF2-40B4-BE49-F238E27FC236}">
                  <a16:creationId xmlns:a16="http://schemas.microsoft.com/office/drawing/2014/main" id="{00000000-0008-0000-0700-0000DD000000}"/>
                </a:ext>
              </a:extLst>
            </xdr:cNvPr>
            <xdr:cNvSpPr txBox="1"/>
          </xdr:nvSpPr>
          <xdr:spPr>
            <a:xfrm>
              <a:off x="7396340" y="35241289"/>
              <a:ext cx="1905000" cy="5218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𝑍</m:t>
                        </m:r>
                      </m:e>
                      <m:sub>
                        <m:r>
                          <a:rPr lang="de-DE" sz="1200" b="0" i="1">
                            <a:latin typeface="Cambria Math" panose="02040503050406030204" pitchFamily="18" charset="0"/>
                          </a:rPr>
                          <m:t>𝐶𝐶𝑓𝐷</m:t>
                        </m:r>
                      </m:sub>
                      <m:sup>
                        <m:r>
                          <a:rPr lang="de-DE" sz="1200" b="0" i="1">
                            <a:latin typeface="Cambria Math" panose="02040503050406030204" pitchFamily="18" charset="0"/>
                          </a:rPr>
                          <m:t>𝑚𝑎𝑥</m:t>
                        </m:r>
                        <m:r>
                          <a:rPr lang="de-DE" sz="1200" b="0" i="1">
                            <a:latin typeface="Cambria Math" panose="02040503050406030204" pitchFamily="18" charset="0"/>
                          </a:rPr>
                          <m:t>.</m:t>
                        </m:r>
                        <m:r>
                          <a:rPr lang="de-DE" sz="1200" b="0" i="1">
                            <a:latin typeface="Cambria Math" panose="02040503050406030204" pitchFamily="18" charset="0"/>
                          </a:rPr>
                          <m:t>𝑔𝑒𝑠𝑎𝑚𝑡</m:t>
                        </m:r>
                      </m:sup>
                    </m:sSubSup>
                    <m:r>
                      <a:rPr lang="de-DE" sz="1200" b="0" i="1">
                        <a:latin typeface="Cambria Math" panose="02040503050406030204" pitchFamily="18" charset="0"/>
                      </a:rPr>
                      <m:t>=</m:t>
                    </m:r>
                    <m:nary>
                      <m:naryPr>
                        <m:chr m:val="∑"/>
                        <m:ctrlPr>
                          <a:rPr lang="de-DE" sz="1200" b="0" i="1">
                            <a:latin typeface="Cambria Math" panose="02040503050406030204" pitchFamily="18" charset="0"/>
                          </a:rPr>
                        </m:ctrlPr>
                      </m:naryPr>
                      <m:sub>
                        <m:r>
                          <m:rPr>
                            <m:brk m:alnAt="23"/>
                          </m:rPr>
                          <a:rPr lang="de-DE" sz="1200" b="0" i="1">
                            <a:latin typeface="Cambria Math" panose="02040503050406030204" pitchFamily="18" charset="0"/>
                          </a:rPr>
                          <m:t>𝑡</m:t>
                        </m:r>
                        <m:r>
                          <a:rPr lang="de-DE" sz="1200" b="0" i="1">
                            <a:latin typeface="Cambria Math" panose="02040503050406030204" pitchFamily="18" charset="0"/>
                          </a:rPr>
                          <m:t>=1</m:t>
                        </m:r>
                      </m:sub>
                      <m:sup>
                        <m:r>
                          <a:rPr lang="de-DE" sz="1200" b="0" i="1">
                            <a:latin typeface="Cambria Math" panose="02040503050406030204" pitchFamily="18" charset="0"/>
                          </a:rPr>
                          <m:t>15</m:t>
                        </m:r>
                      </m:sup>
                      <m:e>
                        <m:sSubSup>
                          <m:sSubSupPr>
                            <m:ctrlPr>
                              <a:rPr lang="de-DE" sz="1200" b="0" i="1">
                                <a:latin typeface="Cambria Math" panose="02040503050406030204" pitchFamily="18" charset="0"/>
                              </a:rPr>
                            </m:ctrlPr>
                          </m:sSubSupPr>
                          <m:e>
                            <m:r>
                              <a:rPr lang="de-DE" sz="1200" b="0" i="1">
                                <a:latin typeface="Cambria Math" panose="02040503050406030204" pitchFamily="18" charset="0"/>
                              </a:rPr>
                              <m:t>𝑍</m:t>
                            </m:r>
                          </m:e>
                          <m:sub>
                            <m:r>
                              <a:rPr lang="de-DE" sz="1200" b="0" i="1">
                                <a:latin typeface="Cambria Math" panose="02040503050406030204" pitchFamily="18" charset="0"/>
                              </a:rPr>
                              <m:t>𝐶𝐶𝑓𝐷</m:t>
                            </m:r>
                          </m:sub>
                          <m:sup>
                            <m:r>
                              <a:rPr lang="de-DE" sz="1200" b="0" i="1">
                                <a:latin typeface="Cambria Math" panose="02040503050406030204" pitchFamily="18" charset="0"/>
                              </a:rPr>
                              <m:t>𝑚𝑎𝑥</m:t>
                            </m:r>
                            <m:r>
                              <a:rPr lang="de-DE" sz="1200" b="0" i="1">
                                <a:latin typeface="Cambria Math" panose="02040503050406030204" pitchFamily="18" charset="0"/>
                              </a:rPr>
                              <m:t>,</m:t>
                            </m:r>
                            <m:r>
                              <a:rPr lang="de-DE" sz="1200" b="0" i="1">
                                <a:latin typeface="Cambria Math" panose="02040503050406030204" pitchFamily="18" charset="0"/>
                              </a:rPr>
                              <m:t>𝑡</m:t>
                            </m:r>
                          </m:sup>
                        </m:sSubSup>
                      </m:e>
                    </m:nary>
                  </m:oMath>
                </m:oMathPara>
              </a14:m>
              <a:endParaRPr lang="de-DE" sz="1200"/>
            </a:p>
          </xdr:txBody>
        </xdr:sp>
      </mc:Choice>
      <mc:Fallback xmlns="">
        <xdr:sp macro="" textlink="">
          <xdr:nvSpPr>
            <xdr:cNvPr id="120" name="Textfeld 48">
              <a:extLst>
                <a:ext uri="{FF2B5EF4-FFF2-40B4-BE49-F238E27FC236}">
                  <a16:creationId xmlns:a16="http://schemas.microsoft.com/office/drawing/2014/main" id="{00000000-0008-0000-0700-0000DD000000}"/>
                </a:ext>
              </a:extLst>
            </xdr:cNvPr>
            <xdr:cNvSpPr txBox="1"/>
          </xdr:nvSpPr>
          <xdr:spPr>
            <a:xfrm>
              <a:off x="7396340" y="35241289"/>
              <a:ext cx="1905000" cy="5218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r>
                <a:rPr lang="de-DE" sz="1200" b="0" i="0">
                  <a:latin typeface="Cambria Math" panose="02040503050406030204" pitchFamily="18" charset="0"/>
                </a:rPr>
                <a:t>𝑍_𝐶𝐶𝑓𝐷^(𝑚𝑎𝑥.𝑔𝑒𝑠𝑎𝑚𝑡)=∑_(𝑡=1)^15▒𝑍_𝐶𝐶𝑓𝐷^(𝑚𝑎𝑥,𝑡) </a:t>
              </a:r>
              <a:endParaRPr lang="de-DE" sz="1200"/>
            </a:p>
          </xdr:txBody>
        </xdr:sp>
      </mc:Fallback>
    </mc:AlternateContent>
    <xdr:clientData/>
  </xdr:oneCellAnchor>
  <xdr:oneCellAnchor>
    <xdr:from>
      <xdr:col>2</xdr:col>
      <xdr:colOff>1227861</xdr:colOff>
      <xdr:row>38</xdr:row>
      <xdr:rowOff>84493</xdr:rowOff>
    </xdr:from>
    <xdr:ext cx="1061809" cy="231923"/>
    <mc:AlternateContent xmlns:mc="http://schemas.openxmlformats.org/markup-compatibility/2006" xmlns:a14="http://schemas.microsoft.com/office/drawing/2010/main">
      <mc:Choice Requires="a14">
        <xdr:sp macro="" textlink="">
          <xdr:nvSpPr>
            <xdr:cNvPr id="104" name="Textfeld 59">
              <a:extLst>
                <a:ext uri="{FF2B5EF4-FFF2-40B4-BE49-F238E27FC236}">
                  <a16:creationId xmlns:a16="http://schemas.microsoft.com/office/drawing/2014/main" id="{00000000-0008-0000-0700-000068000000}"/>
                </a:ext>
              </a:extLst>
            </xdr:cNvPr>
            <xdr:cNvSpPr txBox="1"/>
          </xdr:nvSpPr>
          <xdr:spPr>
            <a:xfrm>
              <a:off x="7032508" y="12216728"/>
              <a:ext cx="1061809" cy="2319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𝐷</m:t>
                        </m:r>
                      </m:e>
                      <m:sub>
                        <m:r>
                          <a:rPr lang="de-DE" sz="1200" b="0" i="1">
                            <a:latin typeface="Cambria Math" panose="02040503050406030204" pitchFamily="18" charset="0"/>
                          </a:rPr>
                          <m:t>𝑖</m:t>
                        </m:r>
                      </m:sub>
                      <m:sup>
                        <m:r>
                          <a:rPr lang="de-DE" sz="1200" b="0" i="1">
                            <a:latin typeface="Cambria Math" panose="02040503050406030204" pitchFamily="18" charset="0"/>
                          </a:rPr>
                          <m:t>𝑅𝑒𝑓</m:t>
                        </m:r>
                        <m:r>
                          <a:rPr lang="fr-FR" sz="1200" b="0" i="1">
                            <a:latin typeface="Cambria Math" panose="02040503050406030204" pitchFamily="18" charset="0"/>
                          </a:rPr>
                          <m:t>,</m:t>
                        </m:r>
                        <m:r>
                          <a:rPr lang="fr-FR" sz="1200" b="0" i="1">
                            <a:latin typeface="Cambria Math" panose="02040503050406030204" pitchFamily="18" charset="0"/>
                          </a:rPr>
                          <m:t>𝑡</m:t>
                        </m:r>
                      </m:sup>
                    </m:sSubSup>
                  </m:oMath>
                </m:oMathPara>
              </a14:m>
              <a:endParaRPr lang="de-DE" sz="1200"/>
            </a:p>
          </xdr:txBody>
        </xdr:sp>
      </mc:Choice>
      <mc:Fallback xmlns="">
        <xdr:sp macro="" textlink="">
          <xdr:nvSpPr>
            <xdr:cNvPr id="104" name="Textfeld 59">
              <a:extLst>
                <a:ext uri="{FF2B5EF4-FFF2-40B4-BE49-F238E27FC236}">
                  <a16:creationId xmlns:a16="http://schemas.microsoft.com/office/drawing/2014/main" id="{00000000-0008-0000-0700-000068000000}"/>
                </a:ext>
              </a:extLst>
            </xdr:cNvPr>
            <xdr:cNvSpPr txBox="1"/>
          </xdr:nvSpPr>
          <xdr:spPr>
            <a:xfrm>
              <a:off x="7032508" y="12216728"/>
              <a:ext cx="1061809" cy="2319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𝐷_𝑖^(𝑅𝑒𝑓</a:t>
              </a:r>
              <a:r>
                <a:rPr lang="fr-FR" sz="1200" b="0" i="0">
                  <a:latin typeface="Cambria Math" panose="02040503050406030204" pitchFamily="18" charset="0"/>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1241352</xdr:colOff>
      <xdr:row>50</xdr:row>
      <xdr:rowOff>67538</xdr:rowOff>
    </xdr:from>
    <xdr:ext cx="1061809" cy="223972"/>
    <mc:AlternateContent xmlns:mc="http://schemas.openxmlformats.org/markup-compatibility/2006" xmlns:a14="http://schemas.microsoft.com/office/drawing/2010/main">
      <mc:Choice Requires="a14">
        <xdr:sp macro="" textlink="">
          <xdr:nvSpPr>
            <xdr:cNvPr id="196" name="Textfeld 71">
              <a:extLst>
                <a:ext uri="{FF2B5EF4-FFF2-40B4-BE49-F238E27FC236}">
                  <a16:creationId xmlns:a16="http://schemas.microsoft.com/office/drawing/2014/main" id="{00000000-0008-0000-0700-0000C4000000}"/>
                </a:ext>
              </a:extLst>
            </xdr:cNvPr>
            <xdr:cNvSpPr txBox="1"/>
          </xdr:nvSpPr>
          <xdr:spPr>
            <a:xfrm>
              <a:off x="6106429" y="16704538"/>
              <a:ext cx="1061809" cy="223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𝐷</m:t>
                        </m:r>
                      </m:e>
                      <m:sub>
                        <m:r>
                          <a:rPr lang="de-DE" sz="1200" b="0" i="1">
                            <a:latin typeface="Cambria Math" panose="02040503050406030204" pitchFamily="18" charset="0"/>
                          </a:rPr>
                          <m:t>𝑖</m:t>
                        </m:r>
                      </m:sub>
                      <m:sup>
                        <m:r>
                          <a:rPr lang="de-DE" sz="1200" b="0" i="1">
                            <a:latin typeface="Cambria Math" panose="02040503050406030204" pitchFamily="18" charset="0"/>
                          </a:rPr>
                          <m:t>𝑃𝑙𝑎𝑛</m:t>
                        </m:r>
                        <m:r>
                          <a:rPr lang="de-DE" sz="1200" b="0" i="1">
                            <a:latin typeface="Cambria Math" panose="02040503050406030204" pitchFamily="18" charset="0"/>
                          </a:rPr>
                          <m:t>,</m:t>
                        </m:r>
                        <m:r>
                          <a:rPr lang="de-DE" sz="1200" b="0" i="1">
                            <a:latin typeface="Cambria Math" panose="02040503050406030204" pitchFamily="18" charset="0"/>
                          </a:rPr>
                          <m:t>𝑡</m:t>
                        </m:r>
                      </m:sup>
                    </m:sSubSup>
                  </m:oMath>
                </m:oMathPara>
              </a14:m>
              <a:endParaRPr lang="de-DE" sz="1200"/>
            </a:p>
          </xdr:txBody>
        </xdr:sp>
      </mc:Choice>
      <mc:Fallback xmlns="">
        <xdr:sp macro="" textlink="">
          <xdr:nvSpPr>
            <xdr:cNvPr id="196" name="Textfeld 71">
              <a:extLst>
                <a:ext uri="{FF2B5EF4-FFF2-40B4-BE49-F238E27FC236}">
                  <a16:creationId xmlns:a16="http://schemas.microsoft.com/office/drawing/2014/main" id="{00000000-0008-0000-0700-0000C4000000}"/>
                </a:ext>
              </a:extLst>
            </xdr:cNvPr>
            <xdr:cNvSpPr txBox="1"/>
          </xdr:nvSpPr>
          <xdr:spPr>
            <a:xfrm>
              <a:off x="6106429" y="16704538"/>
              <a:ext cx="1061809" cy="223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200" b="0" i="0">
                  <a:latin typeface="Cambria Math" panose="02040503050406030204" pitchFamily="18" charset="0"/>
                </a:rPr>
                <a:t>𝐷_𝑖^(𝑃𝑙𝑎𝑛,𝑡)</a:t>
              </a:r>
              <a:endParaRPr lang="de-DE" sz="1200"/>
            </a:p>
          </xdr:txBody>
        </xdr:sp>
      </mc:Fallback>
    </mc:AlternateContent>
    <xdr:clientData/>
  </xdr:oneCellAnchor>
  <xdr:oneCellAnchor>
    <xdr:from>
      <xdr:col>2</xdr:col>
      <xdr:colOff>48223</xdr:colOff>
      <xdr:row>83</xdr:row>
      <xdr:rowOff>295801</xdr:rowOff>
    </xdr:from>
    <xdr:ext cx="4994538" cy="363113"/>
    <mc:AlternateContent xmlns:mc="http://schemas.openxmlformats.org/markup-compatibility/2006" xmlns:a14="http://schemas.microsoft.com/office/drawing/2010/main">
      <mc:Choice Requires="a14">
        <xdr:sp macro="" textlink="">
          <xdr:nvSpPr>
            <xdr:cNvPr id="110" name="Textfeld 57">
              <a:extLst>
                <a:ext uri="{FF2B5EF4-FFF2-40B4-BE49-F238E27FC236}">
                  <a16:creationId xmlns:a16="http://schemas.microsoft.com/office/drawing/2014/main" id="{00000000-0008-0000-0700-000007000000}"/>
                </a:ext>
              </a:extLst>
            </xdr:cNvPr>
            <xdr:cNvSpPr txBox="1"/>
          </xdr:nvSpPr>
          <xdr:spPr>
            <a:xfrm>
              <a:off x="5851571" y="29356714"/>
              <a:ext cx="4994538" cy="3631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14:m>
                <m:oMathPara xmlns:m="http://schemas.openxmlformats.org/officeDocument/2006/math">
                  <m:oMathParaPr>
                    <m:jc m:val="centerGroup"/>
                  </m:oMathParaPr>
                  <m:oMath xmlns:m="http://schemas.openxmlformats.org/officeDocument/2006/math">
                    <m:r>
                      <a:rPr lang="de-DE" sz="1050" i="1">
                        <a:latin typeface="Cambria Math" panose="02040503050406030204" pitchFamily="18" charset="0"/>
                        <a:ea typeface="Cambria Math" panose="02040503050406030204" pitchFamily="18" charset="0"/>
                      </a:rPr>
                      <m:t>∆</m:t>
                    </m:r>
                    <m:sSubSup>
                      <m:sSubSupPr>
                        <m:ctrlPr>
                          <a:rPr lang="de-DE" sz="1050" i="1">
                            <a:latin typeface="Cambria Math" panose="02040503050406030204" pitchFamily="18" charset="0"/>
                            <a:ea typeface="Cambria Math" panose="02040503050406030204" pitchFamily="18" charset="0"/>
                          </a:rPr>
                        </m:ctrlPr>
                      </m:sSubSupPr>
                      <m:e>
                        <m:r>
                          <a:rPr lang="de-DE" sz="1050" b="0" i="1">
                            <a:latin typeface="Cambria Math" panose="02040503050406030204" pitchFamily="18" charset="0"/>
                            <a:ea typeface="Cambria Math" panose="02040503050406030204" pitchFamily="18" charset="0"/>
                          </a:rPr>
                          <m:t>𝑘</m:t>
                        </m:r>
                      </m:e>
                      <m:sub>
                        <m:r>
                          <a:rPr lang="de-DE" sz="1050" b="0" i="1">
                            <a:latin typeface="Cambria Math" panose="02040503050406030204" pitchFamily="18" charset="0"/>
                            <a:ea typeface="Cambria Math" panose="02040503050406030204" pitchFamily="18" charset="0"/>
                          </a:rPr>
                          <m:t>𝑚𝑎𝑥</m:t>
                        </m:r>
                        <m:r>
                          <a:rPr lang="de-DE" sz="1050" b="0" i="1">
                            <a:latin typeface="Cambria Math" panose="02040503050406030204" pitchFamily="18" charset="0"/>
                            <a:ea typeface="Cambria Math" panose="02040503050406030204" pitchFamily="18" charset="0"/>
                          </a:rPr>
                          <m:t>.</m:t>
                        </m:r>
                        <m:r>
                          <a:rPr lang="de-DE" sz="1050" b="0" i="1">
                            <a:latin typeface="Cambria Math" panose="02040503050406030204" pitchFamily="18" charset="0"/>
                            <a:ea typeface="Cambria Math" panose="02040503050406030204" pitchFamily="18" charset="0"/>
                          </a:rPr>
                          <m:t>𝐶𝐶𝑓𝐷</m:t>
                        </m:r>
                      </m:sub>
                      <m:sup>
                        <m:r>
                          <a:rPr lang="de-DE" sz="1050" b="0" i="1">
                            <a:latin typeface="Cambria Math" panose="02040503050406030204" pitchFamily="18" charset="0"/>
                            <a:ea typeface="Cambria Math" panose="02040503050406030204" pitchFamily="18" charset="0"/>
                          </a:rPr>
                          <m:t>𝑃𝑙𝑎𝑛</m:t>
                        </m:r>
                        <m:r>
                          <a:rPr lang="fr-FR" sz="1050" b="0" i="1">
                            <a:latin typeface="Cambria Math" panose="02040503050406030204" pitchFamily="18" charset="0"/>
                            <a:ea typeface="Cambria Math" panose="02040503050406030204" pitchFamily="18" charset="0"/>
                          </a:rPr>
                          <m:t>,</m:t>
                        </m:r>
                        <m:r>
                          <a:rPr lang="fr-FR" sz="1050" b="0" i="1">
                            <a:latin typeface="Cambria Math" panose="02040503050406030204" pitchFamily="18" charset="0"/>
                            <a:ea typeface="Cambria Math" panose="02040503050406030204" pitchFamily="18" charset="0"/>
                          </a:rPr>
                          <m:t>𝑡</m:t>
                        </m:r>
                      </m:sup>
                    </m:sSubSup>
                    <m:r>
                      <a:rPr lang="de-DE" sz="1050" b="0" i="1">
                        <a:latin typeface="Cambria Math" panose="02040503050406030204" pitchFamily="18" charset="0"/>
                        <a:ea typeface="Cambria Math" panose="02040503050406030204" pitchFamily="18" charset="0"/>
                      </a:rPr>
                      <m:t>=</m:t>
                    </m:r>
                    <m:r>
                      <a:rPr lang="de-DE" sz="1050" i="1">
                        <a:solidFill>
                          <a:schemeClr val="tx1"/>
                        </a:solidFill>
                        <a:effectLst/>
                        <a:latin typeface="Cambria Math" panose="02040503050406030204" pitchFamily="18" charset="0"/>
                        <a:ea typeface="+mn-ea"/>
                        <a:cs typeface="+mn-cs"/>
                      </a:rPr>
                      <m:t>𝛼</m:t>
                    </m:r>
                    <m:d>
                      <m:dPr>
                        <m:ctrlPr>
                          <a:rPr lang="de-DE" sz="1050" i="1">
                            <a:solidFill>
                              <a:schemeClr val="tx1"/>
                            </a:solidFill>
                            <a:effectLst/>
                            <a:latin typeface="Cambria Math" panose="02040503050406030204" pitchFamily="18" charset="0"/>
                            <a:ea typeface="+mn-ea"/>
                            <a:cs typeface="+mn-cs"/>
                          </a:rPr>
                        </m:ctrlPr>
                      </m:dPr>
                      <m:e>
                        <m:f>
                          <m:fPr>
                            <m:ctrlPr>
                              <a:rPr lang="de-DE" sz="1050" i="1">
                                <a:solidFill>
                                  <a:schemeClr val="tx1"/>
                                </a:solidFill>
                                <a:effectLst/>
                                <a:latin typeface="Cambria Math" panose="02040503050406030204" pitchFamily="18" charset="0"/>
                                <a:ea typeface="+mn-ea"/>
                                <a:cs typeface="+mn-cs"/>
                              </a:rPr>
                            </m:ctrlPr>
                          </m:fPr>
                          <m:num>
                            <m:nary>
                              <m:naryPr>
                                <m:chr m:val="∑"/>
                                <m:supHide m:val="on"/>
                                <m:ctrlPr>
                                  <a:rPr lang="de-DE" sz="1100" b="0" i="1">
                                    <a:solidFill>
                                      <a:schemeClr val="tx1"/>
                                    </a:solidFill>
                                    <a:effectLst/>
                                    <a:latin typeface="Cambria Math" panose="02040503050406030204" pitchFamily="18" charset="0"/>
                                    <a:ea typeface="+mn-ea"/>
                                    <a:cs typeface="+mn-cs"/>
                                  </a:rPr>
                                </m:ctrlPr>
                              </m:naryPr>
                              <m:sub>
                                <m:r>
                                  <m:rPr>
                                    <m:brk m:alnAt="7"/>
                                  </m:rPr>
                                  <a:rPr lang="de-DE" sz="1100" b="0" i="1">
                                    <a:solidFill>
                                      <a:schemeClr val="tx1"/>
                                    </a:solidFill>
                                    <a:effectLst/>
                                    <a:latin typeface="Cambria Math" panose="02040503050406030204" pitchFamily="18" charset="0"/>
                                    <a:ea typeface="+mn-ea"/>
                                    <a:cs typeface="+mn-cs"/>
                                  </a:rPr>
                                  <m:t>𝑖</m:t>
                                </m:r>
                              </m:sub>
                              <m:sup/>
                              <m:e>
                                <m:sSubSup>
                                  <m:sSubSupPr>
                                    <m:ctrlPr>
                                      <a:rPr lang="de-DE" sz="1100" b="0" i="1">
                                        <a:solidFill>
                                          <a:schemeClr val="tx1"/>
                                        </a:solidFill>
                                        <a:effectLst/>
                                        <a:latin typeface="Cambria Math" panose="02040503050406030204" pitchFamily="18" charset="0"/>
                                        <a:ea typeface="+mn-ea"/>
                                        <a:cs typeface="+mn-cs"/>
                                      </a:rPr>
                                    </m:ctrlPr>
                                  </m:sSubSupPr>
                                  <m:e>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𝑉𝑜𝑟h𝑎𝑏𝑒𝑛</m:t>
                                        </m:r>
                                      </m:sup>
                                    </m:sSubSup>
                                    <m:r>
                                      <a:rPr lang="de-DE" sz="1100" b="0" i="1">
                                        <a:solidFill>
                                          <a:schemeClr val="tx1"/>
                                        </a:solidFill>
                                        <a:effectLst/>
                                        <a:latin typeface="Cambria Math" panose="02040503050406030204" pitchFamily="18" charset="0"/>
                                        <a:ea typeface="+mn-ea"/>
                                        <a:cs typeface="+mn-cs"/>
                                      </a:rPr>
                                      <m:t>𝐷</m:t>
                                    </m:r>
                                  </m:e>
                                  <m:sub>
                                    <m:r>
                                      <a:rPr lang="de-DE" sz="1100" b="0" i="1">
                                        <a:solidFill>
                                          <a:schemeClr val="tx1"/>
                                        </a:solidFill>
                                        <a:effectLst/>
                                        <a:latin typeface="Cambria Math" panose="02040503050406030204" pitchFamily="18" charset="0"/>
                                        <a:ea typeface="+mn-ea"/>
                                        <a:cs typeface="+mn-cs"/>
                                      </a:rPr>
                                      <m:t>𝑖</m:t>
                                    </m:r>
                                  </m:sub>
                                  <m:sup>
                                    <m:r>
                                      <a:rPr lang="de-DE"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𝑑𝑦𝑛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𝑝</m:t>
                                    </m:r>
                                  </m:e>
                                  <m:sub>
                                    <m:r>
                                      <a:rPr lang="de-DE" sz="1100" b="0" i="1">
                                        <a:solidFill>
                                          <a:schemeClr val="tx1"/>
                                        </a:solidFill>
                                        <a:effectLst/>
                                        <a:latin typeface="Cambria Math" panose="02040503050406030204" pitchFamily="18" charset="0"/>
                                        <a:ea typeface="+mn-ea"/>
                                        <a:cs typeface="+mn-cs"/>
                                      </a:rPr>
                                      <m:t>𝑖</m:t>
                                    </m:r>
                                  </m:sub>
                                  <m:sup>
                                    <m:r>
                                      <a:rPr lang="de-DE" sz="1100" b="0" i="1">
                                        <a:solidFill>
                                          <a:schemeClr val="tx1"/>
                                        </a:solidFill>
                                        <a:effectLst/>
                                        <a:latin typeface="Cambria Math" panose="02040503050406030204" pitchFamily="18" charset="0"/>
                                        <a:ea typeface="+mn-ea"/>
                                        <a:cs typeface="+mn-cs"/>
                                      </a:rPr>
                                      <m:t>𝑠𝑖𝑐h𝑒𝑟</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e>
                            </m:nary>
                          </m:num>
                          <m:den>
                            <m:r>
                              <m:rPr>
                                <m:sty m:val="p"/>
                              </m:rPr>
                              <a:rPr lang="de-DE" sz="1100">
                                <a:solidFill>
                                  <a:schemeClr val="tx1"/>
                                </a:solidFill>
                                <a:effectLst/>
                                <a:latin typeface="Cambria Math" panose="02040503050406030204" pitchFamily="18" charset="0"/>
                                <a:ea typeface="+mn-ea"/>
                                <a:cs typeface="+mn-cs"/>
                              </a:rPr>
                              <m:t>Δ</m:t>
                            </m:r>
                            <m:sSup>
                              <m:sSupPr>
                                <m:ctrlPr>
                                  <a:rPr lang="de-DE" sz="1100" i="1">
                                    <a:solidFill>
                                      <a:schemeClr val="tx1"/>
                                    </a:solidFill>
                                    <a:effectLst/>
                                    <a:latin typeface="Cambria Math" panose="02040503050406030204" pitchFamily="18" charset="0"/>
                                    <a:ea typeface="+mn-ea"/>
                                    <a:cs typeface="+mn-cs"/>
                                  </a:rPr>
                                </m:ctrlPr>
                              </m:sSupPr>
                              <m:e>
                                <m:r>
                                  <m:rPr>
                                    <m:sty m:val="p"/>
                                  </m:rPr>
                                  <a:rPr lang="de-DE" sz="1100" b="0" i="0">
                                    <a:solidFill>
                                      <a:schemeClr val="tx1"/>
                                    </a:solidFill>
                                    <a:effectLst/>
                                    <a:latin typeface="Cambria Math" panose="02040503050406030204" pitchFamily="18" charset="0"/>
                                    <a:ea typeface="+mn-ea"/>
                                    <a:cs typeface="+mn-cs"/>
                                  </a:rPr>
                                  <m:t>E</m:t>
                                </m:r>
                              </m:e>
                              <m:sup>
                                <m:r>
                                  <a:rPr lang="de-DE"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p>
                          </m:den>
                        </m:f>
                        <m:r>
                          <a:rPr lang="de-DE" sz="1050" b="0" i="1">
                            <a:solidFill>
                              <a:schemeClr val="tx1"/>
                            </a:solidFill>
                            <a:effectLst/>
                            <a:latin typeface="Cambria Math" panose="02040503050406030204" pitchFamily="18" charset="0"/>
                            <a:ea typeface="+mn-ea"/>
                            <a:cs typeface="+mn-cs"/>
                          </a:rPr>
                          <m:t>+</m:t>
                        </m:r>
                        <m:f>
                          <m:fPr>
                            <m:ctrlPr>
                              <a:rPr lang="de-DE" sz="1050" b="0" i="1">
                                <a:solidFill>
                                  <a:schemeClr val="tx1"/>
                                </a:solidFill>
                                <a:effectLst/>
                                <a:latin typeface="Cambria Math" panose="02040503050406030204" pitchFamily="18" charset="0"/>
                                <a:ea typeface="+mn-ea"/>
                                <a:cs typeface="+mn-cs"/>
                              </a:rPr>
                            </m:ctrlPr>
                          </m:fPr>
                          <m:num>
                            <m:r>
                              <a:rPr lang="de-DE" sz="1050" b="0" i="1">
                                <a:solidFill>
                                  <a:schemeClr val="tx1"/>
                                </a:solidFill>
                                <a:effectLst/>
                                <a:latin typeface="Cambria Math" panose="02040503050406030204" pitchFamily="18" charset="0"/>
                                <a:ea typeface="+mn-ea"/>
                                <a:cs typeface="+mn-cs"/>
                              </a:rPr>
                              <m:t>1</m:t>
                            </m:r>
                          </m:num>
                          <m:den>
                            <m:r>
                              <a:rPr lang="de-DE" sz="1050" b="0" i="1">
                                <a:solidFill>
                                  <a:schemeClr val="tx1"/>
                                </a:solidFill>
                                <a:effectLst/>
                                <a:latin typeface="Cambria Math" panose="02040503050406030204" pitchFamily="18" charset="0"/>
                                <a:ea typeface="+mn-ea"/>
                                <a:cs typeface="+mn-cs"/>
                              </a:rPr>
                              <m:t>1+</m:t>
                            </m:r>
                            <m:r>
                              <a:rPr lang="de-DE" sz="1050" i="1">
                                <a:solidFill>
                                  <a:schemeClr val="tx1"/>
                                </a:solidFill>
                                <a:effectLst/>
                                <a:latin typeface="Cambria Math" panose="02040503050406030204" pitchFamily="18" charset="0"/>
                                <a:ea typeface="+mn-ea"/>
                                <a:cs typeface="+mn-cs"/>
                              </a:rPr>
                              <m:t>𝛼</m:t>
                            </m:r>
                          </m:den>
                        </m:f>
                        <m:f>
                          <m:fPr>
                            <m:ctrlPr>
                              <a:rPr lang="de-DE" sz="1050" i="1">
                                <a:solidFill>
                                  <a:schemeClr val="tx1"/>
                                </a:solidFill>
                                <a:effectLst/>
                                <a:latin typeface="Cambria Math" panose="02040503050406030204" pitchFamily="18" charset="0"/>
                                <a:ea typeface="+mn-ea"/>
                                <a:cs typeface="+mn-cs"/>
                              </a:rPr>
                            </m:ctrlPr>
                          </m:fPr>
                          <m:num>
                            <m:nary>
                              <m:naryPr>
                                <m:chr m:val="∑"/>
                                <m:subHide m:val="on"/>
                                <m:supHide m:val="on"/>
                                <m:ctrlPr>
                                  <a:rPr lang="de-DE" sz="1100" b="0" i="1">
                                    <a:solidFill>
                                      <a:schemeClr val="tx1"/>
                                    </a:solidFill>
                                    <a:effectLst/>
                                    <a:latin typeface="Cambria Math" panose="02040503050406030204" pitchFamily="18" charset="0"/>
                                    <a:ea typeface="+mn-ea"/>
                                    <a:cs typeface="+mn-cs"/>
                                  </a:rPr>
                                </m:ctrlPr>
                              </m:naryPr>
                              <m:sub/>
                              <m:sup/>
                              <m:e>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𝛽</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𝑅𝑒𝑓</m:t>
                                    </m:r>
                                  </m:sup>
                                </m:sSubSup>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de-DE" sz="1100" b="0" i="1">
                                        <a:solidFill>
                                          <a:schemeClr val="tx1"/>
                                        </a:solidFill>
                                        <a:effectLst/>
                                        <a:latin typeface="Cambria Math" panose="02040503050406030204" pitchFamily="18" charset="0"/>
                                        <a:ea typeface="+mn-ea"/>
                                        <a:cs typeface="+mn-cs"/>
                                      </a:rPr>
                                      <m:t>𝑖</m:t>
                                    </m:r>
                                  </m:sub>
                                  <m:sup>
                                    <m:r>
                                      <a:rPr lang="de-DE" sz="1100" b="0" i="1">
                                        <a:solidFill>
                                          <a:schemeClr val="tx1"/>
                                        </a:solidFill>
                                        <a:effectLst/>
                                        <a:latin typeface="Cambria Math" panose="02040503050406030204" pitchFamily="18" charset="0"/>
                                        <a:ea typeface="+mn-ea"/>
                                        <a:cs typeface="+mn-cs"/>
                                      </a:rPr>
                                      <m:t>𝑅𝑒𝑓</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𝑑𝑦𝑛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𝑝</m:t>
                                    </m:r>
                                  </m:e>
                                  <m:sub>
                                    <m:r>
                                      <a:rPr lang="de-DE" sz="1100" b="0" i="1">
                                        <a:solidFill>
                                          <a:schemeClr val="tx1"/>
                                        </a:solidFill>
                                        <a:effectLst/>
                                        <a:latin typeface="Cambria Math" panose="02040503050406030204" pitchFamily="18" charset="0"/>
                                        <a:ea typeface="+mn-ea"/>
                                        <a:cs typeface="+mn-cs"/>
                                      </a:rPr>
                                      <m:t>𝑖</m:t>
                                    </m:r>
                                  </m:sub>
                                  <m:sup>
                                    <m:r>
                                      <a:rPr lang="de-DE" sz="1100" b="0" i="1">
                                        <a:solidFill>
                                          <a:schemeClr val="tx1"/>
                                        </a:solidFill>
                                        <a:effectLst/>
                                        <a:latin typeface="Cambria Math" panose="02040503050406030204" pitchFamily="18" charset="0"/>
                                        <a:ea typeface="+mn-ea"/>
                                        <a:cs typeface="+mn-cs"/>
                                      </a:rPr>
                                      <m:t>𝑠𝑖𝑐h𝑒𝑟</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e>
                            </m:nary>
                          </m:num>
                          <m:den>
                            <m:r>
                              <m:rPr>
                                <m:sty m:val="p"/>
                              </m:rPr>
                              <a:rPr lang="de-DE" sz="1100">
                                <a:solidFill>
                                  <a:schemeClr val="tx1"/>
                                </a:solidFill>
                                <a:effectLst/>
                                <a:latin typeface="Cambria Math" panose="02040503050406030204" pitchFamily="18" charset="0"/>
                                <a:ea typeface="+mn-ea"/>
                                <a:cs typeface="+mn-cs"/>
                              </a:rPr>
                              <m:t>Δ</m:t>
                            </m:r>
                            <m:sSup>
                              <m:sSupPr>
                                <m:ctrlPr>
                                  <a:rPr lang="de-DE" sz="1100" i="1">
                                    <a:solidFill>
                                      <a:schemeClr val="tx1"/>
                                    </a:solidFill>
                                    <a:effectLst/>
                                    <a:latin typeface="Cambria Math" panose="02040503050406030204" pitchFamily="18" charset="0"/>
                                    <a:ea typeface="+mn-ea"/>
                                    <a:cs typeface="+mn-cs"/>
                                  </a:rPr>
                                </m:ctrlPr>
                              </m:sSupPr>
                              <m:e>
                                <m:r>
                                  <m:rPr>
                                    <m:sty m:val="p"/>
                                  </m:rPr>
                                  <a:rPr lang="de-DE" sz="1100" b="0" i="0">
                                    <a:solidFill>
                                      <a:schemeClr val="tx1"/>
                                    </a:solidFill>
                                    <a:effectLst/>
                                    <a:latin typeface="Cambria Math" panose="02040503050406030204" pitchFamily="18" charset="0"/>
                                    <a:ea typeface="+mn-ea"/>
                                    <a:cs typeface="+mn-cs"/>
                                  </a:rPr>
                                  <m:t>E</m:t>
                                </m:r>
                              </m:e>
                              <m:sup>
                                <m:r>
                                  <a:rPr lang="de-DE"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p>
                          </m:den>
                        </m:f>
                      </m:e>
                    </m:d>
                  </m:oMath>
                </m:oMathPara>
              </a14:m>
              <a:endParaRPr lang="de-DE" sz="1050"/>
            </a:p>
          </xdr:txBody>
        </xdr:sp>
      </mc:Choice>
      <mc:Fallback xmlns="">
        <xdr:sp macro="" textlink="">
          <xdr:nvSpPr>
            <xdr:cNvPr id="110" name="Textfeld 57">
              <a:extLst>
                <a:ext uri="{FF2B5EF4-FFF2-40B4-BE49-F238E27FC236}">
                  <a16:creationId xmlns:a16="http://schemas.microsoft.com/office/drawing/2014/main" id="{00000000-0008-0000-0700-000007000000}"/>
                </a:ext>
              </a:extLst>
            </xdr:cNvPr>
            <xdr:cNvSpPr txBox="1"/>
          </xdr:nvSpPr>
          <xdr:spPr>
            <a:xfrm>
              <a:off x="5851571" y="29356714"/>
              <a:ext cx="4994538" cy="3631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de-DE" sz="1050" i="0">
                  <a:latin typeface="Cambria Math" panose="02040503050406030204" pitchFamily="18" charset="0"/>
                  <a:ea typeface="Cambria Math" panose="02040503050406030204" pitchFamily="18" charset="0"/>
                </a:rPr>
                <a:t>∆</a:t>
              </a:r>
              <a:r>
                <a:rPr lang="de-DE" sz="1050" b="0" i="0">
                  <a:latin typeface="Cambria Math" panose="02040503050406030204" pitchFamily="18" charset="0"/>
                  <a:ea typeface="Cambria Math" panose="02040503050406030204" pitchFamily="18" charset="0"/>
                </a:rPr>
                <a:t>𝑘_(𝑚𝑎𝑥.𝐶𝐶𝑓𝐷)^(𝑃𝑙𝑎𝑛</a:t>
              </a:r>
              <a:r>
                <a:rPr lang="fr-FR" sz="1050" b="0" i="0">
                  <a:latin typeface="Cambria Math" panose="02040503050406030204" pitchFamily="18" charset="0"/>
                  <a:ea typeface="Cambria Math" panose="02040503050406030204" pitchFamily="18" charset="0"/>
                </a:rPr>
                <a:t>,𝑡</a:t>
              </a:r>
              <a:r>
                <a:rPr lang="de-DE" sz="1050" b="0" i="0">
                  <a:latin typeface="Cambria Math" panose="02040503050406030204" pitchFamily="18" charset="0"/>
                  <a:ea typeface="Cambria Math" panose="02040503050406030204" pitchFamily="18" charset="0"/>
                </a:rPr>
                <a:t>)=</a:t>
              </a:r>
              <a:r>
                <a:rPr lang="de-DE" sz="1050" i="0">
                  <a:solidFill>
                    <a:schemeClr val="tx1"/>
                  </a:solidFill>
                  <a:effectLst/>
                  <a:latin typeface="Cambria Math" panose="02040503050406030204" pitchFamily="18" charset="0"/>
                  <a:ea typeface="+mn-ea"/>
                  <a:cs typeface="+mn-cs"/>
                </a:rPr>
                <a:t>𝛼((</a:t>
              </a:r>
              <a:r>
                <a:rPr lang="de-DE" sz="1100" b="0" i="0">
                  <a:solidFill>
                    <a:schemeClr val="tx1"/>
                  </a:solidFill>
                  <a:effectLst/>
                  <a:latin typeface="Cambria Math" panose="02040503050406030204" pitchFamily="18" charset="0"/>
                  <a:ea typeface="+mn-ea"/>
                  <a:cs typeface="+mn-cs"/>
                </a:rPr>
                <a:t>∑_𝑖▒〖〖𝛽_𝑖^</a:t>
              </a:r>
              <a:r>
                <a:rPr lang="fr-FR" sz="1100" b="0" i="0">
                  <a:solidFill>
                    <a:schemeClr val="tx1"/>
                  </a:solidFill>
                  <a:effectLst/>
                  <a:latin typeface="Cambria Math" panose="02040503050406030204" pitchFamily="18" charset="0"/>
                  <a:ea typeface="+mn-ea"/>
                  <a:cs typeface="+mn-cs"/>
                </a:rPr>
                <a:t>𝑉𝑜𝑟ℎ𝑎𝑏𝑒𝑛</a:t>
              </a:r>
              <a:r>
                <a:rPr lang="de-DE" sz="1100" b="0" i="0">
                  <a:solidFill>
                    <a:schemeClr val="tx1"/>
                  </a:solidFill>
                  <a:effectLst/>
                  <a:latin typeface="Cambria Math" panose="02040503050406030204" pitchFamily="18" charset="0"/>
                  <a:ea typeface="+mn-ea"/>
                  <a:cs typeface="+mn-cs"/>
                </a:rPr>
                <a:t> 𝐷〗_𝑖^(𝑃𝑙𝑎𝑛,𝑑𝑦𝑛,𝑡) 𝑝_𝑖^(𝑠𝑖𝑐ℎ𝑒𝑟,𝑡) 〗</a:t>
              </a:r>
              <a:r>
                <a:rPr lang="de-DE" sz="1050" b="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Δ</a:t>
              </a:r>
              <a:r>
                <a:rPr lang="de-DE" sz="1100" b="0" i="0">
                  <a:solidFill>
                    <a:schemeClr val="tx1"/>
                  </a:solidFill>
                  <a:effectLst/>
                  <a:latin typeface="Cambria Math" panose="02040503050406030204" pitchFamily="18" charset="0"/>
                  <a:ea typeface="+mn-ea"/>
                  <a:cs typeface="+mn-cs"/>
                </a:rPr>
                <a:t>E^(𝑃𝑙𝑎𝑛,𝑡) </a:t>
              </a:r>
              <a:r>
                <a:rPr lang="de-DE" sz="1050" b="0" i="0">
                  <a:solidFill>
                    <a:schemeClr val="tx1"/>
                  </a:solidFill>
                  <a:effectLst/>
                  <a:latin typeface="Cambria Math" panose="02040503050406030204" pitchFamily="18" charset="0"/>
                  <a:ea typeface="+mn-ea"/>
                  <a:cs typeface="+mn-cs"/>
                </a:rPr>
                <a:t>)+1/(1+</a:t>
              </a:r>
              <a:r>
                <a:rPr lang="de-DE" sz="1050" i="0">
                  <a:solidFill>
                    <a:schemeClr val="tx1"/>
                  </a:solidFill>
                  <a:effectLst/>
                  <a:latin typeface="Cambria Math" panose="02040503050406030204" pitchFamily="18" charset="0"/>
                  <a:ea typeface="+mn-ea"/>
                  <a:cs typeface="+mn-cs"/>
                </a:rPr>
                <a:t>𝛼</a:t>
              </a:r>
              <a:r>
                <a:rPr lang="de-DE" sz="1050" b="0" i="0">
                  <a:solidFill>
                    <a:schemeClr val="tx1"/>
                  </a:solidFill>
                  <a:effectLst/>
                  <a:latin typeface="Cambria Math" panose="02040503050406030204" pitchFamily="18" charset="0"/>
                  <a:ea typeface="+mn-ea"/>
                  <a:cs typeface="+mn-cs"/>
                </a:rPr>
                <a:t>) </a:t>
              </a:r>
              <a:r>
                <a:rPr lang="de-DE" sz="1100" b="0" i="0">
                  <a:solidFill>
                    <a:schemeClr val="tx1"/>
                  </a:solidFill>
                  <a:effectLst/>
                  <a:latin typeface="Cambria Math" panose="02040503050406030204" pitchFamily="18" charset="0"/>
                  <a:ea typeface="+mn-ea"/>
                  <a:cs typeface="+mn-cs"/>
                </a:rPr>
                <a:t> </a:t>
              </a:r>
              <a:r>
                <a:rPr lang="de-DE" sz="1050" b="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∑▒〖𝛽_𝑖^</a:t>
              </a:r>
              <a:r>
                <a:rPr lang="fr-FR" sz="1100" b="0" i="0">
                  <a:solidFill>
                    <a:schemeClr val="tx1"/>
                  </a:solidFill>
                  <a:effectLst/>
                  <a:latin typeface="Cambria Math" panose="02040503050406030204" pitchFamily="18" charset="0"/>
                  <a:ea typeface="+mn-ea"/>
                  <a:cs typeface="+mn-cs"/>
                </a:rPr>
                <a:t>𝑅𝑒𝑓</a:t>
              </a:r>
              <a:r>
                <a:rPr lang="de-DE" sz="1100" b="0" i="0">
                  <a:solidFill>
                    <a:schemeClr val="tx1"/>
                  </a:solidFill>
                  <a:effectLst/>
                  <a:latin typeface="Cambria Math" panose="02040503050406030204" pitchFamily="18" charset="0"/>
                  <a:ea typeface="+mn-ea"/>
                  <a:cs typeface="+mn-cs"/>
                </a:rPr>
                <a:t> 𝐷_𝑖^(𝑅𝑒𝑓,𝑑𝑦𝑛,𝑡) 𝑝_𝑖^(𝑠𝑖𝑐ℎ𝑒𝑟,𝑡) 〗</a:t>
              </a:r>
              <a:r>
                <a:rPr lang="de-DE" sz="1050" b="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Δ</a:t>
              </a:r>
              <a:r>
                <a:rPr lang="de-DE" sz="1100" b="0" i="0">
                  <a:solidFill>
                    <a:schemeClr val="tx1"/>
                  </a:solidFill>
                  <a:effectLst/>
                  <a:latin typeface="Cambria Math" panose="02040503050406030204" pitchFamily="18" charset="0"/>
                  <a:ea typeface="+mn-ea"/>
                  <a:cs typeface="+mn-cs"/>
                </a:rPr>
                <a:t>E^(𝑃𝑙𝑎𝑛,𝑡) </a:t>
              </a:r>
              <a:r>
                <a:rPr lang="de-DE" sz="1050" b="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a:t>
              </a:r>
              <a:endParaRPr lang="de-DE" sz="1050"/>
            </a:p>
          </xdr:txBody>
        </xdr:sp>
      </mc:Fallback>
    </mc:AlternateContent>
    <xdr:clientData/>
  </xdr:oneCellAnchor>
  <xdr:oneCellAnchor>
    <xdr:from>
      <xdr:col>2</xdr:col>
      <xdr:colOff>1374326</xdr:colOff>
      <xdr:row>91</xdr:row>
      <xdr:rowOff>246706</xdr:rowOff>
    </xdr:from>
    <xdr:ext cx="2342333" cy="220060"/>
    <mc:AlternateContent xmlns:mc="http://schemas.openxmlformats.org/markup-compatibility/2006" xmlns:a14="http://schemas.microsoft.com/office/drawing/2010/main">
      <mc:Choice Requires="a14">
        <xdr:sp macro="" textlink="">
          <xdr:nvSpPr>
            <xdr:cNvPr id="118" name="TextBox 2">
              <a:extLst>
                <a:ext uri="{FF2B5EF4-FFF2-40B4-BE49-F238E27FC236}">
                  <a16:creationId xmlns:a16="http://schemas.microsoft.com/office/drawing/2014/main" id="{00000000-0008-0000-0700-000015000000}"/>
                </a:ext>
              </a:extLst>
            </xdr:cNvPr>
            <xdr:cNvSpPr txBox="1"/>
          </xdr:nvSpPr>
          <xdr:spPr>
            <a:xfrm>
              <a:off x="7177674" y="33371619"/>
              <a:ext cx="2342333" cy="2200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𝐶𝐶𝑓𝐷</m:t>
                        </m:r>
                      </m:sub>
                      <m:sup>
                        <m:r>
                          <a:rPr lang="de-DE" sz="1100" b="0" i="1">
                            <a:latin typeface="Cambria Math" panose="02040503050406030204" pitchFamily="18" charset="0"/>
                          </a:rPr>
                          <m:t>𝐵𝑎𝑠𝑖𝑠</m:t>
                        </m:r>
                      </m:sup>
                    </m:sSubSup>
                    <m:r>
                      <a:rPr lang="de-DE" sz="1100" b="0" i="0">
                        <a:latin typeface="Cambria Math" panose="02040503050406030204" pitchFamily="18" charset="0"/>
                      </a:rPr>
                      <m:t>+ </m:t>
                    </m:r>
                    <m:r>
                      <a:rPr lang="de-DE" sz="1100" b="0" i="1">
                        <a:solidFill>
                          <a:schemeClr val="tx1"/>
                        </a:solidFill>
                        <a:effectLst/>
                        <a:latin typeface="Cambria Math" panose="02040503050406030204" pitchFamily="18" charset="0"/>
                        <a:ea typeface="+mn-ea"/>
                        <a:cs typeface="+mn-cs"/>
                      </a:rPr>
                      <m:t>∆</m:t>
                    </m:r>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𝑘</m:t>
                        </m:r>
                      </m:e>
                      <m:sub>
                        <m:r>
                          <a:rPr lang="de-DE" sz="1100" b="0" i="1">
                            <a:solidFill>
                              <a:schemeClr val="tx1"/>
                            </a:solidFill>
                            <a:effectLst/>
                            <a:latin typeface="Cambria Math" panose="02040503050406030204" pitchFamily="18" charset="0"/>
                            <a:ea typeface="+mn-ea"/>
                            <a:cs typeface="+mn-cs"/>
                          </a:rPr>
                          <m:t>𝑚𝑎𝑥</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𝐶𝐶𝑓𝐷</m:t>
                        </m:r>
                      </m:sub>
                      <m:sup>
                        <m:r>
                          <a:rPr lang="de-DE"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r>
                      <a:rPr lang="de-DE" sz="1100" b="0" i="0">
                        <a:latin typeface="Cambria Math" panose="02040503050406030204" pitchFamily="18" charset="0"/>
                      </a:rPr>
                      <m:t>−</m:t>
                    </m:r>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𝑝</m:t>
                        </m:r>
                      </m:e>
                      <m:sub>
                        <m:r>
                          <a:rPr lang="de-DE" sz="1100" b="0" i="1">
                            <a:solidFill>
                              <a:schemeClr val="tx1"/>
                            </a:solidFill>
                            <a:effectLst/>
                            <a:latin typeface="Cambria Math" panose="02040503050406030204" pitchFamily="18" charset="0"/>
                            <a:ea typeface="+mn-ea"/>
                            <a:cs typeface="+mn-cs"/>
                          </a:rPr>
                          <m:t>𝐶𝑂</m:t>
                        </m:r>
                        <m:r>
                          <a:rPr lang="de-DE" sz="1100" b="0" i="1">
                            <a:solidFill>
                              <a:schemeClr val="tx1"/>
                            </a:solidFill>
                            <a:effectLst/>
                            <a:latin typeface="Cambria Math" panose="02040503050406030204" pitchFamily="18" charset="0"/>
                            <a:ea typeface="+mn-ea"/>
                            <a:cs typeface="+mn-cs"/>
                          </a:rPr>
                          <m:t>2</m:t>
                        </m:r>
                      </m:sub>
                      <m:sup>
                        <m:r>
                          <a:rPr lang="de-DE" sz="1100" b="0" i="1">
                            <a:solidFill>
                              <a:schemeClr val="tx1"/>
                            </a:solidFill>
                            <a:effectLst/>
                            <a:latin typeface="Cambria Math" panose="02040503050406030204" pitchFamily="18" charset="0"/>
                            <a:ea typeface="+mn-ea"/>
                            <a:cs typeface="+mn-cs"/>
                          </a:rPr>
                          <m:t>𝑠𝑖𝑐h𝑒𝑟</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oMath>
                </m:oMathPara>
              </a14:m>
              <a:endParaRPr lang="de-DE" sz="1100"/>
            </a:p>
          </xdr:txBody>
        </xdr:sp>
      </mc:Choice>
      <mc:Fallback xmlns="">
        <xdr:sp macro="" textlink="">
          <xdr:nvSpPr>
            <xdr:cNvPr id="118" name="TextBox 2">
              <a:extLst>
                <a:ext uri="{FF2B5EF4-FFF2-40B4-BE49-F238E27FC236}">
                  <a16:creationId xmlns:a16="http://schemas.microsoft.com/office/drawing/2014/main" id="{00000000-0008-0000-0700-000015000000}"/>
                </a:ext>
              </a:extLst>
            </xdr:cNvPr>
            <xdr:cNvSpPr txBox="1"/>
          </xdr:nvSpPr>
          <xdr:spPr>
            <a:xfrm>
              <a:off x="7177674" y="33371619"/>
              <a:ext cx="2342333" cy="2200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r>
                <a:rPr lang="de-DE" sz="1100" b="0" i="0">
                  <a:latin typeface="Cambria Math" panose="02040503050406030204" pitchFamily="18" charset="0"/>
                </a:rPr>
                <a:t>𝑝_𝐶𝐶𝑓𝐷^𝐵𝑎𝑠𝑖𝑠+ </a:t>
              </a:r>
              <a:r>
                <a:rPr lang="de-DE" sz="1100" b="0" i="0">
                  <a:solidFill>
                    <a:schemeClr val="tx1"/>
                  </a:solidFill>
                  <a:effectLst/>
                  <a:latin typeface="Cambria Math" panose="02040503050406030204" pitchFamily="18" charset="0"/>
                  <a:ea typeface="+mn-ea"/>
                  <a:cs typeface="+mn-cs"/>
                </a:rPr>
                <a:t>∆𝑘_(𝑚𝑎𝑥.𝐶𝐶𝑓𝐷)^(𝑃𝑙𝑎𝑛,𝑡)</a:t>
              </a:r>
              <a:r>
                <a:rPr lang="de-DE" sz="1100" b="0" i="0">
                  <a:latin typeface="Cambria Math" panose="02040503050406030204" pitchFamily="18" charset="0"/>
                </a:rPr>
                <a:t>−</a:t>
              </a:r>
              <a:r>
                <a:rPr lang="de-DE" sz="1100" b="0" i="0">
                  <a:solidFill>
                    <a:schemeClr val="tx1"/>
                  </a:solidFill>
                  <a:effectLst/>
                  <a:latin typeface="Cambria Math" panose="02040503050406030204" pitchFamily="18" charset="0"/>
                  <a:ea typeface="+mn-ea"/>
                  <a:cs typeface="+mn-cs"/>
                </a:rPr>
                <a:t>𝑝_𝐶𝑂2^(𝑠𝑖𝑐ℎ𝑒𝑟</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endParaRPr lang="de-DE" sz="1100"/>
            </a:p>
          </xdr:txBody>
        </xdr:sp>
      </mc:Fallback>
    </mc:AlternateContent>
    <xdr:clientData/>
  </xdr:oneCellAnchor>
  <xdr:oneCellAnchor>
    <xdr:from>
      <xdr:col>2</xdr:col>
      <xdr:colOff>2183739</xdr:colOff>
      <xdr:row>84</xdr:row>
      <xdr:rowOff>115643</xdr:rowOff>
    </xdr:from>
    <xdr:ext cx="723506" cy="280500"/>
    <mc:AlternateContent xmlns:mc="http://schemas.openxmlformats.org/markup-compatibility/2006" xmlns:a14="http://schemas.microsoft.com/office/drawing/2010/main">
      <mc:Choice Requires="a14">
        <xdr:sp macro="" textlink="">
          <xdr:nvSpPr>
            <xdr:cNvPr id="111" name="Textfeld 42">
              <a:extLst>
                <a:ext uri="{FF2B5EF4-FFF2-40B4-BE49-F238E27FC236}">
                  <a16:creationId xmlns:a16="http://schemas.microsoft.com/office/drawing/2014/main" id="{00000000-0008-0000-0700-000002000000}"/>
                </a:ext>
              </a:extLst>
            </xdr:cNvPr>
            <xdr:cNvSpPr txBox="1"/>
          </xdr:nvSpPr>
          <xdr:spPr>
            <a:xfrm>
              <a:off x="7987087" y="30209121"/>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rPr>
                          <m:t>𝑝</m:t>
                        </m:r>
                      </m:e>
                      <m:sub>
                        <m:r>
                          <m:rPr>
                            <m:sty m:val="p"/>
                          </m:rPr>
                          <a:rPr lang="de-DE" sz="1100" b="0" i="0">
                            <a:latin typeface="Cambria Math" panose="02040503050406030204" pitchFamily="18" charset="0"/>
                          </a:rPr>
                          <m:t>i</m:t>
                        </m:r>
                      </m:sub>
                      <m:sup>
                        <m:r>
                          <a:rPr lang="de-DE" sz="1100" b="0" i="1">
                            <a:latin typeface="Cambria Math" panose="02040503050406030204" pitchFamily="18" charset="0"/>
                          </a:rPr>
                          <m:t>𝑠𝑖𝑐h𝑒𝑟</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a:p>
          </xdr:txBody>
        </xdr:sp>
      </mc:Choice>
      <mc:Fallback xmlns="">
        <xdr:sp macro="" textlink="">
          <xdr:nvSpPr>
            <xdr:cNvPr id="111" name="Textfeld 42">
              <a:extLst>
                <a:ext uri="{FF2B5EF4-FFF2-40B4-BE49-F238E27FC236}">
                  <a16:creationId xmlns:a16="http://schemas.microsoft.com/office/drawing/2014/main" id="{00000000-0008-0000-0700-000002000000}"/>
                </a:ext>
              </a:extLst>
            </xdr:cNvPr>
            <xdr:cNvSpPr txBox="1"/>
          </xdr:nvSpPr>
          <xdr:spPr>
            <a:xfrm>
              <a:off x="7987087" y="30209121"/>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r>
                <a:rPr lang="de-DE" sz="1100" i="0">
                  <a:latin typeface="Cambria Math" panose="02040503050406030204" pitchFamily="18" charset="0"/>
                </a:rPr>
                <a:t>𝑝_</a:t>
              </a:r>
              <a:r>
                <a:rPr lang="de-DE" sz="1100" b="0" i="0">
                  <a:latin typeface="Cambria Math" panose="02040503050406030204" pitchFamily="18" charset="0"/>
                </a:rPr>
                <a:t>i^(𝑠𝑖𝑐ℎ𝑒𝑟,𝑡)</a:t>
              </a:r>
              <a:endParaRPr lang="de-DE" sz="1100"/>
            </a:p>
          </xdr:txBody>
        </xdr:sp>
      </mc:Fallback>
    </mc:AlternateContent>
    <xdr:clientData/>
  </xdr:oneCellAnchor>
  <xdr:oneCellAnchor>
    <xdr:from>
      <xdr:col>2</xdr:col>
      <xdr:colOff>2183739</xdr:colOff>
      <xdr:row>86</xdr:row>
      <xdr:rowOff>74367</xdr:rowOff>
    </xdr:from>
    <xdr:ext cx="723506" cy="280500"/>
    <mc:AlternateContent xmlns:mc="http://schemas.openxmlformats.org/markup-compatibility/2006" xmlns:a14="http://schemas.microsoft.com/office/drawing/2010/main">
      <mc:Choice Requires="a14">
        <xdr:sp macro="" textlink="">
          <xdr:nvSpPr>
            <xdr:cNvPr id="113" name="Textfeld 42">
              <a:extLst>
                <a:ext uri="{FF2B5EF4-FFF2-40B4-BE49-F238E27FC236}">
                  <a16:creationId xmlns:a16="http://schemas.microsoft.com/office/drawing/2014/main" id="{00000000-0008-0000-0700-00000A000000}"/>
                </a:ext>
              </a:extLst>
            </xdr:cNvPr>
            <xdr:cNvSpPr txBox="1"/>
          </xdr:nvSpPr>
          <xdr:spPr>
            <a:xfrm>
              <a:off x="7987087" y="30929845"/>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rPr>
                          <m:t>𝑝</m:t>
                        </m:r>
                      </m:e>
                      <m:sub>
                        <m:r>
                          <m:rPr>
                            <m:sty m:val="p"/>
                          </m:rPr>
                          <a:rPr lang="de-DE" sz="1100" b="0" i="0">
                            <a:latin typeface="Cambria Math" panose="02040503050406030204" pitchFamily="18" charset="0"/>
                          </a:rPr>
                          <m:t>i</m:t>
                        </m:r>
                      </m:sub>
                      <m:sup>
                        <m:r>
                          <a:rPr lang="de-DE" sz="1100" b="0" i="1">
                            <a:latin typeface="Cambria Math" panose="02040503050406030204" pitchFamily="18" charset="0"/>
                          </a:rPr>
                          <m:t>𝑠𝑖𝑐h𝑒𝑟</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a:p>
          </xdr:txBody>
        </xdr:sp>
      </mc:Choice>
      <mc:Fallback xmlns="">
        <xdr:sp macro="" textlink="">
          <xdr:nvSpPr>
            <xdr:cNvPr id="113" name="Textfeld 42">
              <a:extLst>
                <a:ext uri="{FF2B5EF4-FFF2-40B4-BE49-F238E27FC236}">
                  <a16:creationId xmlns:a16="http://schemas.microsoft.com/office/drawing/2014/main" id="{00000000-0008-0000-0700-00000A000000}"/>
                </a:ext>
              </a:extLst>
            </xdr:cNvPr>
            <xdr:cNvSpPr txBox="1"/>
          </xdr:nvSpPr>
          <xdr:spPr>
            <a:xfrm>
              <a:off x="7987087" y="30929845"/>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r>
                <a:rPr lang="de-DE" sz="1100" i="0">
                  <a:latin typeface="Cambria Math" panose="02040503050406030204" pitchFamily="18" charset="0"/>
                </a:rPr>
                <a:t>𝑝_</a:t>
              </a:r>
              <a:r>
                <a:rPr lang="de-DE" sz="1100" b="0" i="0">
                  <a:latin typeface="Cambria Math" panose="02040503050406030204" pitchFamily="18" charset="0"/>
                </a:rPr>
                <a:t>i^(𝑠𝑖𝑐ℎ𝑒𝑟,𝑡)</a:t>
              </a:r>
              <a:endParaRPr lang="de-DE" sz="1100"/>
            </a:p>
          </xdr:txBody>
        </xdr:sp>
      </mc:Fallback>
    </mc:AlternateContent>
    <xdr:clientData/>
  </xdr:oneCellAnchor>
  <xdr:oneCellAnchor>
    <xdr:from>
      <xdr:col>2</xdr:col>
      <xdr:colOff>2183739</xdr:colOff>
      <xdr:row>87</xdr:row>
      <xdr:rowOff>93416</xdr:rowOff>
    </xdr:from>
    <xdr:ext cx="723506" cy="280500"/>
    <mc:AlternateContent xmlns:mc="http://schemas.openxmlformats.org/markup-compatibility/2006" xmlns:a14="http://schemas.microsoft.com/office/drawing/2010/main">
      <mc:Choice Requires="a14">
        <xdr:sp macro="" textlink="">
          <xdr:nvSpPr>
            <xdr:cNvPr id="114" name="Textfeld 42">
              <a:extLst>
                <a:ext uri="{FF2B5EF4-FFF2-40B4-BE49-F238E27FC236}">
                  <a16:creationId xmlns:a16="http://schemas.microsoft.com/office/drawing/2014/main" id="{00000000-0008-0000-0700-00000C000000}"/>
                </a:ext>
              </a:extLst>
            </xdr:cNvPr>
            <xdr:cNvSpPr txBox="1"/>
          </xdr:nvSpPr>
          <xdr:spPr>
            <a:xfrm>
              <a:off x="7987087" y="31329894"/>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rPr>
                          <m:t>𝑝</m:t>
                        </m:r>
                      </m:e>
                      <m:sub>
                        <m:r>
                          <m:rPr>
                            <m:sty m:val="p"/>
                          </m:rPr>
                          <a:rPr lang="de-DE" sz="1100" b="0" i="0">
                            <a:latin typeface="Cambria Math" panose="02040503050406030204" pitchFamily="18" charset="0"/>
                          </a:rPr>
                          <m:t>i</m:t>
                        </m:r>
                      </m:sub>
                      <m:sup>
                        <m:r>
                          <a:rPr lang="de-DE" sz="1100" b="0" i="1">
                            <a:latin typeface="Cambria Math" panose="02040503050406030204" pitchFamily="18" charset="0"/>
                          </a:rPr>
                          <m:t>𝑠𝑖𝑐h𝑒𝑟</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a:p>
          </xdr:txBody>
        </xdr:sp>
      </mc:Choice>
      <mc:Fallback xmlns="">
        <xdr:sp macro="" textlink="">
          <xdr:nvSpPr>
            <xdr:cNvPr id="114" name="Textfeld 42">
              <a:extLst>
                <a:ext uri="{FF2B5EF4-FFF2-40B4-BE49-F238E27FC236}">
                  <a16:creationId xmlns:a16="http://schemas.microsoft.com/office/drawing/2014/main" id="{00000000-0008-0000-0700-00000C000000}"/>
                </a:ext>
              </a:extLst>
            </xdr:cNvPr>
            <xdr:cNvSpPr txBox="1"/>
          </xdr:nvSpPr>
          <xdr:spPr>
            <a:xfrm>
              <a:off x="7987087" y="31329894"/>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r>
                <a:rPr lang="de-DE" sz="1100" i="0">
                  <a:latin typeface="Cambria Math" panose="02040503050406030204" pitchFamily="18" charset="0"/>
                </a:rPr>
                <a:t>𝑝_</a:t>
              </a:r>
              <a:r>
                <a:rPr lang="de-DE" sz="1100" b="0" i="0">
                  <a:latin typeface="Cambria Math" panose="02040503050406030204" pitchFamily="18" charset="0"/>
                </a:rPr>
                <a:t>i^(𝑠𝑖𝑐ℎ𝑒𝑟,𝑡)</a:t>
              </a:r>
              <a:endParaRPr lang="de-DE" sz="1100"/>
            </a:p>
          </xdr:txBody>
        </xdr:sp>
      </mc:Fallback>
    </mc:AlternateContent>
    <xdr:clientData/>
  </xdr:oneCellAnchor>
  <xdr:oneCellAnchor>
    <xdr:from>
      <xdr:col>2</xdr:col>
      <xdr:colOff>2183739</xdr:colOff>
      <xdr:row>88</xdr:row>
      <xdr:rowOff>106907</xdr:rowOff>
    </xdr:from>
    <xdr:ext cx="723506" cy="280500"/>
    <mc:AlternateContent xmlns:mc="http://schemas.openxmlformats.org/markup-compatibility/2006" xmlns:a14="http://schemas.microsoft.com/office/drawing/2010/main">
      <mc:Choice Requires="a14">
        <xdr:sp macro="" textlink="">
          <xdr:nvSpPr>
            <xdr:cNvPr id="115" name="Textfeld 42">
              <a:extLst>
                <a:ext uri="{FF2B5EF4-FFF2-40B4-BE49-F238E27FC236}">
                  <a16:creationId xmlns:a16="http://schemas.microsoft.com/office/drawing/2014/main" id="{00000000-0008-0000-0700-00000E000000}"/>
                </a:ext>
              </a:extLst>
            </xdr:cNvPr>
            <xdr:cNvSpPr txBox="1"/>
          </xdr:nvSpPr>
          <xdr:spPr>
            <a:xfrm>
              <a:off x="7987087" y="31724385"/>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rPr>
                          <m:t>𝑝</m:t>
                        </m:r>
                      </m:e>
                      <m:sub>
                        <m:r>
                          <m:rPr>
                            <m:sty m:val="p"/>
                          </m:rPr>
                          <a:rPr lang="de-DE" sz="1100" b="0" i="0">
                            <a:latin typeface="Cambria Math" panose="02040503050406030204" pitchFamily="18" charset="0"/>
                          </a:rPr>
                          <m:t>i</m:t>
                        </m:r>
                      </m:sub>
                      <m:sup>
                        <m:r>
                          <a:rPr lang="de-DE" sz="1100" b="0" i="1">
                            <a:latin typeface="Cambria Math" panose="02040503050406030204" pitchFamily="18" charset="0"/>
                          </a:rPr>
                          <m:t>𝑠𝑖𝑐h𝑒𝑟</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a:p>
          </xdr:txBody>
        </xdr:sp>
      </mc:Choice>
      <mc:Fallback xmlns="">
        <xdr:sp macro="" textlink="">
          <xdr:nvSpPr>
            <xdr:cNvPr id="115" name="Textfeld 42">
              <a:extLst>
                <a:ext uri="{FF2B5EF4-FFF2-40B4-BE49-F238E27FC236}">
                  <a16:creationId xmlns:a16="http://schemas.microsoft.com/office/drawing/2014/main" id="{00000000-0008-0000-0700-00000E000000}"/>
                </a:ext>
              </a:extLst>
            </xdr:cNvPr>
            <xdr:cNvSpPr txBox="1"/>
          </xdr:nvSpPr>
          <xdr:spPr>
            <a:xfrm>
              <a:off x="7987087" y="31724385"/>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r>
                <a:rPr lang="de-DE" sz="1100" i="0">
                  <a:latin typeface="Cambria Math" panose="02040503050406030204" pitchFamily="18" charset="0"/>
                </a:rPr>
                <a:t>𝑝_</a:t>
              </a:r>
              <a:r>
                <a:rPr lang="de-DE" sz="1100" b="0" i="0">
                  <a:latin typeface="Cambria Math" panose="02040503050406030204" pitchFamily="18" charset="0"/>
                </a:rPr>
                <a:t>i^(𝑠𝑖𝑐ℎ𝑒𝑟,𝑡)</a:t>
              </a:r>
              <a:endParaRPr lang="de-DE" sz="1100"/>
            </a:p>
          </xdr:txBody>
        </xdr:sp>
      </mc:Fallback>
    </mc:AlternateContent>
    <xdr:clientData/>
  </xdr:oneCellAnchor>
  <xdr:oneCellAnchor>
    <xdr:from>
      <xdr:col>2</xdr:col>
      <xdr:colOff>2183739</xdr:colOff>
      <xdr:row>89</xdr:row>
      <xdr:rowOff>92619</xdr:rowOff>
    </xdr:from>
    <xdr:ext cx="723506" cy="280500"/>
    <mc:AlternateContent xmlns:mc="http://schemas.openxmlformats.org/markup-compatibility/2006" xmlns:a14="http://schemas.microsoft.com/office/drawing/2010/main">
      <mc:Choice Requires="a14">
        <xdr:sp macro="" textlink="">
          <xdr:nvSpPr>
            <xdr:cNvPr id="116" name="Textfeld 42">
              <a:extLst>
                <a:ext uri="{FF2B5EF4-FFF2-40B4-BE49-F238E27FC236}">
                  <a16:creationId xmlns:a16="http://schemas.microsoft.com/office/drawing/2014/main" id="{00000000-0008-0000-0700-00000F000000}"/>
                </a:ext>
              </a:extLst>
            </xdr:cNvPr>
            <xdr:cNvSpPr txBox="1"/>
          </xdr:nvSpPr>
          <xdr:spPr>
            <a:xfrm>
              <a:off x="7987087" y="32091097"/>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rPr>
                          <m:t>𝑝</m:t>
                        </m:r>
                      </m:e>
                      <m:sub>
                        <m:r>
                          <m:rPr>
                            <m:sty m:val="p"/>
                          </m:rPr>
                          <a:rPr lang="de-DE" sz="1100" b="0" i="0">
                            <a:latin typeface="Cambria Math" panose="02040503050406030204" pitchFamily="18" charset="0"/>
                          </a:rPr>
                          <m:t>i</m:t>
                        </m:r>
                      </m:sub>
                      <m:sup>
                        <m:r>
                          <a:rPr lang="de-DE" sz="1100" b="0" i="1">
                            <a:latin typeface="Cambria Math" panose="02040503050406030204" pitchFamily="18" charset="0"/>
                          </a:rPr>
                          <m:t>𝑠𝑖𝑐h𝑒𝑟</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a:p>
          </xdr:txBody>
        </xdr:sp>
      </mc:Choice>
      <mc:Fallback xmlns="">
        <xdr:sp macro="" textlink="">
          <xdr:nvSpPr>
            <xdr:cNvPr id="116" name="Textfeld 42">
              <a:extLst>
                <a:ext uri="{FF2B5EF4-FFF2-40B4-BE49-F238E27FC236}">
                  <a16:creationId xmlns:a16="http://schemas.microsoft.com/office/drawing/2014/main" id="{00000000-0008-0000-0700-00000F000000}"/>
                </a:ext>
              </a:extLst>
            </xdr:cNvPr>
            <xdr:cNvSpPr txBox="1"/>
          </xdr:nvSpPr>
          <xdr:spPr>
            <a:xfrm>
              <a:off x="7987087" y="32091097"/>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r>
                <a:rPr lang="de-DE" sz="1100" i="0">
                  <a:latin typeface="Cambria Math" panose="02040503050406030204" pitchFamily="18" charset="0"/>
                </a:rPr>
                <a:t>𝑝_</a:t>
              </a:r>
              <a:r>
                <a:rPr lang="de-DE" sz="1100" b="0" i="0">
                  <a:latin typeface="Cambria Math" panose="02040503050406030204" pitchFamily="18" charset="0"/>
                </a:rPr>
                <a:t>i^(𝑠𝑖𝑐ℎ𝑒𝑟,𝑡)</a:t>
              </a:r>
              <a:endParaRPr lang="de-DE" sz="1100"/>
            </a:p>
          </xdr:txBody>
        </xdr:sp>
      </mc:Fallback>
    </mc:AlternateContent>
    <xdr:clientData/>
  </xdr:oneCellAnchor>
  <xdr:oneCellAnchor>
    <xdr:from>
      <xdr:col>2</xdr:col>
      <xdr:colOff>2183739</xdr:colOff>
      <xdr:row>85</xdr:row>
      <xdr:rowOff>112467</xdr:rowOff>
    </xdr:from>
    <xdr:ext cx="723506" cy="280500"/>
    <mc:AlternateContent xmlns:mc="http://schemas.openxmlformats.org/markup-compatibility/2006" xmlns:a14="http://schemas.microsoft.com/office/drawing/2010/main">
      <mc:Choice Requires="a14">
        <xdr:sp macro="" textlink="">
          <xdr:nvSpPr>
            <xdr:cNvPr id="112" name="Textfeld 42">
              <a:extLst>
                <a:ext uri="{FF2B5EF4-FFF2-40B4-BE49-F238E27FC236}">
                  <a16:creationId xmlns:a16="http://schemas.microsoft.com/office/drawing/2014/main" id="{00000000-0008-0000-0700-000011000000}"/>
                </a:ext>
              </a:extLst>
            </xdr:cNvPr>
            <xdr:cNvSpPr txBox="1"/>
          </xdr:nvSpPr>
          <xdr:spPr>
            <a:xfrm>
              <a:off x="7987087" y="30586945"/>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rPr>
                          <m:t>𝑝</m:t>
                        </m:r>
                      </m:e>
                      <m:sub>
                        <m:r>
                          <m:rPr>
                            <m:sty m:val="p"/>
                          </m:rPr>
                          <a:rPr lang="de-DE" sz="1100" b="0" i="0">
                            <a:latin typeface="Cambria Math" panose="02040503050406030204" pitchFamily="18" charset="0"/>
                          </a:rPr>
                          <m:t>i</m:t>
                        </m:r>
                      </m:sub>
                      <m:sup>
                        <m:r>
                          <a:rPr lang="de-DE" sz="1100" b="0" i="1">
                            <a:latin typeface="Cambria Math" panose="02040503050406030204" pitchFamily="18" charset="0"/>
                          </a:rPr>
                          <m:t>𝑠𝑖𝑐h𝑒𝑟</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a:p>
          </xdr:txBody>
        </xdr:sp>
      </mc:Choice>
      <mc:Fallback xmlns="">
        <xdr:sp macro="" textlink="">
          <xdr:nvSpPr>
            <xdr:cNvPr id="112" name="Textfeld 42">
              <a:extLst>
                <a:ext uri="{FF2B5EF4-FFF2-40B4-BE49-F238E27FC236}">
                  <a16:creationId xmlns:a16="http://schemas.microsoft.com/office/drawing/2014/main" id="{00000000-0008-0000-0700-000011000000}"/>
                </a:ext>
              </a:extLst>
            </xdr:cNvPr>
            <xdr:cNvSpPr txBox="1"/>
          </xdr:nvSpPr>
          <xdr:spPr>
            <a:xfrm>
              <a:off x="7987087" y="30586945"/>
              <a:ext cx="72350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r>
                <a:rPr lang="de-DE" sz="1100" i="0">
                  <a:latin typeface="Cambria Math" panose="02040503050406030204" pitchFamily="18" charset="0"/>
                </a:rPr>
                <a:t>𝑝_</a:t>
              </a:r>
              <a:r>
                <a:rPr lang="de-DE" sz="1100" b="0" i="0">
                  <a:latin typeface="Cambria Math" panose="02040503050406030204" pitchFamily="18" charset="0"/>
                </a:rPr>
                <a:t>i^(𝑠𝑖𝑐ℎ𝑒𝑟,𝑡)</a:t>
              </a:r>
              <a:endParaRPr lang="de-DE" sz="1100"/>
            </a:p>
          </xdr:txBody>
        </xdr:sp>
      </mc:Fallback>
    </mc:AlternateContent>
    <xdr:clientData/>
  </xdr:oneCellAnchor>
  <xdr:oneCellAnchor>
    <xdr:from>
      <xdr:col>2</xdr:col>
      <xdr:colOff>2332357</xdr:colOff>
      <xdr:row>99</xdr:row>
      <xdr:rowOff>97687</xdr:rowOff>
    </xdr:from>
    <xdr:ext cx="578896" cy="280500"/>
    <mc:AlternateContent xmlns:mc="http://schemas.openxmlformats.org/markup-compatibility/2006" xmlns:a14="http://schemas.microsoft.com/office/drawing/2010/main">
      <mc:Choice Requires="a14">
        <xdr:sp macro="" textlink="">
          <xdr:nvSpPr>
            <xdr:cNvPr id="5" name="Textfeld 36">
              <a:extLst>
                <a:ext uri="{FF2B5EF4-FFF2-40B4-BE49-F238E27FC236}">
                  <a16:creationId xmlns:a16="http://schemas.microsoft.com/office/drawing/2014/main" id="{35D616CD-9E9B-4B09-892F-94CCE9DBD0F1}"/>
                </a:ext>
              </a:extLst>
            </xdr:cNvPr>
            <xdr:cNvSpPr txBox="1"/>
          </xdr:nvSpPr>
          <xdr:spPr>
            <a:xfrm>
              <a:off x="7202807" y="43645987"/>
              <a:ext cx="57889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14:m>
                <m:oMathPara xmlns:m="http://schemas.openxmlformats.org/officeDocument/2006/math">
                  <m:oMathParaPr>
                    <m:jc m:val="centerGroup"/>
                  </m:oMathParaPr>
                  <m:oMath xmlns:m="http://schemas.openxmlformats.org/officeDocument/2006/math">
                    <m:sSup>
                      <m:sSupPr>
                        <m:ctrlPr>
                          <a:rPr lang="de-DE" sz="1100" i="1">
                            <a:solidFill>
                              <a:schemeClr val="tx1"/>
                            </a:solidFill>
                            <a:effectLst/>
                            <a:latin typeface="Cambria Math" panose="02040503050406030204" pitchFamily="18" charset="0"/>
                            <a:ea typeface="+mn-ea"/>
                            <a:cs typeface="+mn-cs"/>
                          </a:rPr>
                        </m:ctrlPr>
                      </m:sSupPr>
                      <m:e>
                        <m:r>
                          <m:rPr>
                            <m:sty m:val="p"/>
                          </m:rPr>
                          <a:rPr lang="de-DE" sz="1100">
                            <a:solidFill>
                              <a:schemeClr val="tx1"/>
                            </a:solidFill>
                            <a:effectLst/>
                            <a:latin typeface="Cambria Math" panose="02040503050406030204" pitchFamily="18" charset="0"/>
                            <a:ea typeface="+mn-ea"/>
                            <a:cs typeface="+mn-cs"/>
                          </a:rPr>
                          <m:t>θ</m:t>
                        </m:r>
                      </m:e>
                      <m:sup>
                        <m:r>
                          <m:rPr>
                            <m:sty m:val="p"/>
                          </m:rPr>
                          <a:rPr lang="de-DE" sz="1100">
                            <a:solidFill>
                              <a:schemeClr val="tx1"/>
                            </a:solidFill>
                            <a:effectLst/>
                            <a:latin typeface="Cambria Math" panose="02040503050406030204" pitchFamily="18" charset="0"/>
                            <a:ea typeface="+mn-ea"/>
                            <a:cs typeface="+mn-cs"/>
                          </a:rPr>
                          <m:t>Plan</m:t>
                        </m:r>
                        <m:r>
                          <a:rPr lang="de-DE" sz="1100">
                            <a:solidFill>
                              <a:schemeClr val="tx1"/>
                            </a:solidFill>
                            <a:effectLst/>
                            <a:latin typeface="Cambria Math" panose="02040503050406030204" pitchFamily="18" charset="0"/>
                            <a:ea typeface="+mn-ea"/>
                            <a:cs typeface="+mn-cs"/>
                          </a:rPr>
                          <m:t>,1</m:t>
                        </m:r>
                      </m:sup>
                    </m:sSup>
                  </m:oMath>
                </m:oMathPara>
              </a14:m>
              <a:endParaRPr lang="de-DE" sz="1100"/>
            </a:p>
          </xdr:txBody>
        </xdr:sp>
      </mc:Choice>
      <mc:Fallback xmlns="">
        <xdr:sp macro="" textlink="">
          <xdr:nvSpPr>
            <xdr:cNvPr id="5" name="Textfeld 36">
              <a:extLst>
                <a:ext uri="{FF2B5EF4-FFF2-40B4-BE49-F238E27FC236}">
                  <a16:creationId xmlns:a16="http://schemas.microsoft.com/office/drawing/2014/main" id="{35D616CD-9E9B-4B09-892F-94CCE9DBD0F1}"/>
                </a:ext>
              </a:extLst>
            </xdr:cNvPr>
            <xdr:cNvSpPr txBox="1"/>
          </xdr:nvSpPr>
          <xdr:spPr>
            <a:xfrm>
              <a:off x="7202807" y="43645987"/>
              <a:ext cx="57889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r>
                <a:rPr lang="de-DE" sz="1100" i="0">
                  <a:solidFill>
                    <a:schemeClr val="tx1"/>
                  </a:solidFill>
                  <a:effectLst/>
                  <a:latin typeface="Cambria Math" panose="02040503050406030204" pitchFamily="18" charset="0"/>
                  <a:ea typeface="+mn-ea"/>
                  <a:cs typeface="+mn-cs"/>
                </a:rPr>
                <a:t>θ^(Plan,1)</a:t>
              </a:r>
              <a:endParaRPr lang="de-DE" sz="1100"/>
            </a:p>
          </xdr:txBody>
        </xdr:sp>
      </mc:Fallback>
    </mc:AlternateContent>
    <xdr:clientData/>
  </xdr:oneCellAnchor>
  <xdr:oneCellAnchor>
    <xdr:from>
      <xdr:col>2</xdr:col>
      <xdr:colOff>388508</xdr:colOff>
      <xdr:row>101</xdr:row>
      <xdr:rowOff>0</xdr:rowOff>
    </xdr:from>
    <xdr:ext cx="578896" cy="280500"/>
    <xdr:sp macro="" textlink="">
      <xdr:nvSpPr>
        <xdr:cNvPr id="210" name="Textfeld 36">
          <a:extLst>
            <a:ext uri="{FF2B5EF4-FFF2-40B4-BE49-F238E27FC236}">
              <a16:creationId xmlns:a16="http://schemas.microsoft.com/office/drawing/2014/main" id="{DC788E87-CFB1-4ED2-8AFF-760B5A829734}"/>
            </a:ext>
          </a:extLst>
        </xdr:cNvPr>
        <xdr:cNvSpPr txBox="1"/>
      </xdr:nvSpPr>
      <xdr:spPr>
        <a:xfrm>
          <a:off x="6259083" y="9410700"/>
          <a:ext cx="57889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endParaRPr lang="de-DE" sz="1100"/>
        </a:p>
      </xdr:txBody>
    </xdr:sp>
    <xdr:clientData/>
  </xdr:oneCellAnchor>
  <xdr:oneCellAnchor>
    <xdr:from>
      <xdr:col>2</xdr:col>
      <xdr:colOff>550406</xdr:colOff>
      <xdr:row>101</xdr:row>
      <xdr:rowOff>0</xdr:rowOff>
    </xdr:from>
    <xdr:ext cx="65" cy="172227"/>
    <xdr:sp macro="" textlink="">
      <xdr:nvSpPr>
        <xdr:cNvPr id="209" name="TextBox 7">
          <a:extLst>
            <a:ext uri="{FF2B5EF4-FFF2-40B4-BE49-F238E27FC236}">
              <a16:creationId xmlns:a16="http://schemas.microsoft.com/office/drawing/2014/main" id="{741C7DA0-235E-49C5-A9C4-57CCBF13E2AE}"/>
            </a:ext>
          </a:extLst>
        </xdr:cNvPr>
        <xdr:cNvSpPr txBox="1"/>
      </xdr:nvSpPr>
      <xdr:spPr>
        <a:xfrm>
          <a:off x="6417806" y="994695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de-DE" sz="1100"/>
        </a:p>
      </xdr:txBody>
    </xdr:sp>
    <xdr:clientData/>
  </xdr:oneCellAnchor>
  <xdr:oneCellAnchor>
    <xdr:from>
      <xdr:col>2</xdr:col>
      <xdr:colOff>2269939</xdr:colOff>
      <xdr:row>100</xdr:row>
      <xdr:rowOff>129988</xdr:rowOff>
    </xdr:from>
    <xdr:ext cx="578896" cy="280500"/>
    <mc:AlternateContent xmlns:mc="http://schemas.openxmlformats.org/markup-compatibility/2006" xmlns:a14="http://schemas.microsoft.com/office/drawing/2010/main">
      <mc:Choice Requires="a14">
        <xdr:sp macro="" textlink="">
          <xdr:nvSpPr>
            <xdr:cNvPr id="3" name="Textfeld 36">
              <a:extLst>
                <a:ext uri="{FF2B5EF4-FFF2-40B4-BE49-F238E27FC236}">
                  <a16:creationId xmlns:a16="http://schemas.microsoft.com/office/drawing/2014/main" id="{60C8B992-A1EB-4DE9-8EDF-B0F164AE6E32}"/>
                </a:ext>
              </a:extLst>
            </xdr:cNvPr>
            <xdr:cNvSpPr txBox="1"/>
          </xdr:nvSpPr>
          <xdr:spPr>
            <a:xfrm>
              <a:off x="8074586" y="39059223"/>
              <a:ext cx="57889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14:m>
                <m:oMathPara xmlns:m="http://schemas.openxmlformats.org/officeDocument/2006/math">
                  <m:oMathParaPr>
                    <m:jc m:val="centerGroup"/>
                  </m:oMathParaPr>
                  <m:oMath xmlns:m="http://schemas.openxmlformats.org/officeDocument/2006/math">
                    <m:r>
                      <m:rPr>
                        <m:sty m:val="p"/>
                      </m:rPr>
                      <a:rPr lang="el-GR" sz="1100" i="1">
                        <a:solidFill>
                          <a:schemeClr val="tx1"/>
                        </a:solidFill>
                        <a:effectLst/>
                        <a:latin typeface="Cambria Math" panose="02040503050406030204" pitchFamily="18" charset="0"/>
                        <a:ea typeface="Cambria Math" panose="02040503050406030204" pitchFamily="18" charset="0"/>
                        <a:cs typeface="+mn-cs"/>
                      </a:rPr>
                      <m:t>τ</m:t>
                    </m:r>
                  </m:oMath>
                </m:oMathPara>
              </a14:m>
              <a:endParaRPr lang="de-DE" sz="1100"/>
            </a:p>
          </xdr:txBody>
        </xdr:sp>
      </mc:Choice>
      <mc:Fallback xmlns="">
        <xdr:sp macro="" textlink="">
          <xdr:nvSpPr>
            <xdr:cNvPr id="3" name="Textfeld 36">
              <a:extLst>
                <a:ext uri="{FF2B5EF4-FFF2-40B4-BE49-F238E27FC236}">
                  <a16:creationId xmlns:a16="http://schemas.microsoft.com/office/drawing/2014/main" id="{60C8B992-A1EB-4DE9-8EDF-B0F164AE6E32}"/>
                </a:ext>
              </a:extLst>
            </xdr:cNvPr>
            <xdr:cNvSpPr txBox="1"/>
          </xdr:nvSpPr>
          <xdr:spPr>
            <a:xfrm>
              <a:off x="8074586" y="39059223"/>
              <a:ext cx="578896" cy="280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ctr"/>
              <a:r>
                <a:rPr lang="el-GR" sz="1100" i="0">
                  <a:solidFill>
                    <a:schemeClr val="tx1"/>
                  </a:solidFill>
                  <a:effectLst/>
                  <a:latin typeface="Cambria Math" panose="02040503050406030204" pitchFamily="18" charset="0"/>
                  <a:ea typeface="Cambria Math" panose="02040503050406030204" pitchFamily="18" charset="0"/>
                  <a:cs typeface="+mn-cs"/>
                </a:rPr>
                <a:t>τ</a:t>
              </a:r>
              <a:endParaRPr lang="de-DE" sz="1100"/>
            </a:p>
          </xdr:txBody>
        </xdr:sp>
      </mc:Fallback>
    </mc:AlternateContent>
    <xdr:clientData/>
  </xdr:oneCellAnchor>
  <xdr:twoCellAnchor>
    <xdr:from>
      <xdr:col>0</xdr:col>
      <xdr:colOff>88508</xdr:colOff>
      <xdr:row>89</xdr:row>
      <xdr:rowOff>286035</xdr:rowOff>
    </xdr:from>
    <xdr:to>
      <xdr:col>0</xdr:col>
      <xdr:colOff>2011148</xdr:colOff>
      <xdr:row>94</xdr:row>
      <xdr:rowOff>228600</xdr:rowOff>
    </xdr:to>
    <mc:AlternateContent xmlns:mc="http://schemas.openxmlformats.org/markup-compatibility/2006" xmlns:a14="http://schemas.microsoft.com/office/drawing/2010/main">
      <mc:Choice Requires="a14">
        <xdr:sp macro="" textlink="">
          <xdr:nvSpPr>
            <xdr:cNvPr id="4" name="Rechteck: abgerundete Ecken 6">
              <a:extLst>
                <a:ext uri="{FF2B5EF4-FFF2-40B4-BE49-F238E27FC236}">
                  <a16:creationId xmlns:a16="http://schemas.microsoft.com/office/drawing/2014/main" id="{071431B2-90A4-4778-8E62-3B1751BDBA4B}"/>
                </a:ext>
              </a:extLst>
            </xdr:cNvPr>
            <xdr:cNvSpPr/>
          </xdr:nvSpPr>
          <xdr:spPr>
            <a:xfrm>
              <a:off x="88508" y="32150335"/>
              <a:ext cx="1922640" cy="3155665"/>
            </a:xfrm>
            <a:prstGeom prst="roundRect">
              <a:avLst>
                <a:gd name="adj" fmla="val 4761"/>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Laut FRL CCfD Anhang 1 Formel 19 muss von der maximalen</a:t>
              </a:r>
              <a:r>
                <a:rPr lang="de-DE" sz="1100" baseline="0">
                  <a:solidFill>
                    <a:sysClr val="windowText" lastClr="000000"/>
                  </a:solidFill>
                  <a:effectLst/>
                  <a:latin typeface="+mn-lt"/>
                  <a:ea typeface="+mn-ea"/>
                  <a:cs typeface="+mn-cs"/>
                </a:rPr>
                <a:t> jährlichen Fördersumme "anderweitige Förderung, die nach Einreichung des Antrags bewilligt oder erhöht wurde und dauerhaft zur Reduzierung der Förderung führt" abgezogen werden. </a:t>
              </a:r>
            </a:p>
            <a:p>
              <a:pPr algn="ctr"/>
              <a:endParaRPr lang="de-DE" sz="1100" baseline="0">
                <a:solidFill>
                  <a:sysClr val="windowText" lastClr="000000"/>
                </a:solidFill>
                <a:effectLst/>
                <a:latin typeface="+mn-lt"/>
                <a:ea typeface="+mn-ea"/>
                <a:cs typeface="+mn-cs"/>
              </a:endParaRPr>
            </a:p>
            <a:p>
              <a:pPr algn="ctr"/>
              <a:r>
                <a:rPr lang="de-DE" sz="1100" baseline="0">
                  <a:solidFill>
                    <a:sysClr val="windowText" lastClr="000000"/>
                  </a:solidFill>
                  <a:effectLst/>
                  <a:latin typeface="+mn-lt"/>
                  <a:ea typeface="+mn-ea"/>
                  <a:cs typeface="+mn-cs"/>
                </a:rPr>
                <a:t>Diese wird durch den Term </a:t>
              </a:r>
              <a14:m>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𝑅</m:t>
                      </m:r>
                    </m:e>
                    <m:sub>
                      <m:r>
                        <a:rPr lang="de-DE" sz="1100" b="0" i="1">
                          <a:solidFill>
                            <a:schemeClr val="tx1"/>
                          </a:solidFill>
                          <a:effectLst/>
                          <a:latin typeface="Cambria Math" panose="02040503050406030204" pitchFamily="18" charset="0"/>
                          <a:ea typeface="+mn-ea"/>
                          <a:cs typeface="+mn-cs"/>
                        </a:rPr>
                        <m:t>𝑛𝐶𝐶𝑓𝐷</m:t>
                      </m:r>
                    </m:sub>
                    <m:sup>
                      <m:r>
                        <a:rPr lang="de-DE" sz="1100" b="0" i="1">
                          <a:solidFill>
                            <a:schemeClr val="tx1"/>
                          </a:solidFill>
                          <a:effectLst/>
                          <a:latin typeface="Cambria Math" panose="02040503050406030204" pitchFamily="18" charset="0"/>
                          <a:ea typeface="+mn-ea"/>
                          <a:cs typeface="+mn-cs"/>
                        </a:rPr>
                        <m:t>𝑚𝑎𝑥</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oMath>
              </a14:m>
              <a:r>
                <a:rPr lang="de-DE" sz="1100" baseline="0">
                  <a:solidFill>
                    <a:sysClr val="windowText" lastClr="000000"/>
                  </a:solidFill>
                  <a:effectLst/>
                  <a:latin typeface="+mn-lt"/>
                  <a:ea typeface="+mn-ea"/>
                  <a:cs typeface="+mn-cs"/>
                </a:rPr>
                <a:t> dargestellt. Bitte beachten Sie, dass in den hier dargestellten Berechnungen der Term nicht berücksichtigt wird. </a:t>
              </a:r>
            </a:p>
          </xdr:txBody>
        </xdr:sp>
      </mc:Choice>
      <mc:Fallback xmlns="">
        <xdr:sp macro="" textlink="">
          <xdr:nvSpPr>
            <xdr:cNvPr id="4" name="Rechteck: abgerundete Ecken 6">
              <a:extLst>
                <a:ext uri="{FF2B5EF4-FFF2-40B4-BE49-F238E27FC236}">
                  <a16:creationId xmlns:a16="http://schemas.microsoft.com/office/drawing/2014/main" id="{071431B2-90A4-4778-8E62-3B1751BDBA4B}"/>
                </a:ext>
              </a:extLst>
            </xdr:cNvPr>
            <xdr:cNvSpPr/>
          </xdr:nvSpPr>
          <xdr:spPr>
            <a:xfrm>
              <a:off x="88508" y="32150335"/>
              <a:ext cx="1922640" cy="3155665"/>
            </a:xfrm>
            <a:prstGeom prst="roundRect">
              <a:avLst>
                <a:gd name="adj" fmla="val 4761"/>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Laut FRL CCfD Anhang 1 Formel 19 muss von der maximalen</a:t>
              </a:r>
              <a:r>
                <a:rPr lang="de-DE" sz="1100" baseline="0">
                  <a:solidFill>
                    <a:sysClr val="windowText" lastClr="000000"/>
                  </a:solidFill>
                  <a:effectLst/>
                  <a:latin typeface="+mn-lt"/>
                  <a:ea typeface="+mn-ea"/>
                  <a:cs typeface="+mn-cs"/>
                </a:rPr>
                <a:t> jährlichen Fördersumme "anderweitige Förderung, die nach Einreichung des Antrags bewilligt oder erhöht wurde und dauerhaft zur Reduzierung der Förderung führt" abgezogen werden. </a:t>
              </a:r>
            </a:p>
            <a:p>
              <a:pPr algn="ctr"/>
              <a:endParaRPr lang="de-DE" sz="1100" baseline="0">
                <a:solidFill>
                  <a:sysClr val="windowText" lastClr="000000"/>
                </a:solidFill>
                <a:effectLst/>
                <a:latin typeface="+mn-lt"/>
                <a:ea typeface="+mn-ea"/>
                <a:cs typeface="+mn-cs"/>
              </a:endParaRPr>
            </a:p>
            <a:p>
              <a:pPr algn="ctr"/>
              <a:r>
                <a:rPr lang="de-DE" sz="1100" baseline="0">
                  <a:solidFill>
                    <a:sysClr val="windowText" lastClr="000000"/>
                  </a:solidFill>
                  <a:effectLst/>
                  <a:latin typeface="+mn-lt"/>
                  <a:ea typeface="+mn-ea"/>
                  <a:cs typeface="+mn-cs"/>
                </a:rPr>
                <a:t>Diese wird durch den Term </a:t>
              </a:r>
              <a:r>
                <a:rPr lang="de-DE" sz="1100" b="0" i="0">
                  <a:solidFill>
                    <a:schemeClr val="tx1"/>
                  </a:solidFill>
                  <a:effectLst/>
                  <a:latin typeface="Cambria Math" panose="02040503050406030204" pitchFamily="18" charset="0"/>
                  <a:ea typeface="+mn-ea"/>
                  <a:cs typeface="+mn-cs"/>
                </a:rPr>
                <a:t>𝑅_𝑛𝐶𝐶𝑓𝐷^(𝑚𝑎𝑥</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r>
                <a:rPr lang="de-DE" sz="1100" baseline="0">
                  <a:solidFill>
                    <a:sysClr val="windowText" lastClr="000000"/>
                  </a:solidFill>
                  <a:effectLst/>
                  <a:latin typeface="+mn-lt"/>
                  <a:ea typeface="+mn-ea"/>
                  <a:cs typeface="+mn-cs"/>
                </a:rPr>
                <a:t> dargestellt. Bitte beachten Sie, dass in den hier dargestellten Berechnungen der Term nicht berücksichtigt wird. </a:t>
              </a:r>
            </a:p>
          </xdr:txBody>
        </xdr:sp>
      </mc:Fallback>
    </mc:AlternateContent>
    <xdr:clientData/>
  </xdr:twoCellAnchor>
  <xdr:twoCellAnchor>
    <xdr:from>
      <xdr:col>0</xdr:col>
      <xdr:colOff>97118</xdr:colOff>
      <xdr:row>32</xdr:row>
      <xdr:rowOff>182654</xdr:rowOff>
    </xdr:from>
    <xdr:to>
      <xdr:col>0</xdr:col>
      <xdr:colOff>2040218</xdr:colOff>
      <xdr:row>38</xdr:row>
      <xdr:rowOff>236596</xdr:rowOff>
    </xdr:to>
    <xdr:sp macro="" textlink="">
      <xdr:nvSpPr>
        <xdr:cNvPr id="7" name="Rechteck: abgerundete Ecken 6">
          <a:extLst>
            <a:ext uri="{FF2B5EF4-FFF2-40B4-BE49-F238E27FC236}">
              <a16:creationId xmlns:a16="http://schemas.microsoft.com/office/drawing/2014/main" id="{7C5B98B7-3C5F-46B3-9810-68F3C5ACD606}"/>
            </a:ext>
          </a:extLst>
        </xdr:cNvPr>
        <xdr:cNvSpPr/>
      </xdr:nvSpPr>
      <xdr:spPr>
        <a:xfrm>
          <a:off x="97118" y="10136279"/>
          <a:ext cx="1943100" cy="2044667"/>
        </a:xfrm>
        <a:prstGeom prst="roundRect">
          <a:avLst>
            <a:gd name="adj" fmla="val 5845"/>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In keinem Referenzsystem wird derzeit</a:t>
          </a:r>
          <a:r>
            <a:rPr lang="de-DE" sz="1100" baseline="0">
              <a:solidFill>
                <a:sysClr val="windowText" lastClr="000000"/>
              </a:solidFill>
              <a:effectLst/>
              <a:latin typeface="+mn-lt"/>
              <a:ea typeface="+mn-ea"/>
              <a:cs typeface="+mn-cs"/>
            </a:rPr>
            <a:t> erneuerbarer oder CO</a:t>
          </a:r>
          <a:r>
            <a:rPr lang="de-DE" sz="1100" baseline="-25000">
              <a:solidFill>
                <a:sysClr val="windowText" lastClr="000000"/>
              </a:solidFill>
              <a:effectLst/>
              <a:latin typeface="+mn-lt"/>
              <a:ea typeface="+mn-ea"/>
              <a:cs typeface="+mn-cs"/>
            </a:rPr>
            <a:t>2</a:t>
          </a:r>
          <a:r>
            <a:rPr lang="de-DE" sz="1100" baseline="0">
              <a:solidFill>
                <a:sysClr val="windowText" lastClr="000000"/>
              </a:solidFill>
              <a:effectLst/>
              <a:latin typeface="+mn-lt"/>
              <a:ea typeface="+mn-ea"/>
              <a:cs typeface="+mn-cs"/>
            </a:rPr>
            <a:t>-armer Wasserstoff verwendet. Um die Berechnungen zum Netting zu vereinfachen, werden die Werte aus 4a) Zeile 76 hier übernommen. Diese sollten immer 0 betragen.  </a:t>
          </a:r>
        </a:p>
      </xdr:txBody>
    </xdr:sp>
    <xdr:clientData/>
  </xdr:twoCellAnchor>
  <xdr:oneCellAnchor>
    <xdr:from>
      <xdr:col>2</xdr:col>
      <xdr:colOff>2345894</xdr:colOff>
      <xdr:row>57</xdr:row>
      <xdr:rowOff>45646</xdr:rowOff>
    </xdr:from>
    <xdr:ext cx="1061809" cy="231923"/>
    <mc:AlternateContent xmlns:mc="http://schemas.openxmlformats.org/markup-compatibility/2006" xmlns:a14="http://schemas.microsoft.com/office/drawing/2010/main">
      <mc:Choice Requires="a14">
        <xdr:sp macro="" textlink="">
          <xdr:nvSpPr>
            <xdr:cNvPr id="57" name="Textfeld 18">
              <a:extLst>
                <a:ext uri="{FF2B5EF4-FFF2-40B4-BE49-F238E27FC236}">
                  <a16:creationId xmlns:a16="http://schemas.microsoft.com/office/drawing/2014/main" id="{E87E6969-560F-4251-BAA9-7D8F81D47C63}"/>
                </a:ext>
              </a:extLst>
            </xdr:cNvPr>
            <xdr:cNvSpPr txBox="1"/>
          </xdr:nvSpPr>
          <xdr:spPr bwMode="auto">
            <a:xfrm>
              <a:off x="5743144" y="26029846"/>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𝑑𝑦𝑛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57" name="Textfeld 18">
              <a:extLst>
                <a:ext uri="{FF2B5EF4-FFF2-40B4-BE49-F238E27FC236}">
                  <a16:creationId xmlns:a16="http://schemas.microsoft.com/office/drawing/2014/main" id="{E87E6969-560F-4251-BAA9-7D8F81D47C63}"/>
                </a:ext>
              </a:extLst>
            </xdr:cNvPr>
            <xdr:cNvSpPr txBox="1"/>
          </xdr:nvSpPr>
          <xdr:spPr bwMode="auto">
            <a:xfrm>
              <a:off x="5743144" y="26029846"/>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𝑅𝑒𝑓,𝑑𝑦𝑛,𝑡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58</xdr:row>
      <xdr:rowOff>87482</xdr:rowOff>
    </xdr:from>
    <xdr:ext cx="1061809" cy="231923"/>
    <mc:AlternateContent xmlns:mc="http://schemas.openxmlformats.org/markup-compatibility/2006" xmlns:a14="http://schemas.microsoft.com/office/drawing/2010/main">
      <mc:Choice Requires="a14">
        <xdr:sp macro="" textlink="">
          <xdr:nvSpPr>
            <xdr:cNvPr id="58" name="Textfeld 18">
              <a:extLst>
                <a:ext uri="{FF2B5EF4-FFF2-40B4-BE49-F238E27FC236}">
                  <a16:creationId xmlns:a16="http://schemas.microsoft.com/office/drawing/2014/main" id="{97167FBF-E31F-48E9-B443-A67470A2BB44}"/>
                </a:ext>
              </a:extLst>
            </xdr:cNvPr>
            <xdr:cNvSpPr txBox="1"/>
          </xdr:nvSpPr>
          <xdr:spPr bwMode="auto">
            <a:xfrm>
              <a:off x="5743144" y="26452682"/>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𝑑𝑦𝑛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58" name="Textfeld 18">
              <a:extLst>
                <a:ext uri="{FF2B5EF4-FFF2-40B4-BE49-F238E27FC236}">
                  <a16:creationId xmlns:a16="http://schemas.microsoft.com/office/drawing/2014/main" id="{97167FBF-E31F-48E9-B443-A67470A2BB44}"/>
                </a:ext>
              </a:extLst>
            </xdr:cNvPr>
            <xdr:cNvSpPr txBox="1"/>
          </xdr:nvSpPr>
          <xdr:spPr bwMode="auto">
            <a:xfrm>
              <a:off x="5743144" y="26452682"/>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𝑅𝑒𝑓,𝑑𝑦𝑛,𝑡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59</xdr:row>
      <xdr:rowOff>25476</xdr:rowOff>
    </xdr:from>
    <xdr:ext cx="1061809" cy="231923"/>
    <mc:AlternateContent xmlns:mc="http://schemas.openxmlformats.org/markup-compatibility/2006" xmlns:a14="http://schemas.microsoft.com/office/drawing/2010/main">
      <mc:Choice Requires="a14">
        <xdr:sp macro="" textlink="">
          <xdr:nvSpPr>
            <xdr:cNvPr id="59" name="Textfeld 18">
              <a:extLst>
                <a:ext uri="{FF2B5EF4-FFF2-40B4-BE49-F238E27FC236}">
                  <a16:creationId xmlns:a16="http://schemas.microsoft.com/office/drawing/2014/main" id="{3A9A0D75-7EC6-41C2-BC02-36553038422D}"/>
                </a:ext>
              </a:extLst>
            </xdr:cNvPr>
            <xdr:cNvSpPr txBox="1"/>
          </xdr:nvSpPr>
          <xdr:spPr bwMode="auto">
            <a:xfrm>
              <a:off x="5743144" y="26771676"/>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𝑑𝑦𝑛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59" name="Textfeld 18">
              <a:extLst>
                <a:ext uri="{FF2B5EF4-FFF2-40B4-BE49-F238E27FC236}">
                  <a16:creationId xmlns:a16="http://schemas.microsoft.com/office/drawing/2014/main" id="{3A9A0D75-7EC6-41C2-BC02-36553038422D}"/>
                </a:ext>
              </a:extLst>
            </xdr:cNvPr>
            <xdr:cNvSpPr txBox="1"/>
          </xdr:nvSpPr>
          <xdr:spPr bwMode="auto">
            <a:xfrm>
              <a:off x="5743144" y="26771676"/>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𝑅𝑒𝑓,𝑑𝑦𝑛,𝑡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60</xdr:row>
      <xdr:rowOff>16138</xdr:rowOff>
    </xdr:from>
    <xdr:ext cx="1061809" cy="231923"/>
    <mc:AlternateContent xmlns:mc="http://schemas.openxmlformats.org/markup-compatibility/2006" xmlns:a14="http://schemas.microsoft.com/office/drawing/2010/main">
      <mc:Choice Requires="a14">
        <xdr:sp macro="" textlink="">
          <xdr:nvSpPr>
            <xdr:cNvPr id="60" name="Textfeld 18">
              <a:extLst>
                <a:ext uri="{FF2B5EF4-FFF2-40B4-BE49-F238E27FC236}">
                  <a16:creationId xmlns:a16="http://schemas.microsoft.com/office/drawing/2014/main" id="{91EFAD50-03A8-427F-BA17-DB4A95059A6D}"/>
                </a:ext>
              </a:extLst>
            </xdr:cNvPr>
            <xdr:cNvSpPr txBox="1"/>
          </xdr:nvSpPr>
          <xdr:spPr bwMode="auto">
            <a:xfrm>
              <a:off x="5743144" y="27143338"/>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𝑑𝑦𝑛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60" name="Textfeld 18">
              <a:extLst>
                <a:ext uri="{FF2B5EF4-FFF2-40B4-BE49-F238E27FC236}">
                  <a16:creationId xmlns:a16="http://schemas.microsoft.com/office/drawing/2014/main" id="{91EFAD50-03A8-427F-BA17-DB4A95059A6D}"/>
                </a:ext>
              </a:extLst>
            </xdr:cNvPr>
            <xdr:cNvSpPr txBox="1"/>
          </xdr:nvSpPr>
          <xdr:spPr bwMode="auto">
            <a:xfrm>
              <a:off x="5743144" y="27143338"/>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𝑅𝑒𝑓,𝑑𝑦𝑛,𝑡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61</xdr:row>
      <xdr:rowOff>27717</xdr:rowOff>
    </xdr:from>
    <xdr:ext cx="1061809" cy="231923"/>
    <mc:AlternateContent xmlns:mc="http://schemas.openxmlformats.org/markup-compatibility/2006" xmlns:a14="http://schemas.microsoft.com/office/drawing/2010/main">
      <mc:Choice Requires="a14">
        <xdr:sp macro="" textlink="">
          <xdr:nvSpPr>
            <xdr:cNvPr id="61" name="Textfeld 18">
              <a:extLst>
                <a:ext uri="{FF2B5EF4-FFF2-40B4-BE49-F238E27FC236}">
                  <a16:creationId xmlns:a16="http://schemas.microsoft.com/office/drawing/2014/main" id="{967B92BF-5BF5-4EE0-8C93-C8D11E7C6A04}"/>
                </a:ext>
              </a:extLst>
            </xdr:cNvPr>
            <xdr:cNvSpPr txBox="1"/>
          </xdr:nvSpPr>
          <xdr:spPr bwMode="auto">
            <a:xfrm>
              <a:off x="5743144" y="27535917"/>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𝑑𝑦𝑛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61" name="Textfeld 18">
              <a:extLst>
                <a:ext uri="{FF2B5EF4-FFF2-40B4-BE49-F238E27FC236}">
                  <a16:creationId xmlns:a16="http://schemas.microsoft.com/office/drawing/2014/main" id="{967B92BF-5BF5-4EE0-8C93-C8D11E7C6A04}"/>
                </a:ext>
              </a:extLst>
            </xdr:cNvPr>
            <xdr:cNvSpPr txBox="1"/>
          </xdr:nvSpPr>
          <xdr:spPr bwMode="auto">
            <a:xfrm>
              <a:off x="5743144" y="27535917"/>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𝑅𝑒𝑓,𝑑𝑦𝑛,𝑡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62</xdr:row>
      <xdr:rowOff>45647</xdr:rowOff>
    </xdr:from>
    <xdr:ext cx="1061809" cy="231923"/>
    <mc:AlternateContent xmlns:mc="http://schemas.openxmlformats.org/markup-compatibility/2006" xmlns:a14="http://schemas.microsoft.com/office/drawing/2010/main">
      <mc:Choice Requires="a14">
        <xdr:sp macro="" textlink="">
          <xdr:nvSpPr>
            <xdr:cNvPr id="62" name="Textfeld 18">
              <a:extLst>
                <a:ext uri="{FF2B5EF4-FFF2-40B4-BE49-F238E27FC236}">
                  <a16:creationId xmlns:a16="http://schemas.microsoft.com/office/drawing/2014/main" id="{44AA053D-6F0A-4FCC-BAC2-58ED0FC5D690}"/>
                </a:ext>
              </a:extLst>
            </xdr:cNvPr>
            <xdr:cNvSpPr txBox="1"/>
          </xdr:nvSpPr>
          <xdr:spPr bwMode="auto">
            <a:xfrm>
              <a:off x="5743144" y="27934847"/>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𝑑𝑦𝑛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62" name="Textfeld 18">
              <a:extLst>
                <a:ext uri="{FF2B5EF4-FFF2-40B4-BE49-F238E27FC236}">
                  <a16:creationId xmlns:a16="http://schemas.microsoft.com/office/drawing/2014/main" id="{44AA053D-6F0A-4FCC-BAC2-58ED0FC5D690}"/>
                </a:ext>
              </a:extLst>
            </xdr:cNvPr>
            <xdr:cNvSpPr txBox="1"/>
          </xdr:nvSpPr>
          <xdr:spPr bwMode="auto">
            <a:xfrm>
              <a:off x="5743144" y="27934847"/>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𝑅𝑒𝑓,𝑑𝑦𝑛,𝑡</a:t>
              </a:r>
              <a:r>
                <a:rPr lang="de-DE" sz="1200" b="0" i="0">
                  <a:latin typeface="Cambria Math" panose="02040503050406030204" pitchFamily="18" charset="0"/>
                </a:rPr>
                <a:t>)</a:t>
              </a:r>
              <a:endParaRPr lang="de-DE" sz="1200"/>
            </a:p>
          </xdr:txBody>
        </xdr:sp>
      </mc:Fallback>
    </mc:AlternateContent>
    <xdr:clientData/>
  </xdr:oneCellAnchor>
  <xdr:oneCellAnchor>
    <xdr:from>
      <xdr:col>1</xdr:col>
      <xdr:colOff>2197609</xdr:colOff>
      <xdr:row>55</xdr:row>
      <xdr:rowOff>260388</xdr:rowOff>
    </xdr:from>
    <xdr:ext cx="4994538" cy="211340"/>
    <mc:AlternateContent xmlns:mc="http://schemas.openxmlformats.org/markup-compatibility/2006" xmlns:a14="http://schemas.microsoft.com/office/drawing/2010/main">
      <mc:Choice Requires="a14">
        <xdr:sp macro="" textlink="">
          <xdr:nvSpPr>
            <xdr:cNvPr id="65" name="Textfeld 57">
              <a:extLst>
                <a:ext uri="{FF2B5EF4-FFF2-40B4-BE49-F238E27FC236}">
                  <a16:creationId xmlns:a16="http://schemas.microsoft.com/office/drawing/2014/main" id="{A2637673-F7EF-4F61-9785-9E11056398B6}"/>
                </a:ext>
              </a:extLst>
            </xdr:cNvPr>
            <xdr:cNvSpPr txBox="1"/>
          </xdr:nvSpPr>
          <xdr:spPr>
            <a:xfrm>
              <a:off x="4311252" y="18403245"/>
              <a:ext cx="4994538" cy="2113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m:rPr>
                            <m:sty m:val="p"/>
                          </m:rPr>
                          <a:rPr lang="de-DE" sz="1100" b="0" i="0">
                            <a:solidFill>
                              <a:schemeClr val="tx1"/>
                            </a:solidFill>
                            <a:effectLst/>
                            <a:latin typeface="Cambria Math" panose="02040503050406030204" pitchFamily="18" charset="0"/>
                            <a:ea typeface="+mn-ea"/>
                            <a:cs typeface="+mn-cs"/>
                          </a:rPr>
                          <m:t>d</m:t>
                        </m:r>
                      </m:e>
                      <m:sub>
                        <m:r>
                          <m:rPr>
                            <m:sty m:val="p"/>
                          </m:rPr>
                          <a:rPr lang="de-DE" sz="1100" b="0" i="0">
                            <a:solidFill>
                              <a:schemeClr val="tx1"/>
                            </a:solidFill>
                            <a:effectLst/>
                            <a:latin typeface="Cambria Math" panose="02040503050406030204" pitchFamily="18" charset="0"/>
                            <a:ea typeface="+mn-ea"/>
                            <a:cs typeface="+mn-cs"/>
                          </a:rPr>
                          <m:t>i</m:t>
                        </m:r>
                      </m:sub>
                      <m:sup>
                        <m:r>
                          <m:rPr>
                            <m:sty m:val="p"/>
                          </m:rPr>
                          <a:rPr lang="de-DE" sz="1100" b="0" i="0">
                            <a:solidFill>
                              <a:schemeClr val="tx1"/>
                            </a:solidFill>
                            <a:effectLst/>
                            <a:latin typeface="Cambria Math" panose="02040503050406030204" pitchFamily="18" charset="0"/>
                            <a:ea typeface="+mn-ea"/>
                            <a:cs typeface="+mn-cs"/>
                          </a:rPr>
                          <m:t>Ref</m:t>
                        </m:r>
                        <m:r>
                          <a:rPr lang="de-DE" sz="1100" b="0" i="0">
                            <a:solidFill>
                              <a:schemeClr val="tx1"/>
                            </a:solidFill>
                            <a:effectLst/>
                            <a:latin typeface="Cambria Math" panose="02040503050406030204" pitchFamily="18" charset="0"/>
                            <a:ea typeface="+mn-ea"/>
                            <a:cs typeface="+mn-cs"/>
                          </a:rPr>
                          <m:t>,</m:t>
                        </m:r>
                        <m:r>
                          <m:rPr>
                            <m:sty m:val="p"/>
                          </m:rPr>
                          <a:rPr lang="de-DE" sz="1100" b="0" i="0">
                            <a:solidFill>
                              <a:schemeClr val="tx1"/>
                            </a:solidFill>
                            <a:effectLst/>
                            <a:latin typeface="Cambria Math" panose="02040503050406030204" pitchFamily="18" charset="0"/>
                            <a:ea typeface="+mn-ea"/>
                            <a:cs typeface="+mn-cs"/>
                          </a:rPr>
                          <m:t>dyn</m:t>
                        </m:r>
                        <m:r>
                          <a:rPr lang="de-DE" sz="1100" b="0" i="0">
                            <a:solidFill>
                              <a:schemeClr val="tx1"/>
                            </a:solidFill>
                            <a:effectLst/>
                            <a:latin typeface="Cambria Math" panose="02040503050406030204" pitchFamily="18" charset="0"/>
                            <a:ea typeface="+mn-ea"/>
                            <a:cs typeface="+mn-cs"/>
                          </a:rPr>
                          <m:t>,</m:t>
                        </m:r>
                        <m:r>
                          <m:rPr>
                            <m:sty m:val="p"/>
                          </m:rPr>
                          <a:rPr lang="de-DE" sz="1100" b="0" i="0">
                            <a:solidFill>
                              <a:schemeClr val="tx1"/>
                            </a:solidFill>
                            <a:effectLst/>
                            <a:latin typeface="Cambria Math" panose="02040503050406030204" pitchFamily="18" charset="0"/>
                            <a:ea typeface="+mn-ea"/>
                            <a:cs typeface="+mn-cs"/>
                          </a:rPr>
                          <m:t>t</m:t>
                        </m:r>
                      </m:sup>
                    </m:sSubSup>
                    <m:r>
                      <a:rPr lang="de-DE" sz="1100" i="0">
                        <a:solidFill>
                          <a:schemeClr val="tx1"/>
                        </a:solidFill>
                        <a:effectLst/>
                        <a:latin typeface="Cambria Math" panose="02040503050406030204" pitchFamily="18" charset="0"/>
                        <a:ea typeface="+mn-ea"/>
                        <a:cs typeface="+mn-cs"/>
                      </a:rPr>
                      <m:t>=</m:t>
                    </m:r>
                    <m:r>
                      <m:rPr>
                        <m:sty m:val="p"/>
                      </m:rPr>
                      <a:rPr lang="de-DE" sz="1100" b="0" i="0">
                        <a:solidFill>
                          <a:schemeClr val="tx1"/>
                        </a:solidFill>
                        <a:effectLst/>
                        <a:latin typeface="Cambria Math" panose="02040503050406030204" pitchFamily="18" charset="0"/>
                        <a:ea typeface="+mn-ea"/>
                        <a:cs typeface="+mn-cs"/>
                      </a:rPr>
                      <m:t>max</m:t>
                    </m:r>
                    <m:r>
                      <a:rPr lang="de-DE" sz="1100" b="0" i="0">
                        <a:solidFill>
                          <a:schemeClr val="tx1"/>
                        </a:solidFill>
                        <a:effectLst/>
                        <a:latin typeface="Cambria Math" panose="02040503050406030204" pitchFamily="18" charset="0"/>
                        <a:ea typeface="+mn-ea"/>
                        <a:cs typeface="+mn-cs"/>
                      </a:rPr>
                      <m:t>⁡(</m:t>
                    </m:r>
                    <m:sSubSup>
                      <m:sSubSupPr>
                        <m:ctrlPr>
                          <a:rPr lang="de-DE" sz="1100" b="0" i="1">
                            <a:solidFill>
                              <a:schemeClr val="tx1"/>
                            </a:solidFill>
                            <a:effectLst/>
                            <a:latin typeface="Cambria Math" panose="02040503050406030204" pitchFamily="18" charset="0"/>
                            <a:ea typeface="+mn-ea"/>
                            <a:cs typeface="+mn-cs"/>
                          </a:rPr>
                        </m:ctrlPr>
                      </m:sSubSupPr>
                      <m:e>
                        <m:r>
                          <m:rPr>
                            <m:sty m:val="p"/>
                          </m:rPr>
                          <a:rPr lang="de-DE" sz="1100" b="0" i="0">
                            <a:solidFill>
                              <a:schemeClr val="tx1"/>
                            </a:solidFill>
                            <a:effectLst/>
                            <a:latin typeface="Cambria Math" panose="02040503050406030204" pitchFamily="18" charset="0"/>
                            <a:ea typeface="+mn-ea"/>
                            <a:cs typeface="+mn-cs"/>
                          </a:rPr>
                          <m:t>d</m:t>
                        </m:r>
                      </m:e>
                      <m:sub>
                        <m:r>
                          <m:rPr>
                            <m:sty m:val="p"/>
                          </m:rPr>
                          <a:rPr lang="de-DE" sz="1100" b="0" i="0">
                            <a:solidFill>
                              <a:schemeClr val="tx1"/>
                            </a:solidFill>
                            <a:effectLst/>
                            <a:latin typeface="Cambria Math" panose="02040503050406030204" pitchFamily="18" charset="0"/>
                            <a:ea typeface="+mn-ea"/>
                            <a:cs typeface="+mn-cs"/>
                          </a:rPr>
                          <m:t>i</m:t>
                        </m:r>
                      </m:sub>
                      <m:sup>
                        <m:r>
                          <m:rPr>
                            <m:sty m:val="p"/>
                          </m:rPr>
                          <a:rPr lang="de-DE" sz="1100" b="0" i="0">
                            <a:solidFill>
                              <a:schemeClr val="tx1"/>
                            </a:solidFill>
                            <a:effectLst/>
                            <a:latin typeface="Cambria Math" panose="02040503050406030204" pitchFamily="18" charset="0"/>
                            <a:ea typeface="+mn-ea"/>
                            <a:cs typeface="+mn-cs"/>
                          </a:rPr>
                          <m:t>Ref</m:t>
                        </m:r>
                      </m:sup>
                    </m:sSubSup>
                    <m:r>
                      <a:rPr lang="de-DE" sz="1100" b="0" i="0">
                        <a:solidFill>
                          <a:schemeClr val="tx1"/>
                        </a:solidFill>
                        <a:effectLst/>
                        <a:latin typeface="Cambria Math" panose="02040503050406030204" pitchFamily="18" charset="0"/>
                        <a:ea typeface="+mn-ea"/>
                        <a:cs typeface="+mn-cs"/>
                      </a:rPr>
                      <m:t>− </m:t>
                    </m:r>
                    <m:sSubSup>
                      <m:sSubSupPr>
                        <m:ctrlPr>
                          <a:rPr lang="de-DE" sz="1100" b="0" i="1">
                            <a:solidFill>
                              <a:schemeClr val="tx1"/>
                            </a:solidFill>
                            <a:effectLst/>
                            <a:latin typeface="Cambria Math" panose="02040503050406030204" pitchFamily="18" charset="0"/>
                            <a:ea typeface="+mn-ea"/>
                            <a:cs typeface="+mn-cs"/>
                          </a:rPr>
                        </m:ctrlPr>
                      </m:sSubSupPr>
                      <m:e>
                        <m:r>
                          <m:rPr>
                            <m:sty m:val="p"/>
                          </m:rPr>
                          <a:rPr lang="de-DE" sz="1100" b="0" i="0">
                            <a:solidFill>
                              <a:schemeClr val="tx1"/>
                            </a:solidFill>
                            <a:effectLst/>
                            <a:latin typeface="Cambria Math" panose="02040503050406030204" pitchFamily="18" charset="0"/>
                            <a:ea typeface="+mn-ea"/>
                            <a:cs typeface="+mn-cs"/>
                          </a:rPr>
                          <m:t>d</m:t>
                        </m:r>
                      </m:e>
                      <m:sub>
                        <m:r>
                          <m:rPr>
                            <m:sty m:val="p"/>
                          </m:rPr>
                          <a:rPr lang="de-DE" sz="1100" b="0" i="0">
                            <a:solidFill>
                              <a:schemeClr val="tx1"/>
                            </a:solidFill>
                            <a:effectLst/>
                            <a:latin typeface="Cambria Math" panose="02040503050406030204" pitchFamily="18" charset="0"/>
                            <a:ea typeface="+mn-ea"/>
                            <a:cs typeface="+mn-cs"/>
                          </a:rPr>
                          <m:t>i</m:t>
                        </m:r>
                      </m:sub>
                      <m:sup>
                        <m:r>
                          <m:rPr>
                            <m:sty m:val="p"/>
                          </m:rPr>
                          <a:rPr lang="de-DE" sz="1100" b="0" i="0">
                            <a:solidFill>
                              <a:schemeClr val="tx1"/>
                            </a:solidFill>
                            <a:effectLst/>
                            <a:latin typeface="Cambria Math" panose="02040503050406030204" pitchFamily="18" charset="0"/>
                            <a:ea typeface="+mn-ea"/>
                            <a:cs typeface="+mn-cs"/>
                          </a:rPr>
                          <m:t>Plan</m:t>
                        </m:r>
                        <m:r>
                          <a:rPr lang="de-DE" sz="1100" b="0" i="0">
                            <a:solidFill>
                              <a:schemeClr val="tx1"/>
                            </a:solidFill>
                            <a:effectLst/>
                            <a:latin typeface="Cambria Math" panose="02040503050406030204" pitchFamily="18" charset="0"/>
                            <a:ea typeface="+mn-ea"/>
                            <a:cs typeface="+mn-cs"/>
                          </a:rPr>
                          <m:t>,</m:t>
                        </m:r>
                        <m:r>
                          <m:rPr>
                            <m:sty m:val="p"/>
                          </m:rPr>
                          <a:rPr lang="de-DE" sz="1100" b="0" i="0">
                            <a:solidFill>
                              <a:schemeClr val="tx1"/>
                            </a:solidFill>
                            <a:effectLst/>
                            <a:latin typeface="Cambria Math" panose="02040503050406030204" pitchFamily="18" charset="0"/>
                            <a:ea typeface="+mn-ea"/>
                            <a:cs typeface="+mn-cs"/>
                          </a:rPr>
                          <m:t>ndyn</m:t>
                        </m:r>
                        <m:r>
                          <a:rPr lang="de-DE" sz="1100" b="0" i="0">
                            <a:solidFill>
                              <a:schemeClr val="tx1"/>
                            </a:solidFill>
                            <a:effectLst/>
                            <a:latin typeface="Cambria Math" panose="02040503050406030204" pitchFamily="18" charset="0"/>
                            <a:ea typeface="+mn-ea"/>
                            <a:cs typeface="+mn-cs"/>
                          </a:rPr>
                          <m:t>,</m:t>
                        </m:r>
                        <m:r>
                          <m:rPr>
                            <m:sty m:val="p"/>
                          </m:rPr>
                          <a:rPr lang="de-DE" sz="1100" b="0" i="0">
                            <a:solidFill>
                              <a:schemeClr val="tx1"/>
                            </a:solidFill>
                            <a:effectLst/>
                            <a:latin typeface="Cambria Math" panose="02040503050406030204" pitchFamily="18" charset="0"/>
                            <a:ea typeface="+mn-ea"/>
                            <a:cs typeface="+mn-cs"/>
                          </a:rPr>
                          <m:t>t</m:t>
                        </m:r>
                      </m:sup>
                    </m:sSubSup>
                    <m:r>
                      <a:rPr lang="de-DE" sz="1100" b="0" i="0">
                        <a:solidFill>
                          <a:schemeClr val="tx1"/>
                        </a:solidFill>
                        <a:effectLst/>
                        <a:latin typeface="Cambria Math" panose="02040503050406030204" pitchFamily="18" charset="0"/>
                        <a:ea typeface="+mn-ea"/>
                        <a:cs typeface="+mn-cs"/>
                      </a:rPr>
                      <m:t>,0)</m:t>
                    </m:r>
                  </m:oMath>
                </m:oMathPara>
              </a14:m>
              <a:endParaRPr lang="de-DE" sz="1050" i="0"/>
            </a:p>
          </xdr:txBody>
        </xdr:sp>
      </mc:Choice>
      <mc:Fallback xmlns="">
        <xdr:sp macro="" textlink="">
          <xdr:nvSpPr>
            <xdr:cNvPr id="65" name="Textfeld 57">
              <a:extLst>
                <a:ext uri="{FF2B5EF4-FFF2-40B4-BE49-F238E27FC236}">
                  <a16:creationId xmlns:a16="http://schemas.microsoft.com/office/drawing/2014/main" id="{A2637673-F7EF-4F61-9785-9E11056398B6}"/>
                </a:ext>
              </a:extLst>
            </xdr:cNvPr>
            <xdr:cNvSpPr txBox="1"/>
          </xdr:nvSpPr>
          <xdr:spPr>
            <a:xfrm>
              <a:off x="4311252" y="18403245"/>
              <a:ext cx="4994538" cy="2113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de-DE" sz="1100" b="0" i="0">
                  <a:solidFill>
                    <a:schemeClr val="tx1"/>
                  </a:solidFill>
                  <a:effectLst/>
                  <a:latin typeface="+mn-lt"/>
                  <a:ea typeface="+mn-ea"/>
                  <a:cs typeface="+mn-cs"/>
                </a:rPr>
                <a:t>d_i^(Ref</a:t>
              </a:r>
              <a:r>
                <a:rPr lang="de-DE" sz="1100" b="0" i="0">
                  <a:solidFill>
                    <a:schemeClr val="tx1"/>
                  </a:solidFill>
                  <a:effectLst/>
                  <a:latin typeface="Cambria Math" panose="02040503050406030204" pitchFamily="18" charset="0"/>
                  <a:ea typeface="+mn-ea"/>
                  <a:cs typeface="+mn-cs"/>
                </a:rPr>
                <a:t>,dyn,t</a:t>
              </a:r>
              <a:r>
                <a:rPr lang="de-DE" sz="1100" b="0" i="0">
                  <a:solidFill>
                    <a:schemeClr val="tx1"/>
                  </a:solidFill>
                  <a:effectLst/>
                  <a:latin typeface="+mn-lt"/>
                  <a:ea typeface="+mn-ea"/>
                  <a:cs typeface="+mn-cs"/>
                </a:rPr>
                <a:t>)</a:t>
              </a:r>
              <a:r>
                <a:rPr lang="de-DE" sz="1100" i="0">
                  <a:solidFill>
                    <a:schemeClr val="tx1"/>
                  </a:solidFill>
                  <a:effectLst/>
                  <a:latin typeface="+mn-lt"/>
                  <a:ea typeface="+mn-ea"/>
                  <a:cs typeface="+mn-cs"/>
                </a:rPr>
                <a:t>=</a:t>
              </a:r>
              <a:r>
                <a:rPr lang="de-DE" sz="1100" b="0" i="0">
                  <a:solidFill>
                    <a:schemeClr val="tx1"/>
                  </a:solidFill>
                  <a:effectLst/>
                  <a:latin typeface="Cambria Math" panose="02040503050406030204" pitchFamily="18" charset="0"/>
                  <a:ea typeface="+mn-ea"/>
                  <a:cs typeface="+mn-cs"/>
                </a:rPr>
                <a:t>max⁡(d_i^Ref− </a:t>
              </a:r>
              <a:r>
                <a:rPr lang="de-DE" sz="1100" b="0" i="0">
                  <a:solidFill>
                    <a:schemeClr val="tx1"/>
                  </a:solidFill>
                  <a:effectLst/>
                  <a:latin typeface="+mn-lt"/>
                  <a:ea typeface="+mn-ea"/>
                  <a:cs typeface="+mn-cs"/>
                </a:rPr>
                <a:t>d_i^(</a:t>
              </a:r>
              <a:r>
                <a:rPr lang="de-DE" sz="1100" b="0" i="0">
                  <a:solidFill>
                    <a:schemeClr val="tx1"/>
                  </a:solidFill>
                  <a:effectLst/>
                  <a:latin typeface="Cambria Math" panose="02040503050406030204" pitchFamily="18" charset="0"/>
                  <a:ea typeface="+mn-ea"/>
                  <a:cs typeface="+mn-cs"/>
                </a:rPr>
                <a:t>Plan,ndyn,t</a:t>
              </a:r>
              <a:r>
                <a:rPr lang="de-DE" sz="1100" b="0" i="0">
                  <a:solidFill>
                    <a:schemeClr val="tx1"/>
                  </a:solidFill>
                  <a:effectLst/>
                  <a:latin typeface="+mn-lt"/>
                  <a:ea typeface="+mn-ea"/>
                  <a:cs typeface="+mn-cs"/>
                </a:rPr>
                <a:t>)</a:t>
              </a:r>
              <a:r>
                <a:rPr lang="de-DE" sz="1100" b="0" i="0">
                  <a:solidFill>
                    <a:schemeClr val="tx1"/>
                  </a:solidFill>
                  <a:effectLst/>
                  <a:latin typeface="Cambria Math" panose="02040503050406030204" pitchFamily="18" charset="0"/>
                  <a:ea typeface="+mn-ea"/>
                  <a:cs typeface="+mn-cs"/>
                </a:rPr>
                <a:t>,0)</a:t>
              </a:r>
              <a:endParaRPr lang="de-DE" sz="1050" i="0"/>
            </a:p>
          </xdr:txBody>
        </xdr:sp>
      </mc:Fallback>
    </mc:AlternateContent>
    <xdr:clientData/>
  </xdr:oneCellAnchor>
  <xdr:oneCellAnchor>
    <xdr:from>
      <xdr:col>2</xdr:col>
      <xdr:colOff>1592992</xdr:colOff>
      <xdr:row>93</xdr:row>
      <xdr:rowOff>220868</xdr:rowOff>
    </xdr:from>
    <xdr:ext cx="1905000" cy="217721"/>
    <mc:AlternateContent xmlns:mc="http://schemas.openxmlformats.org/markup-compatibility/2006" xmlns:a14="http://schemas.microsoft.com/office/drawing/2010/main">
      <mc:Choice Requires="a14">
        <xdr:sp macro="" textlink="">
          <xdr:nvSpPr>
            <xdr:cNvPr id="66" name="Textfeld 48">
              <a:extLst>
                <a:ext uri="{FF2B5EF4-FFF2-40B4-BE49-F238E27FC236}">
                  <a16:creationId xmlns:a16="http://schemas.microsoft.com/office/drawing/2014/main" id="{802E87AB-4974-4DF8-9883-8E0A5B927802}"/>
                </a:ext>
              </a:extLst>
            </xdr:cNvPr>
            <xdr:cNvSpPr txBox="1"/>
          </xdr:nvSpPr>
          <xdr:spPr>
            <a:xfrm>
              <a:off x="7396340" y="34726216"/>
              <a:ext cx="1905000" cy="21772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ctr"/>
              <a14:m>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panose="02040503050406030204" pitchFamily="18" charset="0"/>
                        </a:rPr>
                        <m:t>𝑍</m:t>
                      </m:r>
                    </m:e>
                    <m:sub>
                      <m:r>
                        <a:rPr lang="de-DE" sz="1200" b="0" i="1">
                          <a:latin typeface="Cambria Math" panose="02040503050406030204" pitchFamily="18" charset="0"/>
                        </a:rPr>
                        <m:t>𝐶𝐶𝑓𝐷</m:t>
                      </m:r>
                      <m:r>
                        <a:rPr lang="de-DE" sz="1200" b="0" i="1">
                          <a:latin typeface="Cambria Math" panose="02040503050406030204" pitchFamily="18" charset="0"/>
                        </a:rPr>
                        <m:t>,</m:t>
                      </m:r>
                      <m:r>
                        <a:rPr lang="de-DE" sz="1200" b="0" i="1">
                          <a:latin typeface="Cambria Math" panose="02040503050406030204" pitchFamily="18" charset="0"/>
                        </a:rPr>
                        <m:t>𝑇</m:t>
                      </m:r>
                    </m:sub>
                    <m:sup>
                      <m:r>
                        <a:rPr lang="de-DE" sz="1200" b="0" i="1">
                          <a:latin typeface="Cambria Math" panose="02040503050406030204" pitchFamily="18" charset="0"/>
                        </a:rPr>
                        <m:t>𝑚𝑎𝑥</m:t>
                      </m:r>
                      <m:r>
                        <a:rPr lang="de-DE" sz="1200" b="0" i="1">
                          <a:latin typeface="Cambria Math" panose="02040503050406030204" pitchFamily="18" charset="0"/>
                        </a:rPr>
                        <m:t>,</m:t>
                      </m:r>
                      <m:r>
                        <a:rPr lang="de-DE" sz="1200" b="0" i="1">
                          <a:latin typeface="Cambria Math" panose="02040503050406030204" pitchFamily="18" charset="0"/>
                        </a:rPr>
                        <m:t>𝑡</m:t>
                      </m:r>
                    </m:sup>
                  </m:sSubSup>
                  <m:r>
                    <a:rPr lang="de-DE" sz="1200" b="0" i="1">
                      <a:latin typeface="Cambria Math" panose="02040503050406030204" pitchFamily="18" charset="0"/>
                    </a:rPr>
                    <m:t>= </m:t>
                  </m:r>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𝑍</m:t>
                      </m:r>
                    </m:e>
                    <m:sub>
                      <m:r>
                        <a:rPr lang="de-DE" sz="1100" b="0" i="1">
                          <a:solidFill>
                            <a:schemeClr val="tx1"/>
                          </a:solidFill>
                          <a:effectLst/>
                          <a:latin typeface="Cambria Math" panose="02040503050406030204" pitchFamily="18" charset="0"/>
                          <a:ea typeface="+mn-ea"/>
                          <a:cs typeface="+mn-cs"/>
                        </a:rPr>
                        <m:t>𝐶𝐶𝑓𝐷</m:t>
                      </m:r>
                    </m:sub>
                    <m:sup>
                      <m:r>
                        <a:rPr lang="de-DE" sz="1100" b="0" i="1">
                          <a:solidFill>
                            <a:schemeClr val="tx1"/>
                          </a:solidFill>
                          <a:effectLst/>
                          <a:latin typeface="Cambria Math" panose="02040503050406030204" pitchFamily="18" charset="0"/>
                          <a:ea typeface="+mn-ea"/>
                          <a:cs typeface="+mn-cs"/>
                        </a:rPr>
                        <m:t>𝑚𝑎𝑥</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r>
                    <a:rPr lang="de-DE" sz="1200" b="0" i="1">
                      <a:latin typeface="Cambria Math" panose="02040503050406030204" pitchFamily="18" charset="0"/>
                    </a:rPr>
                    <m:t> </m:t>
                  </m:r>
                </m:oMath>
              </a14:m>
              <a:r>
                <a:rPr lang="de-DE" sz="1200" i="1">
                  <a:latin typeface="Cambria" panose="02040503050406030204" pitchFamily="18" charset="0"/>
                  <a:ea typeface="Cambria" panose="02040503050406030204" pitchFamily="18" charset="0"/>
                </a:rPr>
                <a:t>T</a:t>
              </a:r>
            </a:p>
          </xdr:txBody>
        </xdr:sp>
      </mc:Choice>
      <mc:Fallback xmlns="">
        <xdr:sp macro="" textlink="">
          <xdr:nvSpPr>
            <xdr:cNvPr id="66" name="Textfeld 48">
              <a:extLst>
                <a:ext uri="{FF2B5EF4-FFF2-40B4-BE49-F238E27FC236}">
                  <a16:creationId xmlns:a16="http://schemas.microsoft.com/office/drawing/2014/main" id="{802E87AB-4974-4DF8-9883-8E0A5B927802}"/>
                </a:ext>
              </a:extLst>
            </xdr:cNvPr>
            <xdr:cNvSpPr txBox="1"/>
          </xdr:nvSpPr>
          <xdr:spPr>
            <a:xfrm>
              <a:off x="7396340" y="34726216"/>
              <a:ext cx="1905000" cy="21772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ctr"/>
              <a:r>
                <a:rPr lang="de-DE" sz="1200" b="0" i="0">
                  <a:latin typeface="Cambria Math" panose="02040503050406030204" pitchFamily="18" charset="0"/>
                </a:rPr>
                <a:t>𝑍_(𝐶𝐶𝑓𝐷,𝑇)^(𝑚𝑎𝑥,𝑡)= </a:t>
              </a:r>
              <a:r>
                <a:rPr lang="de-DE" sz="1100" b="0" i="0">
                  <a:solidFill>
                    <a:schemeClr val="tx1"/>
                  </a:solidFill>
                  <a:effectLst/>
                  <a:latin typeface="+mn-lt"/>
                  <a:ea typeface="+mn-ea"/>
                  <a:cs typeface="+mn-cs"/>
                </a:rPr>
                <a:t>𝑍_𝐶𝐶𝑓𝐷^(𝑚𝑎𝑥,𝑡)</a:t>
              </a:r>
              <a:r>
                <a:rPr lang="de-DE" sz="1200" b="0" i="0">
                  <a:solidFill>
                    <a:schemeClr val="tx1"/>
                  </a:solidFill>
                  <a:effectLst/>
                  <a:latin typeface="Cambria Math" panose="02040503050406030204" pitchFamily="18" charset="0"/>
                  <a:ea typeface="+mn-ea"/>
                  <a:cs typeface="+mn-cs"/>
                </a:rPr>
                <a:t> </a:t>
              </a:r>
              <a:r>
                <a:rPr lang="de-DE" sz="1200" b="0" i="0">
                  <a:latin typeface="Cambria Math" panose="02040503050406030204" pitchFamily="18" charset="0"/>
                </a:rPr>
                <a:t> </a:t>
              </a:r>
              <a:r>
                <a:rPr lang="de-DE" sz="1200" i="1">
                  <a:latin typeface="Cambria" panose="02040503050406030204" pitchFamily="18" charset="0"/>
                  <a:ea typeface="Cambria" panose="02040503050406030204" pitchFamily="18" charset="0"/>
                </a:rPr>
                <a:t>T</a:t>
              </a:r>
            </a:p>
          </xdr:txBody>
        </xdr:sp>
      </mc:Fallback>
    </mc:AlternateContent>
    <xdr:clientData/>
  </xdr:oneCellAnchor>
</xdr:wsDr>
</file>

<file path=xl/drawings/drawing13.xml><?xml version="1.0" encoding="utf-8"?>
<xdr:wsDr xmlns:xdr="http://schemas.openxmlformats.org/drawingml/2006/spreadsheetDrawing" xmlns:a="http://schemas.openxmlformats.org/drawingml/2006/main">
  <xdr:oneCellAnchor>
    <xdr:from>
      <xdr:col>2</xdr:col>
      <xdr:colOff>2020208</xdr:colOff>
      <xdr:row>79</xdr:row>
      <xdr:rowOff>122918</xdr:rowOff>
    </xdr:from>
    <xdr:ext cx="439415" cy="178832"/>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5311F908-5D05-445D-A06D-5AC631764D62}"/>
                </a:ext>
              </a:extLst>
            </xdr:cNvPr>
            <xdr:cNvSpPr txBox="1"/>
          </xdr:nvSpPr>
          <xdr:spPr>
            <a:xfrm>
              <a:off x="8541658" y="20925518"/>
              <a:ext cx="439415"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panose="02040503050406030204" pitchFamily="18" charset="0"/>
                          </a:rPr>
                          <m:t>𝑄</m:t>
                        </m:r>
                      </m:e>
                      <m:sup>
                        <m:r>
                          <a:rPr lang="de-DE" sz="1100" b="0" i="1">
                            <a:latin typeface="Cambria Math" panose="02040503050406030204" pitchFamily="18" charset="0"/>
                          </a:rPr>
                          <m:t>𝑃𝑙𝑎𝑛</m:t>
                        </m:r>
                        <m:r>
                          <a:rPr lang="fr-FR" sz="1100" b="0" i="1">
                            <a:latin typeface="Cambria Math" panose="02040503050406030204" pitchFamily="18" charset="0"/>
                          </a:rPr>
                          <m:t>, </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3" name="TextBox 2">
              <a:extLst>
                <a:ext uri="{FF2B5EF4-FFF2-40B4-BE49-F238E27FC236}">
                  <a16:creationId xmlns:a16="http://schemas.microsoft.com/office/drawing/2014/main" id="{5311F908-5D05-445D-A06D-5AC631764D62}"/>
                </a:ext>
              </a:extLst>
            </xdr:cNvPr>
            <xdr:cNvSpPr txBox="1"/>
          </xdr:nvSpPr>
          <xdr:spPr>
            <a:xfrm>
              <a:off x="8541658" y="20925518"/>
              <a:ext cx="439415"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𝑄^(𝑃𝑙𝑎𝑛</a:t>
              </a:r>
              <a:r>
                <a:rPr lang="fr-FR" sz="1100" b="0" i="0">
                  <a:latin typeface="Cambria Math" panose="02040503050406030204" pitchFamily="18" charset="0"/>
                </a:rPr>
                <a:t>, 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2223857</xdr:colOff>
      <xdr:row>132</xdr:row>
      <xdr:rowOff>44450</xdr:rowOff>
    </xdr:from>
    <xdr:ext cx="420884" cy="178832"/>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DA3DE6D5-F12E-4AE7-944C-A0A8C5CC5F03}"/>
                </a:ext>
              </a:extLst>
            </xdr:cNvPr>
            <xdr:cNvSpPr txBox="1"/>
          </xdr:nvSpPr>
          <xdr:spPr>
            <a:xfrm>
              <a:off x="8745307" y="34772600"/>
              <a:ext cx="420884"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panose="02040503050406030204" pitchFamily="18" charset="0"/>
                          </a:rPr>
                          <m:t>𝑄</m:t>
                        </m:r>
                      </m:e>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4" name="TextBox 3">
              <a:extLst>
                <a:ext uri="{FF2B5EF4-FFF2-40B4-BE49-F238E27FC236}">
                  <a16:creationId xmlns:a16="http://schemas.microsoft.com/office/drawing/2014/main" id="{DA3DE6D5-F12E-4AE7-944C-A0A8C5CC5F03}"/>
                </a:ext>
              </a:extLst>
            </xdr:cNvPr>
            <xdr:cNvSpPr txBox="1"/>
          </xdr:nvSpPr>
          <xdr:spPr>
            <a:xfrm>
              <a:off x="8745307" y="34772600"/>
              <a:ext cx="420884"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𝑄^(</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1996389</xdr:colOff>
      <xdr:row>95</xdr:row>
      <xdr:rowOff>0</xdr:rowOff>
    </xdr:from>
    <xdr:ext cx="499752" cy="178832"/>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FE4C340D-09C4-478C-B53B-79280584B2C7}"/>
                </a:ext>
              </a:extLst>
            </xdr:cNvPr>
            <xdr:cNvSpPr txBox="1"/>
          </xdr:nvSpPr>
          <xdr:spPr>
            <a:xfrm>
              <a:off x="8517839" y="24180800"/>
              <a:ext cx="499752"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panose="02040503050406030204" pitchFamily="18" charset="0"/>
                            <a:ea typeface="Cambria Math" panose="02040503050406030204" pitchFamily="18" charset="0"/>
                          </a:rPr>
                          <m:t>∆</m:t>
                        </m:r>
                        <m:r>
                          <a:rPr lang="de-DE" sz="1100" b="0" i="1">
                            <a:latin typeface="Cambria Math" panose="02040503050406030204" pitchFamily="18" charset="0"/>
                          </a:rPr>
                          <m:t>𝑒</m:t>
                        </m:r>
                      </m:e>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5" name="TextBox 4">
              <a:extLst>
                <a:ext uri="{FF2B5EF4-FFF2-40B4-BE49-F238E27FC236}">
                  <a16:creationId xmlns:a16="http://schemas.microsoft.com/office/drawing/2014/main" id="{FE4C340D-09C4-478C-B53B-79280584B2C7}"/>
                </a:ext>
              </a:extLst>
            </xdr:cNvPr>
            <xdr:cNvSpPr txBox="1"/>
          </xdr:nvSpPr>
          <xdr:spPr>
            <a:xfrm>
              <a:off x="8517839" y="24180800"/>
              <a:ext cx="499752"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i="0">
                  <a:latin typeface="Cambria Math" panose="02040503050406030204" pitchFamily="18" charset="0"/>
                </a:rPr>
                <a:t>〖</a:t>
              </a:r>
              <a:r>
                <a:rPr lang="de-DE" sz="1100" i="0">
                  <a:latin typeface="Cambria Math" panose="02040503050406030204" pitchFamily="18" charset="0"/>
                  <a:ea typeface="Cambria Math" panose="02040503050406030204" pitchFamily="18" charset="0"/>
                </a:rPr>
                <a:t>∆</a:t>
              </a:r>
              <a:r>
                <a:rPr lang="de-DE" sz="1100" b="0" i="0">
                  <a:latin typeface="Cambria Math" panose="02040503050406030204" pitchFamily="18" charset="0"/>
                </a:rPr>
                <a:t>𝑒〗^(𝑃𝑙𝑎𝑛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2105833</xdr:colOff>
      <xdr:row>70</xdr:row>
      <xdr:rowOff>50800</xdr:rowOff>
    </xdr:from>
    <xdr:ext cx="420564" cy="211212"/>
    <mc:AlternateContent xmlns:mc="http://schemas.openxmlformats.org/markup-compatibility/2006" xmlns:a14="http://schemas.microsoft.com/office/drawing/2010/main">
      <mc:Choice Requires="a14">
        <xdr:sp macro="" textlink="">
          <xdr:nvSpPr>
            <xdr:cNvPr id="8" name="TextBox 7">
              <a:extLst>
                <a:ext uri="{FF2B5EF4-FFF2-40B4-BE49-F238E27FC236}">
                  <a16:creationId xmlns:a16="http://schemas.microsoft.com/office/drawing/2014/main" id="{9FA89F14-4799-41B5-9C59-38DE3FDCB20B}"/>
                </a:ext>
              </a:extLst>
            </xdr:cNvPr>
            <xdr:cNvSpPr txBox="1"/>
          </xdr:nvSpPr>
          <xdr:spPr>
            <a:xfrm>
              <a:off x="8627283" y="18713450"/>
              <a:ext cx="420564" cy="2112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𝑍</m:t>
                        </m:r>
                      </m:e>
                      <m:sub>
                        <m:r>
                          <a:rPr lang="de-DE" sz="1100" b="0" i="1">
                            <a:latin typeface="Cambria Math" panose="02040503050406030204" pitchFamily="18" charset="0"/>
                          </a:rPr>
                          <m:t>𝐶𝐶𝑓𝐷</m:t>
                        </m:r>
                      </m:sub>
                      <m:sup>
                        <m:r>
                          <a:rPr lang="de-DE" sz="1100" b="0" i="1">
                            <a:latin typeface="Cambria Math" panose="02040503050406030204" pitchFamily="18" charset="0"/>
                          </a:rPr>
                          <m:t>𝑚𝑎𝑥</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8" name="TextBox 7">
              <a:extLst>
                <a:ext uri="{FF2B5EF4-FFF2-40B4-BE49-F238E27FC236}">
                  <a16:creationId xmlns:a16="http://schemas.microsoft.com/office/drawing/2014/main" id="{9FA89F14-4799-41B5-9C59-38DE3FDCB20B}"/>
                </a:ext>
              </a:extLst>
            </xdr:cNvPr>
            <xdr:cNvSpPr txBox="1"/>
          </xdr:nvSpPr>
          <xdr:spPr>
            <a:xfrm>
              <a:off x="8627283" y="18713450"/>
              <a:ext cx="420564" cy="2112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𝑍_𝐶𝐶𝑓𝐷^(𝑚𝑎𝑥</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2046081</xdr:colOff>
      <xdr:row>91</xdr:row>
      <xdr:rowOff>0</xdr:rowOff>
    </xdr:from>
    <xdr:ext cx="350994" cy="201145"/>
    <mc:AlternateContent xmlns:mc="http://schemas.openxmlformats.org/markup-compatibility/2006" xmlns:a14="http://schemas.microsoft.com/office/drawing/2010/main">
      <mc:Choice Requires="a14">
        <xdr:sp macro="" textlink="">
          <xdr:nvSpPr>
            <xdr:cNvPr id="11" name="TextBox 10">
              <a:extLst>
                <a:ext uri="{FF2B5EF4-FFF2-40B4-BE49-F238E27FC236}">
                  <a16:creationId xmlns:a16="http://schemas.microsoft.com/office/drawing/2014/main" id="{81352853-1FA4-4C4D-BAED-05C608B493AE}"/>
                </a:ext>
              </a:extLst>
            </xdr:cNvPr>
            <xdr:cNvSpPr txBox="1"/>
          </xdr:nvSpPr>
          <xdr:spPr>
            <a:xfrm>
              <a:off x="8567531" y="23374350"/>
              <a:ext cx="350994" cy="2011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fr-FR" sz="1100" b="0" i="1">
                            <a:solidFill>
                              <a:schemeClr val="tx1"/>
                            </a:solidFill>
                            <a:effectLst/>
                            <a:latin typeface="Cambria Math" panose="02040503050406030204" pitchFamily="18" charset="0"/>
                            <a:ea typeface="+mn-ea"/>
                            <a:cs typeface="+mn-cs"/>
                          </a:rPr>
                          <m:t>𝑒</m:t>
                        </m:r>
                      </m:e>
                      <m:sub>
                        <m:r>
                          <a:rPr lang="fr-FR" sz="1100" b="0" i="1">
                            <a:solidFill>
                              <a:schemeClr val="tx1"/>
                            </a:solidFill>
                            <a:effectLst/>
                            <a:latin typeface="Cambria Math" panose="02040503050406030204" pitchFamily="18" charset="0"/>
                            <a:ea typeface="+mn-ea"/>
                            <a:cs typeface="+mn-cs"/>
                          </a:rPr>
                          <m:t>𝑅𝑒𝑓</m:t>
                        </m:r>
                      </m:sub>
                      <m:sup>
                        <m:r>
                          <a:rPr lang="fr-FR" sz="1100" b="0" i="1">
                            <a:solidFill>
                              <a:schemeClr val="tx1"/>
                            </a:solidFill>
                            <a:effectLst/>
                            <a:latin typeface="Cambria Math" panose="02040503050406030204" pitchFamily="18" charset="0"/>
                            <a:ea typeface="+mn-ea"/>
                            <a:cs typeface="+mn-cs"/>
                          </a:rPr>
                          <m:t>𝑃𝑙𝑎𝑛</m:t>
                        </m:r>
                      </m:sup>
                    </m:sSubSup>
                  </m:oMath>
                </m:oMathPara>
              </a14:m>
              <a:endParaRPr lang="de-DE" sz="1100" i="1"/>
            </a:p>
          </xdr:txBody>
        </xdr:sp>
      </mc:Choice>
      <mc:Fallback xmlns="">
        <xdr:sp macro="" textlink="">
          <xdr:nvSpPr>
            <xdr:cNvPr id="11" name="TextBox 10">
              <a:extLst>
                <a:ext uri="{FF2B5EF4-FFF2-40B4-BE49-F238E27FC236}">
                  <a16:creationId xmlns:a16="http://schemas.microsoft.com/office/drawing/2014/main" id="{81352853-1FA4-4C4D-BAED-05C608B493AE}"/>
                </a:ext>
              </a:extLst>
            </xdr:cNvPr>
            <xdr:cNvSpPr txBox="1"/>
          </xdr:nvSpPr>
          <xdr:spPr>
            <a:xfrm>
              <a:off x="8567531" y="23374350"/>
              <a:ext cx="350994" cy="2011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fr-FR" sz="1100" b="0" i="0">
                  <a:solidFill>
                    <a:schemeClr val="tx1"/>
                  </a:solidFill>
                  <a:effectLst/>
                  <a:latin typeface="Cambria Math" panose="02040503050406030204" pitchFamily="18" charset="0"/>
                  <a:ea typeface="+mn-ea"/>
                  <a:cs typeface="+mn-cs"/>
                </a:rPr>
                <a:t>𝑒</a:t>
              </a:r>
              <a:r>
                <a:rPr lang="de-DE" sz="1100" b="0" i="0">
                  <a:solidFill>
                    <a:schemeClr val="tx1"/>
                  </a:solidFill>
                  <a:effectLst/>
                  <a:latin typeface="Cambria Math" panose="02040503050406030204" pitchFamily="18" charset="0"/>
                  <a:ea typeface="+mn-ea"/>
                  <a:cs typeface="+mn-cs"/>
                </a:rPr>
                <a:t>_</a:t>
              </a:r>
              <a:r>
                <a:rPr lang="fr-FR" sz="1100" b="0" i="0">
                  <a:solidFill>
                    <a:schemeClr val="tx1"/>
                  </a:solidFill>
                  <a:effectLst/>
                  <a:latin typeface="Cambria Math" panose="02040503050406030204" pitchFamily="18" charset="0"/>
                  <a:ea typeface="+mn-ea"/>
                  <a:cs typeface="+mn-cs"/>
                </a:rPr>
                <a:t>𝑅𝑒𝑓^𝑃𝑙𝑎𝑛</a:t>
              </a:r>
              <a:endParaRPr lang="de-DE" sz="1100" i="1"/>
            </a:p>
          </xdr:txBody>
        </xdr:sp>
      </mc:Fallback>
    </mc:AlternateContent>
    <xdr:clientData/>
  </xdr:oneCellAnchor>
  <xdr:oneCellAnchor>
    <xdr:from>
      <xdr:col>2</xdr:col>
      <xdr:colOff>2034859</xdr:colOff>
      <xdr:row>90</xdr:row>
      <xdr:rowOff>0</xdr:rowOff>
    </xdr:from>
    <xdr:ext cx="410112" cy="223523"/>
    <mc:AlternateContent xmlns:mc="http://schemas.openxmlformats.org/markup-compatibility/2006" xmlns:a14="http://schemas.microsoft.com/office/drawing/2010/main">
      <mc:Choice Requires="a14">
        <xdr:sp macro="" textlink="">
          <xdr:nvSpPr>
            <xdr:cNvPr id="12" name="TextBox 11">
              <a:extLst>
                <a:ext uri="{FF2B5EF4-FFF2-40B4-BE49-F238E27FC236}">
                  <a16:creationId xmlns:a16="http://schemas.microsoft.com/office/drawing/2014/main" id="{F3D49CD1-174D-4A96-ACDA-1C4B9D67E7F1}"/>
                </a:ext>
              </a:extLst>
            </xdr:cNvPr>
            <xdr:cNvSpPr txBox="1"/>
          </xdr:nvSpPr>
          <xdr:spPr>
            <a:xfrm>
              <a:off x="8556309" y="23164800"/>
              <a:ext cx="410112" cy="223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fr-FR" sz="1100" b="0" i="1">
                            <a:solidFill>
                              <a:schemeClr val="tx1"/>
                            </a:solidFill>
                            <a:effectLst/>
                            <a:latin typeface="Cambria Math" panose="02040503050406030204" pitchFamily="18" charset="0"/>
                            <a:ea typeface="+mn-ea"/>
                            <a:cs typeface="+mn-cs"/>
                          </a:rPr>
                          <m:t>𝐸</m:t>
                        </m:r>
                      </m:e>
                      <m:sub>
                        <m:r>
                          <a:rPr lang="fr-FR" sz="1100" b="0" i="1">
                            <a:solidFill>
                              <a:schemeClr val="tx1"/>
                            </a:solidFill>
                            <a:effectLst/>
                            <a:latin typeface="Cambria Math" panose="02040503050406030204" pitchFamily="18" charset="0"/>
                            <a:ea typeface="+mn-ea"/>
                            <a:cs typeface="+mn-cs"/>
                          </a:rPr>
                          <m:t>𝑅𝑒𝑓</m:t>
                        </m:r>
                      </m:sub>
                      <m:sup>
                        <m:r>
                          <a:rPr lang="fr-FR" sz="1100" b="0" i="1">
                            <a:solidFill>
                              <a:schemeClr val="tx1"/>
                            </a:solidFill>
                            <a:effectLst/>
                            <a:latin typeface="Cambria Math" panose="02040503050406030204" pitchFamily="18" charset="0"/>
                            <a:ea typeface="+mn-ea"/>
                            <a:cs typeface="+mn-cs"/>
                          </a:rPr>
                          <m:t>𝑃𝑙𝑎𝑛</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oMath>
                </m:oMathPara>
              </a14:m>
              <a:endParaRPr lang="de-DE" sz="1100" i="1"/>
            </a:p>
          </xdr:txBody>
        </xdr:sp>
      </mc:Choice>
      <mc:Fallback xmlns="">
        <xdr:sp macro="" textlink="">
          <xdr:nvSpPr>
            <xdr:cNvPr id="12" name="TextBox 11">
              <a:extLst>
                <a:ext uri="{FF2B5EF4-FFF2-40B4-BE49-F238E27FC236}">
                  <a16:creationId xmlns:a16="http://schemas.microsoft.com/office/drawing/2014/main" id="{F3D49CD1-174D-4A96-ACDA-1C4B9D67E7F1}"/>
                </a:ext>
              </a:extLst>
            </xdr:cNvPr>
            <xdr:cNvSpPr txBox="1"/>
          </xdr:nvSpPr>
          <xdr:spPr>
            <a:xfrm>
              <a:off x="8556309" y="23164800"/>
              <a:ext cx="410112" cy="223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fr-FR" sz="1100" b="0" i="0">
                  <a:solidFill>
                    <a:schemeClr val="tx1"/>
                  </a:solidFill>
                  <a:effectLst/>
                  <a:latin typeface="Cambria Math" panose="02040503050406030204" pitchFamily="18" charset="0"/>
                  <a:ea typeface="+mn-ea"/>
                  <a:cs typeface="+mn-cs"/>
                </a:rPr>
                <a:t>𝐸</a:t>
              </a:r>
              <a:r>
                <a:rPr lang="de-DE" sz="1100" b="0" i="0">
                  <a:solidFill>
                    <a:schemeClr val="tx1"/>
                  </a:solidFill>
                  <a:effectLst/>
                  <a:latin typeface="Cambria Math" panose="02040503050406030204" pitchFamily="18" charset="0"/>
                  <a:ea typeface="+mn-ea"/>
                  <a:cs typeface="+mn-cs"/>
                </a:rPr>
                <a:t>_</a:t>
              </a:r>
              <a:r>
                <a:rPr lang="fr-FR" sz="1100" b="0" i="0">
                  <a:solidFill>
                    <a:schemeClr val="tx1"/>
                  </a:solidFill>
                  <a:effectLst/>
                  <a:latin typeface="Cambria Math" panose="02040503050406030204" pitchFamily="18" charset="0"/>
                  <a:ea typeface="+mn-ea"/>
                  <a:cs typeface="+mn-cs"/>
                </a:rPr>
                <a:t>𝑅𝑒𝑓^</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𝑃𝑙𝑎𝑛,𝑡</a:t>
              </a:r>
              <a:r>
                <a:rPr lang="de-DE" sz="1100" b="0" i="0">
                  <a:solidFill>
                    <a:schemeClr val="tx1"/>
                  </a:solidFill>
                  <a:effectLst/>
                  <a:latin typeface="Cambria Math" panose="02040503050406030204" pitchFamily="18" charset="0"/>
                  <a:ea typeface="+mn-ea"/>
                  <a:cs typeface="+mn-cs"/>
                </a:rPr>
                <a:t>)</a:t>
              </a:r>
              <a:endParaRPr lang="de-DE" sz="1100" i="1"/>
            </a:p>
          </xdr:txBody>
        </xdr:sp>
      </mc:Fallback>
    </mc:AlternateContent>
    <xdr:clientData/>
  </xdr:oneCellAnchor>
  <xdr:oneCellAnchor>
    <xdr:from>
      <xdr:col>2</xdr:col>
      <xdr:colOff>0</xdr:colOff>
      <xdr:row>238</xdr:row>
      <xdr:rowOff>0</xdr:rowOff>
    </xdr:from>
    <xdr:ext cx="65" cy="172227"/>
    <xdr:sp macro="" textlink="">
      <xdr:nvSpPr>
        <xdr:cNvPr id="18" name="TextBox 17">
          <a:extLst>
            <a:ext uri="{FF2B5EF4-FFF2-40B4-BE49-F238E27FC236}">
              <a16:creationId xmlns:a16="http://schemas.microsoft.com/office/drawing/2014/main" id="{A40A7BB9-E3C2-452B-9C35-64178CAAA38A}"/>
            </a:ext>
          </a:extLst>
        </xdr:cNvPr>
        <xdr:cNvSpPr txBox="1"/>
      </xdr:nvSpPr>
      <xdr:spPr>
        <a:xfrm>
          <a:off x="7696200" y="6466522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de-DE" sz="1100" i="0"/>
        </a:p>
      </xdr:txBody>
    </xdr:sp>
    <xdr:clientData/>
  </xdr:oneCellAnchor>
  <xdr:oneCellAnchor>
    <xdr:from>
      <xdr:col>2</xdr:col>
      <xdr:colOff>1982740</xdr:colOff>
      <xdr:row>94</xdr:row>
      <xdr:rowOff>19050</xdr:rowOff>
    </xdr:from>
    <xdr:ext cx="514350" cy="183384"/>
    <mc:AlternateContent xmlns:mc="http://schemas.openxmlformats.org/markup-compatibility/2006" xmlns:a14="http://schemas.microsoft.com/office/drawing/2010/main">
      <mc:Choice Requires="a14">
        <xdr:sp macro="" textlink="">
          <xdr:nvSpPr>
            <xdr:cNvPr id="24" name="Textfeld 72">
              <a:extLst>
                <a:ext uri="{FF2B5EF4-FFF2-40B4-BE49-F238E27FC236}">
                  <a16:creationId xmlns:a16="http://schemas.microsoft.com/office/drawing/2014/main" id="{019D00D7-3D09-4D9B-BC28-947CF40E34C5}"/>
                </a:ext>
              </a:extLst>
            </xdr:cNvPr>
            <xdr:cNvSpPr txBox="1"/>
          </xdr:nvSpPr>
          <xdr:spPr>
            <a:xfrm>
              <a:off x="8504190" y="23990300"/>
              <a:ext cx="514350"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r>
                      <a:rPr lang="de-DE" sz="1100" i="1">
                        <a:solidFill>
                          <a:schemeClr val="tx1"/>
                        </a:solidFill>
                        <a:effectLst/>
                        <a:latin typeface="Cambria Math" panose="02040503050406030204" pitchFamily="18" charset="0"/>
                        <a:ea typeface="+mn-ea"/>
                        <a:cs typeface="+mn-cs"/>
                      </a:rPr>
                      <m:t>𝛥</m:t>
                    </m:r>
                    <m:sSup>
                      <m:sSupPr>
                        <m:ctrlPr>
                          <a:rPr lang="de-DE" sz="1100" i="1">
                            <a:solidFill>
                              <a:schemeClr val="tx1"/>
                            </a:solidFill>
                            <a:effectLst/>
                            <a:latin typeface="Cambria Math" panose="02040503050406030204" pitchFamily="18" charset="0"/>
                            <a:ea typeface="+mn-ea"/>
                            <a:cs typeface="+mn-cs"/>
                          </a:rPr>
                        </m:ctrlPr>
                      </m:sSupPr>
                      <m:e>
                        <m:r>
                          <a:rPr lang="de-DE" sz="1100" b="0" i="1">
                            <a:solidFill>
                              <a:schemeClr val="tx1"/>
                            </a:solidFill>
                            <a:effectLst/>
                            <a:latin typeface="Cambria Math" panose="02040503050406030204" pitchFamily="18" charset="0"/>
                            <a:ea typeface="+mn-ea"/>
                            <a:cs typeface="+mn-cs"/>
                          </a:rPr>
                          <m:t>𝐸</m:t>
                        </m:r>
                      </m:e>
                      <m:sup>
                        <m:r>
                          <a:rPr lang="de-DE"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p>
                  </m:oMath>
                </m:oMathPara>
              </a14:m>
              <a:endParaRPr lang="de-DE" sz="1200" i="1"/>
            </a:p>
          </xdr:txBody>
        </xdr:sp>
      </mc:Choice>
      <mc:Fallback xmlns="">
        <xdr:sp macro="" textlink="">
          <xdr:nvSpPr>
            <xdr:cNvPr id="24" name="Textfeld 72">
              <a:extLst>
                <a:ext uri="{FF2B5EF4-FFF2-40B4-BE49-F238E27FC236}">
                  <a16:creationId xmlns:a16="http://schemas.microsoft.com/office/drawing/2014/main" id="{019D00D7-3D09-4D9B-BC28-947CF40E34C5}"/>
                </a:ext>
              </a:extLst>
            </xdr:cNvPr>
            <xdr:cNvSpPr txBox="1"/>
          </xdr:nvSpPr>
          <xdr:spPr>
            <a:xfrm>
              <a:off x="8504190" y="23990300"/>
              <a:ext cx="514350"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100" i="0">
                  <a:solidFill>
                    <a:schemeClr val="tx1"/>
                  </a:solidFill>
                  <a:effectLst/>
                  <a:latin typeface="Cambria Math" panose="02040503050406030204" pitchFamily="18" charset="0"/>
                  <a:ea typeface="+mn-ea"/>
                  <a:cs typeface="+mn-cs"/>
                </a:rPr>
                <a:t>𝛥</a:t>
              </a:r>
              <a:r>
                <a:rPr lang="de-DE" sz="1100" b="0" i="0">
                  <a:solidFill>
                    <a:schemeClr val="tx1"/>
                  </a:solidFill>
                  <a:effectLst/>
                  <a:latin typeface="Cambria Math" panose="02040503050406030204" pitchFamily="18" charset="0"/>
                  <a:ea typeface="+mn-ea"/>
                  <a:cs typeface="+mn-cs"/>
                </a:rPr>
                <a:t>𝐸^(𝑃𝑙𝑎𝑛,𝑡)</a:t>
              </a:r>
              <a:endParaRPr lang="de-DE" sz="1200" i="1"/>
            </a:p>
          </xdr:txBody>
        </xdr:sp>
      </mc:Fallback>
    </mc:AlternateContent>
    <xdr:clientData/>
  </xdr:oneCellAnchor>
  <xdr:oneCellAnchor>
    <xdr:from>
      <xdr:col>2</xdr:col>
      <xdr:colOff>2131836</xdr:colOff>
      <xdr:row>98</xdr:row>
      <xdr:rowOff>50206</xdr:rowOff>
    </xdr:from>
    <xdr:ext cx="312073" cy="208968"/>
    <mc:AlternateContent xmlns:mc="http://schemas.openxmlformats.org/markup-compatibility/2006" xmlns:a14="http://schemas.microsoft.com/office/drawing/2010/main">
      <mc:Choice Requires="a14">
        <xdr:sp macro="" textlink="">
          <xdr:nvSpPr>
            <xdr:cNvPr id="26" name="TextBox 25">
              <a:extLst>
                <a:ext uri="{FF2B5EF4-FFF2-40B4-BE49-F238E27FC236}">
                  <a16:creationId xmlns:a16="http://schemas.microsoft.com/office/drawing/2014/main" id="{BE0C72D1-2EBF-4A89-A566-61689AC64355}"/>
                </a:ext>
              </a:extLst>
            </xdr:cNvPr>
            <xdr:cNvSpPr txBox="1"/>
          </xdr:nvSpPr>
          <xdr:spPr>
            <a:xfrm>
              <a:off x="8652798" y="25044783"/>
              <a:ext cx="312073"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𝑑</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sup>
                    </m:sSubSup>
                  </m:oMath>
                </m:oMathPara>
              </a14:m>
              <a:endParaRPr lang="de-DE" sz="1100" i="1"/>
            </a:p>
          </xdr:txBody>
        </xdr:sp>
      </mc:Choice>
      <mc:Fallback xmlns="">
        <xdr:sp macro="" textlink="">
          <xdr:nvSpPr>
            <xdr:cNvPr id="26" name="TextBox 25">
              <a:extLst>
                <a:ext uri="{FF2B5EF4-FFF2-40B4-BE49-F238E27FC236}">
                  <a16:creationId xmlns:a16="http://schemas.microsoft.com/office/drawing/2014/main" id="{BE0C72D1-2EBF-4A89-A566-61689AC64355}"/>
                </a:ext>
              </a:extLst>
            </xdr:cNvPr>
            <xdr:cNvSpPr txBox="1"/>
          </xdr:nvSpPr>
          <xdr:spPr>
            <a:xfrm>
              <a:off x="8652798" y="25044783"/>
              <a:ext cx="312073"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𝑑_𝑖^𝑅𝑒𝑓</a:t>
              </a:r>
              <a:endParaRPr lang="de-DE" sz="1100" i="1"/>
            </a:p>
          </xdr:txBody>
        </xdr:sp>
      </mc:Fallback>
    </mc:AlternateContent>
    <xdr:clientData/>
  </xdr:oneCellAnchor>
  <xdr:oneCellAnchor>
    <xdr:from>
      <xdr:col>2</xdr:col>
      <xdr:colOff>2099955</xdr:colOff>
      <xdr:row>114</xdr:row>
      <xdr:rowOff>25607</xdr:rowOff>
    </xdr:from>
    <xdr:ext cx="428900" cy="198068"/>
    <mc:AlternateContent xmlns:mc="http://schemas.openxmlformats.org/markup-compatibility/2006" xmlns:a14="http://schemas.microsoft.com/office/drawing/2010/main">
      <mc:Choice Requires="a14">
        <xdr:sp macro="" textlink="">
          <xdr:nvSpPr>
            <xdr:cNvPr id="27" name="TextBox 26">
              <a:extLst>
                <a:ext uri="{FF2B5EF4-FFF2-40B4-BE49-F238E27FC236}">
                  <a16:creationId xmlns:a16="http://schemas.microsoft.com/office/drawing/2014/main" id="{19CD22FF-2126-4AF2-ADAA-1653853DB067}"/>
                </a:ext>
              </a:extLst>
            </xdr:cNvPr>
            <xdr:cNvSpPr txBox="1"/>
          </xdr:nvSpPr>
          <xdr:spPr>
            <a:xfrm>
              <a:off x="8620917" y="29997607"/>
              <a:ext cx="428900"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𝑑</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27" name="TextBox 26">
              <a:extLst>
                <a:ext uri="{FF2B5EF4-FFF2-40B4-BE49-F238E27FC236}">
                  <a16:creationId xmlns:a16="http://schemas.microsoft.com/office/drawing/2014/main" id="{19CD22FF-2126-4AF2-ADAA-1653853DB067}"/>
                </a:ext>
              </a:extLst>
            </xdr:cNvPr>
            <xdr:cNvSpPr txBox="1"/>
          </xdr:nvSpPr>
          <xdr:spPr>
            <a:xfrm>
              <a:off x="8620917" y="29997607"/>
              <a:ext cx="428900"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𝑑_𝑖^(𝑃𝑙𝑎𝑛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2123214</xdr:colOff>
      <xdr:row>122</xdr:row>
      <xdr:rowOff>42112</xdr:rowOff>
    </xdr:from>
    <xdr:ext cx="444417" cy="198068"/>
    <mc:AlternateContent xmlns:mc="http://schemas.openxmlformats.org/markup-compatibility/2006" xmlns:a14="http://schemas.microsoft.com/office/drawing/2010/main">
      <mc:Choice Requires="a14">
        <xdr:sp macro="" textlink="">
          <xdr:nvSpPr>
            <xdr:cNvPr id="28" name="TextBox 27">
              <a:extLst>
                <a:ext uri="{FF2B5EF4-FFF2-40B4-BE49-F238E27FC236}">
                  <a16:creationId xmlns:a16="http://schemas.microsoft.com/office/drawing/2014/main" id="{8CC8D4A3-1453-4C83-8351-B5437F69D902}"/>
                </a:ext>
              </a:extLst>
            </xdr:cNvPr>
            <xdr:cNvSpPr txBox="1"/>
          </xdr:nvSpPr>
          <xdr:spPr>
            <a:xfrm>
              <a:off x="8644176" y="32319650"/>
              <a:ext cx="444417"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28" name="TextBox 27">
              <a:extLst>
                <a:ext uri="{FF2B5EF4-FFF2-40B4-BE49-F238E27FC236}">
                  <a16:creationId xmlns:a16="http://schemas.microsoft.com/office/drawing/2014/main" id="{8CC8D4A3-1453-4C83-8351-B5437F69D902}"/>
                </a:ext>
              </a:extLst>
            </xdr:cNvPr>
            <xdr:cNvSpPr txBox="1"/>
          </xdr:nvSpPr>
          <xdr:spPr>
            <a:xfrm>
              <a:off x="8644176" y="32319650"/>
              <a:ext cx="444417"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2036176</xdr:colOff>
      <xdr:row>87</xdr:row>
      <xdr:rowOff>0</xdr:rowOff>
    </xdr:from>
    <xdr:ext cx="420179" cy="178832"/>
    <mc:AlternateContent xmlns:mc="http://schemas.openxmlformats.org/markup-compatibility/2006" xmlns:a14="http://schemas.microsoft.com/office/drawing/2010/main">
      <mc:Choice Requires="a14">
        <xdr:sp macro="" textlink="">
          <xdr:nvSpPr>
            <xdr:cNvPr id="29" name="TextBox 28">
              <a:extLst>
                <a:ext uri="{FF2B5EF4-FFF2-40B4-BE49-F238E27FC236}">
                  <a16:creationId xmlns:a16="http://schemas.microsoft.com/office/drawing/2014/main" id="{B4E7B385-7EB1-44ED-AFCA-0F1A5946BA5F}"/>
                </a:ext>
              </a:extLst>
            </xdr:cNvPr>
            <xdr:cNvSpPr txBox="1"/>
          </xdr:nvSpPr>
          <xdr:spPr>
            <a:xfrm>
              <a:off x="8557626" y="22567900"/>
              <a:ext cx="420179"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panose="02040503050406030204" pitchFamily="18" charset="0"/>
                          </a:rPr>
                          <m:t>𝑒</m:t>
                        </m:r>
                      </m:e>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29" name="TextBox 28">
              <a:extLst>
                <a:ext uri="{FF2B5EF4-FFF2-40B4-BE49-F238E27FC236}">
                  <a16:creationId xmlns:a16="http://schemas.microsoft.com/office/drawing/2014/main" id="{B4E7B385-7EB1-44ED-AFCA-0F1A5946BA5F}"/>
                </a:ext>
              </a:extLst>
            </xdr:cNvPr>
            <xdr:cNvSpPr txBox="1"/>
          </xdr:nvSpPr>
          <xdr:spPr>
            <a:xfrm>
              <a:off x="8557626" y="22567900"/>
              <a:ext cx="420179"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𝑒^(𝑃𝑙𝑎𝑛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2027005</xdr:colOff>
      <xdr:row>86</xdr:row>
      <xdr:rowOff>0</xdr:rowOff>
    </xdr:from>
    <xdr:ext cx="432170" cy="178832"/>
    <mc:AlternateContent xmlns:mc="http://schemas.openxmlformats.org/markup-compatibility/2006" xmlns:a14="http://schemas.microsoft.com/office/drawing/2010/main">
      <mc:Choice Requires="a14">
        <xdr:sp macro="" textlink="">
          <xdr:nvSpPr>
            <xdr:cNvPr id="31" name="TextBox 30">
              <a:extLst>
                <a:ext uri="{FF2B5EF4-FFF2-40B4-BE49-F238E27FC236}">
                  <a16:creationId xmlns:a16="http://schemas.microsoft.com/office/drawing/2014/main" id="{620E9C50-A6BC-4E7B-8396-DC80AE696890}"/>
                </a:ext>
              </a:extLst>
            </xdr:cNvPr>
            <xdr:cNvSpPr txBox="1"/>
          </xdr:nvSpPr>
          <xdr:spPr>
            <a:xfrm>
              <a:off x="8548455" y="22358350"/>
              <a:ext cx="432170"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panose="02040503050406030204" pitchFamily="18" charset="0"/>
                          </a:rPr>
                          <m:t>𝐸</m:t>
                        </m:r>
                      </m:e>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31" name="TextBox 30">
              <a:extLst>
                <a:ext uri="{FF2B5EF4-FFF2-40B4-BE49-F238E27FC236}">
                  <a16:creationId xmlns:a16="http://schemas.microsoft.com/office/drawing/2014/main" id="{620E9C50-A6BC-4E7B-8396-DC80AE696890}"/>
                </a:ext>
              </a:extLst>
            </xdr:cNvPr>
            <xdr:cNvSpPr txBox="1"/>
          </xdr:nvSpPr>
          <xdr:spPr>
            <a:xfrm>
              <a:off x="8548455" y="22358350"/>
              <a:ext cx="432170"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𝐸^(𝑃𝑙𝑎𝑛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2234853</xdr:colOff>
      <xdr:row>136</xdr:row>
      <xdr:rowOff>76200</xdr:rowOff>
    </xdr:from>
    <xdr:ext cx="398892" cy="178832"/>
    <mc:AlternateContent xmlns:mc="http://schemas.openxmlformats.org/markup-compatibility/2006" xmlns:a14="http://schemas.microsoft.com/office/drawing/2010/main">
      <mc:Choice Requires="a14">
        <xdr:sp macro="" textlink="">
          <xdr:nvSpPr>
            <xdr:cNvPr id="44" name="TextBox 43">
              <a:extLst>
                <a:ext uri="{FF2B5EF4-FFF2-40B4-BE49-F238E27FC236}">
                  <a16:creationId xmlns:a16="http://schemas.microsoft.com/office/drawing/2014/main" id="{229E8262-8419-4CF4-AF21-794B756D4580}"/>
                </a:ext>
              </a:extLst>
            </xdr:cNvPr>
            <xdr:cNvSpPr txBox="1"/>
          </xdr:nvSpPr>
          <xdr:spPr>
            <a:xfrm>
              <a:off x="8756303" y="35871150"/>
              <a:ext cx="398892"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panose="02040503050406030204" pitchFamily="18" charset="0"/>
                          </a:rPr>
                          <m:t>𝑒</m:t>
                        </m:r>
                      </m:e>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44" name="TextBox 43">
              <a:extLst>
                <a:ext uri="{FF2B5EF4-FFF2-40B4-BE49-F238E27FC236}">
                  <a16:creationId xmlns:a16="http://schemas.microsoft.com/office/drawing/2014/main" id="{229E8262-8419-4CF4-AF21-794B756D4580}"/>
                </a:ext>
              </a:extLst>
            </xdr:cNvPr>
            <xdr:cNvSpPr txBox="1"/>
          </xdr:nvSpPr>
          <xdr:spPr>
            <a:xfrm>
              <a:off x="8756303" y="35871150"/>
              <a:ext cx="398892"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𝑒^(</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2226807</xdr:colOff>
      <xdr:row>135</xdr:row>
      <xdr:rowOff>63500</xdr:rowOff>
    </xdr:from>
    <xdr:ext cx="414985" cy="178832"/>
    <mc:AlternateContent xmlns:mc="http://schemas.openxmlformats.org/markup-compatibility/2006" xmlns:a14="http://schemas.microsoft.com/office/drawing/2010/main">
      <mc:Choice Requires="a14">
        <xdr:sp macro="" textlink="">
          <xdr:nvSpPr>
            <xdr:cNvPr id="45" name="TextBox 44">
              <a:extLst>
                <a:ext uri="{FF2B5EF4-FFF2-40B4-BE49-F238E27FC236}">
                  <a16:creationId xmlns:a16="http://schemas.microsoft.com/office/drawing/2014/main" id="{412B6F11-B576-48D7-BE2A-38F8CFE7133D}"/>
                </a:ext>
              </a:extLst>
            </xdr:cNvPr>
            <xdr:cNvSpPr txBox="1"/>
          </xdr:nvSpPr>
          <xdr:spPr>
            <a:xfrm>
              <a:off x="8748257" y="35515550"/>
              <a:ext cx="414985"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panose="02040503050406030204" pitchFamily="18" charset="0"/>
                          </a:rPr>
                          <m:t>𝐸</m:t>
                        </m:r>
                      </m:e>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45" name="TextBox 44">
              <a:extLst>
                <a:ext uri="{FF2B5EF4-FFF2-40B4-BE49-F238E27FC236}">
                  <a16:creationId xmlns:a16="http://schemas.microsoft.com/office/drawing/2014/main" id="{412B6F11-B576-48D7-BE2A-38F8CFE7133D}"/>
                </a:ext>
              </a:extLst>
            </xdr:cNvPr>
            <xdr:cNvSpPr txBox="1"/>
          </xdr:nvSpPr>
          <xdr:spPr>
            <a:xfrm>
              <a:off x="8748257" y="35515550"/>
              <a:ext cx="414985"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𝐸^(</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2232577</xdr:colOff>
      <xdr:row>149</xdr:row>
      <xdr:rowOff>157144</xdr:rowOff>
    </xdr:from>
    <xdr:ext cx="403444" cy="178832"/>
    <mc:AlternateContent xmlns:mc="http://schemas.openxmlformats.org/markup-compatibility/2006" xmlns:a14="http://schemas.microsoft.com/office/drawing/2010/main">
      <mc:Choice Requires="a14">
        <xdr:sp macro="" textlink="">
          <xdr:nvSpPr>
            <xdr:cNvPr id="46" name="TextBox 45">
              <a:extLst>
                <a:ext uri="{FF2B5EF4-FFF2-40B4-BE49-F238E27FC236}">
                  <a16:creationId xmlns:a16="http://schemas.microsoft.com/office/drawing/2014/main" id="{3F0F060A-B6F5-4A65-AB4F-BDA3B5DB51F6}"/>
                </a:ext>
              </a:extLst>
            </xdr:cNvPr>
            <xdr:cNvSpPr txBox="1"/>
          </xdr:nvSpPr>
          <xdr:spPr>
            <a:xfrm>
              <a:off x="8754027" y="39825594"/>
              <a:ext cx="403444"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panose="02040503050406030204" pitchFamily="18" charset="0"/>
                          </a:rPr>
                          <m:t>𝑎</m:t>
                        </m:r>
                      </m:e>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46" name="TextBox 45">
              <a:extLst>
                <a:ext uri="{FF2B5EF4-FFF2-40B4-BE49-F238E27FC236}">
                  <a16:creationId xmlns:a16="http://schemas.microsoft.com/office/drawing/2014/main" id="{3F0F060A-B6F5-4A65-AB4F-BDA3B5DB51F6}"/>
                </a:ext>
              </a:extLst>
            </xdr:cNvPr>
            <xdr:cNvSpPr txBox="1"/>
          </xdr:nvSpPr>
          <xdr:spPr>
            <a:xfrm>
              <a:off x="8754027" y="39825594"/>
              <a:ext cx="403444"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𝑎^(</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2053101</xdr:colOff>
      <xdr:row>83</xdr:row>
      <xdr:rowOff>0</xdr:rowOff>
    </xdr:from>
    <xdr:ext cx="373628" cy="183127"/>
    <mc:AlternateContent xmlns:mc="http://schemas.openxmlformats.org/markup-compatibility/2006" xmlns:a14="http://schemas.microsoft.com/office/drawing/2010/main">
      <mc:Choice Requires="a14">
        <xdr:sp macro="" textlink="">
          <xdr:nvSpPr>
            <xdr:cNvPr id="48" name="TextBox 47">
              <a:extLst>
                <a:ext uri="{FF2B5EF4-FFF2-40B4-BE49-F238E27FC236}">
                  <a16:creationId xmlns:a16="http://schemas.microsoft.com/office/drawing/2014/main" id="{B8CDB216-BE34-492C-9B25-B544E67777C2}"/>
                </a:ext>
              </a:extLst>
            </xdr:cNvPr>
            <xdr:cNvSpPr txBox="1"/>
          </xdr:nvSpPr>
          <xdr:spPr>
            <a:xfrm>
              <a:off x="8574551" y="21761450"/>
              <a:ext cx="373628"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b="0" i="1">
                            <a:latin typeface="Cambria Math" panose="02040503050406030204" pitchFamily="18" charset="0"/>
                          </a:rPr>
                          <m:t>𝑎</m:t>
                        </m:r>
                      </m:e>
                      <m:sub>
                        <m:r>
                          <a:rPr lang="de-DE" sz="1100" b="0" i="1">
                            <a:latin typeface="Cambria Math" panose="02040503050406030204" pitchFamily="18" charset="0"/>
                          </a:rPr>
                          <m:t>𝑅𝑒𝑓</m:t>
                        </m:r>
                        <m:r>
                          <a:rPr lang="fr-FR" sz="1100" b="0" i="1">
                            <a:latin typeface="Cambria Math" panose="02040503050406030204" pitchFamily="18" charset="0"/>
                          </a:rPr>
                          <m:t>,</m:t>
                        </m:r>
                        <m:r>
                          <a:rPr lang="fr-FR" sz="1100" b="0" i="1">
                            <a:latin typeface="Cambria Math" panose="02040503050406030204" pitchFamily="18" charset="0"/>
                          </a:rPr>
                          <m:t>𝑡</m:t>
                        </m:r>
                      </m:sub>
                    </m:sSub>
                  </m:oMath>
                </m:oMathPara>
              </a14:m>
              <a:endParaRPr lang="de-DE" sz="1100" i="1"/>
            </a:p>
          </xdr:txBody>
        </xdr:sp>
      </mc:Choice>
      <mc:Fallback xmlns="">
        <xdr:sp macro="" textlink="">
          <xdr:nvSpPr>
            <xdr:cNvPr id="48" name="TextBox 47">
              <a:extLst>
                <a:ext uri="{FF2B5EF4-FFF2-40B4-BE49-F238E27FC236}">
                  <a16:creationId xmlns:a16="http://schemas.microsoft.com/office/drawing/2014/main" id="{B8CDB216-BE34-492C-9B25-B544E67777C2}"/>
                </a:ext>
              </a:extLst>
            </xdr:cNvPr>
            <xdr:cNvSpPr txBox="1"/>
          </xdr:nvSpPr>
          <xdr:spPr>
            <a:xfrm>
              <a:off x="8574551" y="21761450"/>
              <a:ext cx="373628"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𝑎_(𝑅𝑒𝑓</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2226807</xdr:colOff>
      <xdr:row>139</xdr:row>
      <xdr:rowOff>145350</xdr:rowOff>
    </xdr:from>
    <xdr:ext cx="414985" cy="216791"/>
    <mc:AlternateContent xmlns:mc="http://schemas.openxmlformats.org/markup-compatibility/2006" xmlns:a14="http://schemas.microsoft.com/office/drawing/2010/main">
      <mc:Choice Requires="a14">
        <xdr:sp macro="" textlink="">
          <xdr:nvSpPr>
            <xdr:cNvPr id="52" name="TextBox 51">
              <a:extLst>
                <a:ext uri="{FF2B5EF4-FFF2-40B4-BE49-F238E27FC236}">
                  <a16:creationId xmlns:a16="http://schemas.microsoft.com/office/drawing/2014/main" id="{74CCEF53-B057-4FEC-84A8-2BD593B254DF}"/>
                </a:ext>
              </a:extLst>
            </xdr:cNvPr>
            <xdr:cNvSpPr txBox="1"/>
          </xdr:nvSpPr>
          <xdr:spPr>
            <a:xfrm>
              <a:off x="8748257" y="36664200"/>
              <a:ext cx="414985" cy="2167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𝐸</m:t>
                        </m:r>
                      </m:e>
                      <m:sub>
                        <m:r>
                          <a:rPr lang="de-DE" sz="1100" b="0" i="1">
                            <a:solidFill>
                              <a:schemeClr val="tx1"/>
                            </a:solidFill>
                            <a:effectLst/>
                            <a:latin typeface="Cambria Math" panose="02040503050406030204" pitchFamily="18" charset="0"/>
                            <a:ea typeface="+mn-ea"/>
                            <a:cs typeface="+mn-cs"/>
                          </a:rPr>
                          <m:t>𝑅𝑒𝑓</m:t>
                        </m:r>
                      </m:sub>
                      <m:sup>
                        <m:r>
                          <a:rPr lang="fr-FR" sz="1100" b="0" i="1">
                            <a:solidFill>
                              <a:schemeClr val="tx1"/>
                            </a:solidFill>
                            <a:effectLst/>
                            <a:latin typeface="Cambria Math" panose="02040503050406030204" pitchFamily="18" charset="0"/>
                            <a:ea typeface="+mn-ea"/>
                            <a:cs typeface="+mn-cs"/>
                          </a:rPr>
                          <m:t>𝑟</m:t>
                        </m:r>
                        <m:r>
                          <a:rPr lang="de-DE" sz="1100" b="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oMath>
                </m:oMathPara>
              </a14:m>
              <a:endParaRPr lang="de-DE" sz="1100" i="1"/>
            </a:p>
          </xdr:txBody>
        </xdr:sp>
      </mc:Choice>
      <mc:Fallback xmlns="">
        <xdr:sp macro="" textlink="">
          <xdr:nvSpPr>
            <xdr:cNvPr id="52" name="TextBox 51">
              <a:extLst>
                <a:ext uri="{FF2B5EF4-FFF2-40B4-BE49-F238E27FC236}">
                  <a16:creationId xmlns:a16="http://schemas.microsoft.com/office/drawing/2014/main" id="{74CCEF53-B057-4FEC-84A8-2BD593B254DF}"/>
                </a:ext>
              </a:extLst>
            </xdr:cNvPr>
            <xdr:cNvSpPr txBox="1"/>
          </xdr:nvSpPr>
          <xdr:spPr>
            <a:xfrm>
              <a:off x="8748257" y="36664200"/>
              <a:ext cx="414985" cy="2167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solidFill>
                    <a:schemeClr val="tx1"/>
                  </a:solidFill>
                  <a:effectLst/>
                  <a:latin typeface="Cambria Math" panose="02040503050406030204" pitchFamily="18" charset="0"/>
                  <a:ea typeface="+mn-ea"/>
                  <a:cs typeface="+mn-cs"/>
                </a:rPr>
                <a:t>𝐸_𝑅𝑒𝑓^(</a:t>
              </a:r>
              <a:r>
                <a:rPr lang="fr-FR" sz="1100" b="0" i="0">
                  <a:solidFill>
                    <a:schemeClr val="tx1"/>
                  </a:solidFill>
                  <a:effectLst/>
                  <a:latin typeface="Cambria Math" panose="02040503050406030204" pitchFamily="18" charset="0"/>
                  <a:ea typeface="+mn-ea"/>
                  <a:cs typeface="+mn-cs"/>
                </a:rPr>
                <a:t>𝑟</a:t>
              </a:r>
              <a:r>
                <a:rPr lang="de-DE" sz="1100" b="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endParaRPr lang="de-DE" sz="1100" i="1"/>
            </a:p>
          </xdr:txBody>
        </xdr:sp>
      </mc:Fallback>
    </mc:AlternateContent>
    <xdr:clientData/>
  </xdr:oneCellAnchor>
  <xdr:oneCellAnchor>
    <xdr:from>
      <xdr:col>2</xdr:col>
      <xdr:colOff>2269446</xdr:colOff>
      <xdr:row>140</xdr:row>
      <xdr:rowOff>85617</xdr:rowOff>
    </xdr:from>
    <xdr:ext cx="329706" cy="201145"/>
    <mc:AlternateContent xmlns:mc="http://schemas.openxmlformats.org/markup-compatibility/2006" xmlns:a14="http://schemas.microsoft.com/office/drawing/2010/main">
      <mc:Choice Requires="a14">
        <xdr:sp macro="" textlink="">
          <xdr:nvSpPr>
            <xdr:cNvPr id="53" name="TextBox 52">
              <a:extLst>
                <a:ext uri="{FF2B5EF4-FFF2-40B4-BE49-F238E27FC236}">
                  <a16:creationId xmlns:a16="http://schemas.microsoft.com/office/drawing/2014/main" id="{C32B73E5-0740-42CF-B700-AE02EC0A7581}"/>
                </a:ext>
              </a:extLst>
            </xdr:cNvPr>
            <xdr:cNvSpPr txBox="1"/>
          </xdr:nvSpPr>
          <xdr:spPr>
            <a:xfrm>
              <a:off x="8790896" y="37087067"/>
              <a:ext cx="329706" cy="2011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effectLst/>
                            <a:latin typeface="Cambria Math" panose="02040503050406030204" pitchFamily="18" charset="0"/>
                            <a:ea typeface="+mn-ea"/>
                            <a:cs typeface="+mn-cs"/>
                          </a:rPr>
                        </m:ctrlPr>
                      </m:sSubSupPr>
                      <m:e>
                        <m:r>
                          <a:rPr lang="fr-FR" sz="1100" b="0" i="1">
                            <a:solidFill>
                              <a:schemeClr val="tx1"/>
                            </a:solidFill>
                            <a:effectLst/>
                            <a:latin typeface="Cambria Math" panose="02040503050406030204" pitchFamily="18" charset="0"/>
                            <a:ea typeface="+mn-ea"/>
                            <a:cs typeface="+mn-cs"/>
                          </a:rPr>
                          <m:t>𝑒</m:t>
                        </m:r>
                      </m:e>
                      <m:sub>
                        <m:r>
                          <a:rPr lang="de-DE" sz="1100" b="0" i="1">
                            <a:solidFill>
                              <a:schemeClr val="tx1"/>
                            </a:solidFill>
                            <a:effectLst/>
                            <a:latin typeface="Cambria Math" panose="02040503050406030204" pitchFamily="18" charset="0"/>
                            <a:ea typeface="+mn-ea"/>
                            <a:cs typeface="+mn-cs"/>
                          </a:rPr>
                          <m:t>𝑅𝑒𝑓</m:t>
                        </m:r>
                      </m:sub>
                      <m:sup>
                        <m:r>
                          <a:rPr lang="fr-FR" sz="1100" b="0" i="1">
                            <a:solidFill>
                              <a:schemeClr val="tx1"/>
                            </a:solidFill>
                            <a:effectLst/>
                            <a:latin typeface="Cambria Math" panose="02040503050406030204" pitchFamily="18" charset="0"/>
                            <a:ea typeface="+mn-ea"/>
                            <a:cs typeface="+mn-cs"/>
                          </a:rPr>
                          <m:t>𝑟</m:t>
                        </m:r>
                        <m:r>
                          <a:rPr lang="de-DE" sz="1100" b="0" i="1">
                            <a:solidFill>
                              <a:schemeClr val="tx1"/>
                            </a:solidFill>
                            <a:effectLst/>
                            <a:latin typeface="Cambria Math" panose="02040503050406030204" pitchFamily="18" charset="0"/>
                            <a:ea typeface="+mn-ea"/>
                            <a:cs typeface="+mn-cs"/>
                          </a:rPr>
                          <m:t>𝑒𝑎𝑙</m:t>
                        </m:r>
                      </m:sup>
                    </m:sSubSup>
                  </m:oMath>
                </m:oMathPara>
              </a14:m>
              <a:endParaRPr lang="de-DE" sz="1100" i="1"/>
            </a:p>
          </xdr:txBody>
        </xdr:sp>
      </mc:Choice>
      <mc:Fallback xmlns="">
        <xdr:sp macro="" textlink="">
          <xdr:nvSpPr>
            <xdr:cNvPr id="53" name="TextBox 52">
              <a:extLst>
                <a:ext uri="{FF2B5EF4-FFF2-40B4-BE49-F238E27FC236}">
                  <a16:creationId xmlns:a16="http://schemas.microsoft.com/office/drawing/2014/main" id="{C32B73E5-0740-42CF-B700-AE02EC0A7581}"/>
                </a:ext>
              </a:extLst>
            </xdr:cNvPr>
            <xdr:cNvSpPr txBox="1"/>
          </xdr:nvSpPr>
          <xdr:spPr>
            <a:xfrm>
              <a:off x="8790896" y="37087067"/>
              <a:ext cx="329706" cy="2011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fr-FR" sz="1100" b="0" i="0">
                  <a:solidFill>
                    <a:schemeClr val="tx1"/>
                  </a:solidFill>
                  <a:effectLst/>
                  <a:latin typeface="Cambria Math" panose="02040503050406030204" pitchFamily="18" charset="0"/>
                  <a:ea typeface="+mn-ea"/>
                  <a:cs typeface="+mn-cs"/>
                </a:rPr>
                <a:t>𝑒</a:t>
              </a:r>
              <a:r>
                <a:rPr lang="de-DE" sz="1100" b="0" i="0">
                  <a:solidFill>
                    <a:schemeClr val="tx1"/>
                  </a:solidFill>
                  <a:effectLst/>
                  <a:latin typeface="Cambria Math" panose="02040503050406030204" pitchFamily="18" charset="0"/>
                  <a:ea typeface="+mn-ea"/>
                  <a:cs typeface="+mn-cs"/>
                </a:rPr>
                <a:t>_𝑅𝑒𝑓^</a:t>
              </a:r>
              <a:r>
                <a:rPr lang="fr-FR" sz="1100" b="0" i="0">
                  <a:solidFill>
                    <a:schemeClr val="tx1"/>
                  </a:solidFill>
                  <a:effectLst/>
                  <a:latin typeface="Cambria Math" panose="02040503050406030204" pitchFamily="18" charset="0"/>
                  <a:ea typeface="+mn-ea"/>
                  <a:cs typeface="+mn-cs"/>
                </a:rPr>
                <a:t>𝑟</a:t>
              </a:r>
              <a:r>
                <a:rPr lang="de-DE" sz="1100" b="0" i="0">
                  <a:solidFill>
                    <a:schemeClr val="tx1"/>
                  </a:solidFill>
                  <a:effectLst/>
                  <a:latin typeface="Cambria Math" panose="02040503050406030204" pitchFamily="18" charset="0"/>
                  <a:ea typeface="+mn-ea"/>
                  <a:cs typeface="+mn-cs"/>
                </a:rPr>
                <a:t>𝑒𝑎𝑙</a:t>
              </a:r>
              <a:endParaRPr lang="de-DE" sz="1100" i="1"/>
            </a:p>
          </xdr:txBody>
        </xdr:sp>
      </mc:Fallback>
    </mc:AlternateContent>
    <xdr:clientData/>
  </xdr:oneCellAnchor>
  <xdr:oneCellAnchor>
    <xdr:from>
      <xdr:col>2</xdr:col>
      <xdr:colOff>2192823</xdr:colOff>
      <xdr:row>145</xdr:row>
      <xdr:rowOff>149574</xdr:rowOff>
    </xdr:from>
    <xdr:ext cx="482953" cy="178832"/>
    <mc:AlternateContent xmlns:mc="http://schemas.openxmlformats.org/markup-compatibility/2006" xmlns:a14="http://schemas.microsoft.com/office/drawing/2010/main">
      <mc:Choice Requires="a14">
        <xdr:sp macro="" textlink="">
          <xdr:nvSpPr>
            <xdr:cNvPr id="54" name="TextBox 53">
              <a:extLst>
                <a:ext uri="{FF2B5EF4-FFF2-40B4-BE49-F238E27FC236}">
                  <a16:creationId xmlns:a16="http://schemas.microsoft.com/office/drawing/2014/main" id="{293F89E7-2A7C-4B56-9C6A-9535B83DB82F}"/>
                </a:ext>
              </a:extLst>
            </xdr:cNvPr>
            <xdr:cNvSpPr txBox="1"/>
          </xdr:nvSpPr>
          <xdr:spPr>
            <a:xfrm>
              <a:off x="8714273" y="38808374"/>
              <a:ext cx="482953"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panose="02040503050406030204" pitchFamily="18" charset="0"/>
                            <a:ea typeface="Cambria Math" panose="02040503050406030204" pitchFamily="18" charset="0"/>
                          </a:rPr>
                          <m:t>∆</m:t>
                        </m:r>
                        <m:r>
                          <a:rPr lang="de-DE" sz="1100" b="0" i="1">
                            <a:latin typeface="Cambria Math" panose="02040503050406030204" pitchFamily="18" charset="0"/>
                          </a:rPr>
                          <m:t>𝑒</m:t>
                        </m:r>
                      </m:e>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54" name="TextBox 53">
              <a:extLst>
                <a:ext uri="{FF2B5EF4-FFF2-40B4-BE49-F238E27FC236}">
                  <a16:creationId xmlns:a16="http://schemas.microsoft.com/office/drawing/2014/main" id="{293F89E7-2A7C-4B56-9C6A-9535B83DB82F}"/>
                </a:ext>
              </a:extLst>
            </xdr:cNvPr>
            <xdr:cNvSpPr txBox="1"/>
          </xdr:nvSpPr>
          <xdr:spPr>
            <a:xfrm>
              <a:off x="8714273" y="38808374"/>
              <a:ext cx="482953"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i="0">
                  <a:latin typeface="Cambria Math" panose="02040503050406030204" pitchFamily="18" charset="0"/>
                </a:rPr>
                <a:t>〖</a:t>
              </a:r>
              <a:r>
                <a:rPr lang="de-DE" sz="1100" i="0">
                  <a:latin typeface="Cambria Math" panose="02040503050406030204" pitchFamily="18" charset="0"/>
                  <a:ea typeface="Cambria Math" panose="02040503050406030204" pitchFamily="18" charset="0"/>
                </a:rPr>
                <a:t>∆</a:t>
              </a:r>
              <a:r>
                <a:rPr lang="de-DE" sz="1100" b="0" i="0">
                  <a:latin typeface="Cambria Math" panose="02040503050406030204" pitchFamily="18" charset="0"/>
                </a:rPr>
                <a:t>𝑒〗^(</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2121254</xdr:colOff>
      <xdr:row>163</xdr:row>
      <xdr:rowOff>27534</xdr:rowOff>
    </xdr:from>
    <xdr:ext cx="731995" cy="207044"/>
    <mc:AlternateContent xmlns:mc="http://schemas.openxmlformats.org/markup-compatibility/2006" xmlns:a14="http://schemas.microsoft.com/office/drawing/2010/main">
      <mc:Choice Requires="a14">
        <xdr:sp macro="" textlink="">
          <xdr:nvSpPr>
            <xdr:cNvPr id="124" name="TextBox 123">
              <a:extLst>
                <a:ext uri="{FF2B5EF4-FFF2-40B4-BE49-F238E27FC236}">
                  <a16:creationId xmlns:a16="http://schemas.microsoft.com/office/drawing/2014/main" id="{B528D501-8AC6-4ABB-BEF3-15F345FDAAD8}"/>
                </a:ext>
              </a:extLst>
            </xdr:cNvPr>
            <xdr:cNvSpPr txBox="1"/>
          </xdr:nvSpPr>
          <xdr:spPr>
            <a:xfrm>
              <a:off x="8643611" y="43443391"/>
              <a:ext cx="731995" cy="2070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de-DE" sz="1100" b="0" i="1">
                            <a:latin typeface="Cambria Math" panose="02040503050406030204" pitchFamily="18" charset="0"/>
                          </a:rPr>
                          <m:t>,</m:t>
                        </m:r>
                        <m:r>
                          <a:rPr lang="de-DE" sz="1100" b="0" i="1">
                            <a:latin typeface="Cambria Math" panose="02040503050406030204" pitchFamily="18" charset="0"/>
                          </a:rPr>
                          <m:t>𝑛𝑑𝑦𝑛</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i="1"/>
            </a:p>
          </xdr:txBody>
        </xdr:sp>
      </mc:Choice>
      <mc:Fallback xmlns="">
        <xdr:sp macro="" textlink="">
          <xdr:nvSpPr>
            <xdr:cNvPr id="124" name="TextBox 123">
              <a:extLst>
                <a:ext uri="{FF2B5EF4-FFF2-40B4-BE49-F238E27FC236}">
                  <a16:creationId xmlns:a16="http://schemas.microsoft.com/office/drawing/2014/main" id="{B528D501-8AC6-4ABB-BEF3-15F345FDAAD8}"/>
                </a:ext>
              </a:extLst>
            </xdr:cNvPr>
            <xdr:cNvSpPr txBox="1"/>
          </xdr:nvSpPr>
          <xdr:spPr>
            <a:xfrm>
              <a:off x="8643611" y="43443391"/>
              <a:ext cx="731995" cy="2070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𝐷_𝑖^(𝑃𝑙𝑎𝑛,𝑛𝑑𝑦𝑛,𝑡)</a:t>
              </a:r>
              <a:endParaRPr lang="de-DE" sz="1100" i="1"/>
            </a:p>
          </xdr:txBody>
        </xdr:sp>
      </mc:Fallback>
    </mc:AlternateContent>
    <xdr:clientData/>
  </xdr:oneCellAnchor>
  <xdr:oneCellAnchor>
    <xdr:from>
      <xdr:col>2</xdr:col>
      <xdr:colOff>2085023</xdr:colOff>
      <xdr:row>180</xdr:row>
      <xdr:rowOff>701</xdr:rowOff>
    </xdr:from>
    <xdr:ext cx="561500" cy="189988"/>
    <mc:AlternateContent xmlns:mc="http://schemas.openxmlformats.org/markup-compatibility/2006" xmlns:a14="http://schemas.microsoft.com/office/drawing/2010/main">
      <mc:Choice Requires="a14">
        <xdr:sp macro="" textlink="">
          <xdr:nvSpPr>
            <xdr:cNvPr id="125" name="TextBox 66">
              <a:extLst>
                <a:ext uri="{FF2B5EF4-FFF2-40B4-BE49-F238E27FC236}">
                  <a16:creationId xmlns:a16="http://schemas.microsoft.com/office/drawing/2014/main" id="{64098A60-0F1C-4ED0-A4C5-17AFB50D5402}"/>
                </a:ext>
              </a:extLst>
            </xdr:cNvPr>
            <xdr:cNvSpPr txBox="1"/>
          </xdr:nvSpPr>
          <xdr:spPr>
            <a:xfrm>
              <a:off x="8606197" y="46852658"/>
              <a:ext cx="561500" cy="1899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000" i="1">
                            <a:latin typeface="Cambria Math" panose="02040503050406030204" pitchFamily="18" charset="0"/>
                          </a:rPr>
                        </m:ctrlPr>
                      </m:sSubSupPr>
                      <m:e>
                        <m:r>
                          <a:rPr lang="de-DE" sz="1000" b="0" i="1">
                            <a:latin typeface="Cambria Math" panose="02040503050406030204" pitchFamily="18" charset="0"/>
                          </a:rPr>
                          <m:t>𝐷</m:t>
                        </m:r>
                      </m:e>
                      <m:sub>
                        <m:r>
                          <a:rPr lang="de-DE" sz="1000" b="0" i="1">
                            <a:latin typeface="Cambria Math" panose="02040503050406030204" pitchFamily="18" charset="0"/>
                          </a:rPr>
                          <m:t>𝑖</m:t>
                        </m:r>
                      </m:sub>
                      <m:sup>
                        <m:r>
                          <a:rPr lang="de-DE" sz="1000" b="0" i="1">
                            <a:latin typeface="Cambria Math" panose="02040503050406030204" pitchFamily="18" charset="0"/>
                          </a:rPr>
                          <m:t>𝑅𝑒𝑓</m:t>
                        </m:r>
                        <m:r>
                          <a:rPr lang="de-DE" sz="1000" b="0" i="1">
                            <a:latin typeface="Cambria Math" panose="02040503050406030204" pitchFamily="18" charset="0"/>
                          </a:rPr>
                          <m:t>, </m:t>
                        </m:r>
                        <m:r>
                          <a:rPr lang="de-DE" sz="1000" b="0" i="1">
                            <a:latin typeface="Cambria Math" panose="02040503050406030204" pitchFamily="18" charset="0"/>
                          </a:rPr>
                          <m:t>𝑑𝑦𝑛</m:t>
                        </m:r>
                        <m:r>
                          <a:rPr lang="de-DE" sz="1000" b="0" i="1">
                            <a:latin typeface="Cambria Math" panose="02040503050406030204" pitchFamily="18" charset="0"/>
                          </a:rPr>
                          <m:t>,</m:t>
                        </m:r>
                        <m:r>
                          <a:rPr lang="de-DE" sz="1000" b="0" i="1">
                            <a:latin typeface="Cambria Math" panose="02040503050406030204" pitchFamily="18" charset="0"/>
                          </a:rPr>
                          <m:t>𝑡</m:t>
                        </m:r>
                      </m:sup>
                    </m:sSubSup>
                  </m:oMath>
                </m:oMathPara>
              </a14:m>
              <a:endParaRPr lang="de-DE" sz="1000" i="1"/>
            </a:p>
          </xdr:txBody>
        </xdr:sp>
      </mc:Choice>
      <mc:Fallback xmlns="">
        <xdr:sp macro="" textlink="">
          <xdr:nvSpPr>
            <xdr:cNvPr id="125" name="TextBox 66">
              <a:extLst>
                <a:ext uri="{FF2B5EF4-FFF2-40B4-BE49-F238E27FC236}">
                  <a16:creationId xmlns:a16="http://schemas.microsoft.com/office/drawing/2014/main" id="{64098A60-0F1C-4ED0-A4C5-17AFB50D5402}"/>
                </a:ext>
              </a:extLst>
            </xdr:cNvPr>
            <xdr:cNvSpPr txBox="1"/>
          </xdr:nvSpPr>
          <xdr:spPr>
            <a:xfrm>
              <a:off x="8606197" y="46852658"/>
              <a:ext cx="561500" cy="1899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000" b="0" i="0">
                  <a:latin typeface="Cambria Math" panose="02040503050406030204" pitchFamily="18" charset="0"/>
                </a:rPr>
                <a:t>𝐷_𝑖^(𝑅𝑒𝑓, 𝑑𝑦𝑛,𝑡)</a:t>
              </a:r>
              <a:endParaRPr lang="de-DE" sz="1000" i="1"/>
            </a:p>
          </xdr:txBody>
        </xdr:sp>
      </mc:Fallback>
    </mc:AlternateContent>
    <xdr:clientData/>
  </xdr:oneCellAnchor>
  <xdr:oneCellAnchor>
    <xdr:from>
      <xdr:col>2</xdr:col>
      <xdr:colOff>2252578</xdr:colOff>
      <xdr:row>171</xdr:row>
      <xdr:rowOff>1227</xdr:rowOff>
    </xdr:from>
    <xdr:ext cx="396775" cy="208968"/>
    <mc:AlternateContent xmlns:mc="http://schemas.openxmlformats.org/markup-compatibility/2006" xmlns:a14="http://schemas.microsoft.com/office/drawing/2010/main">
      <mc:Choice Requires="a14">
        <xdr:sp macro="" textlink="">
          <xdr:nvSpPr>
            <xdr:cNvPr id="126" name="TextBox 125">
              <a:extLst>
                <a:ext uri="{FF2B5EF4-FFF2-40B4-BE49-F238E27FC236}">
                  <a16:creationId xmlns:a16="http://schemas.microsoft.com/office/drawing/2014/main" id="{E90189D9-E971-436F-BE16-9B18421A0A93}"/>
                </a:ext>
              </a:extLst>
            </xdr:cNvPr>
            <xdr:cNvSpPr txBox="1"/>
          </xdr:nvSpPr>
          <xdr:spPr>
            <a:xfrm>
              <a:off x="8774935" y="44995513"/>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i="1"/>
            </a:p>
          </xdr:txBody>
        </xdr:sp>
      </mc:Choice>
      <mc:Fallback xmlns="">
        <xdr:sp macro="" textlink="">
          <xdr:nvSpPr>
            <xdr:cNvPr id="126" name="TextBox 125">
              <a:extLst>
                <a:ext uri="{FF2B5EF4-FFF2-40B4-BE49-F238E27FC236}">
                  <a16:creationId xmlns:a16="http://schemas.microsoft.com/office/drawing/2014/main" id="{E90189D9-E971-436F-BE16-9B18421A0A93}"/>
                </a:ext>
              </a:extLst>
            </xdr:cNvPr>
            <xdr:cNvSpPr txBox="1"/>
          </xdr:nvSpPr>
          <xdr:spPr>
            <a:xfrm>
              <a:off x="8774935" y="44995513"/>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𝐷_𝑖^(𝑅𝑒𝑓,𝑡)</a:t>
              </a:r>
              <a:endParaRPr lang="de-DE" sz="1100" i="1"/>
            </a:p>
          </xdr:txBody>
        </xdr:sp>
      </mc:Fallback>
    </mc:AlternateContent>
    <xdr:clientData/>
  </xdr:oneCellAnchor>
  <xdr:oneCellAnchor>
    <xdr:from>
      <xdr:col>2</xdr:col>
      <xdr:colOff>1629552</xdr:colOff>
      <xdr:row>221</xdr:row>
      <xdr:rowOff>8165</xdr:rowOff>
    </xdr:from>
    <xdr:ext cx="617477" cy="208968"/>
    <mc:AlternateContent xmlns:mc="http://schemas.openxmlformats.org/markup-compatibility/2006" xmlns:a14="http://schemas.microsoft.com/office/drawing/2010/main">
      <mc:Choice Requires="a14">
        <xdr:sp macro="" textlink="">
          <xdr:nvSpPr>
            <xdr:cNvPr id="142" name="TextBox 66">
              <a:extLst>
                <a:ext uri="{FF2B5EF4-FFF2-40B4-BE49-F238E27FC236}">
                  <a16:creationId xmlns:a16="http://schemas.microsoft.com/office/drawing/2014/main" id="{D30E40F9-E719-4F8F-A2E5-99FF81896BF1}"/>
                </a:ext>
              </a:extLst>
            </xdr:cNvPr>
            <xdr:cNvSpPr txBox="1"/>
          </xdr:nvSpPr>
          <xdr:spPr>
            <a:xfrm>
              <a:off x="6740528" y="70609324"/>
              <a:ext cx="617477"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r>
                          <a:rPr lang="de-DE" sz="1100" b="0" i="1">
                            <a:latin typeface="Cambria Math" panose="02040503050406030204" pitchFamily="18" charset="0"/>
                          </a:rPr>
                          <m:t>,</m:t>
                        </m:r>
                        <m:r>
                          <a:rPr lang="de-DE" sz="1100" b="0" i="1">
                            <a:latin typeface="Cambria Math" panose="02040503050406030204" pitchFamily="18" charset="0"/>
                          </a:rPr>
                          <m:t>𝑑𝑦𝑛</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i="1"/>
            </a:p>
          </xdr:txBody>
        </xdr:sp>
      </mc:Choice>
      <mc:Fallback xmlns="">
        <xdr:sp macro="" textlink="">
          <xdr:nvSpPr>
            <xdr:cNvPr id="142" name="TextBox 66">
              <a:extLst>
                <a:ext uri="{FF2B5EF4-FFF2-40B4-BE49-F238E27FC236}">
                  <a16:creationId xmlns:a16="http://schemas.microsoft.com/office/drawing/2014/main" id="{D30E40F9-E719-4F8F-A2E5-99FF81896BF1}"/>
                </a:ext>
              </a:extLst>
            </xdr:cNvPr>
            <xdr:cNvSpPr txBox="1"/>
          </xdr:nvSpPr>
          <xdr:spPr>
            <a:xfrm>
              <a:off x="6740528" y="70609324"/>
              <a:ext cx="617477"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𝐷_𝑖^(𝑅𝑒𝑓,𝑑𝑦𝑛,𝑡)</a:t>
              </a:r>
              <a:endParaRPr lang="de-DE" sz="1100" i="1"/>
            </a:p>
          </xdr:txBody>
        </xdr:sp>
      </mc:Fallback>
    </mc:AlternateContent>
    <xdr:clientData/>
  </xdr:oneCellAnchor>
  <xdr:oneCellAnchor>
    <xdr:from>
      <xdr:col>2</xdr:col>
      <xdr:colOff>1605731</xdr:colOff>
      <xdr:row>213</xdr:row>
      <xdr:rowOff>87539</xdr:rowOff>
    </xdr:from>
    <xdr:ext cx="665118" cy="207044"/>
    <mc:AlternateContent xmlns:mc="http://schemas.openxmlformats.org/markup-compatibility/2006" xmlns:a14="http://schemas.microsoft.com/office/drawing/2010/main">
      <mc:Choice Requires="a14">
        <xdr:sp macro="" textlink="">
          <xdr:nvSpPr>
            <xdr:cNvPr id="143" name="TextBox 5">
              <a:extLst>
                <a:ext uri="{FF2B5EF4-FFF2-40B4-BE49-F238E27FC236}">
                  <a16:creationId xmlns:a16="http://schemas.microsoft.com/office/drawing/2014/main" id="{3CED18D9-ED37-4B77-B6D3-D56CAED091D4}"/>
                </a:ext>
              </a:extLst>
            </xdr:cNvPr>
            <xdr:cNvSpPr txBox="1"/>
          </xdr:nvSpPr>
          <xdr:spPr>
            <a:xfrm>
              <a:off x="6716707" y="68632691"/>
              <a:ext cx="665118" cy="2070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de-DE" sz="1100" b="0" i="1">
                            <a:latin typeface="Cambria Math" panose="02040503050406030204" pitchFamily="18" charset="0"/>
                          </a:rPr>
                          <m:t>,</m:t>
                        </m:r>
                        <m:r>
                          <a:rPr lang="de-DE" sz="1100" b="0" i="1">
                            <a:latin typeface="Cambria Math" panose="02040503050406030204" pitchFamily="18" charset="0"/>
                          </a:rPr>
                          <m:t>𝑑𝑦𝑛</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i="1"/>
            </a:p>
          </xdr:txBody>
        </xdr:sp>
      </mc:Choice>
      <mc:Fallback xmlns="">
        <xdr:sp macro="" textlink="">
          <xdr:nvSpPr>
            <xdr:cNvPr id="143" name="TextBox 5">
              <a:extLst>
                <a:ext uri="{FF2B5EF4-FFF2-40B4-BE49-F238E27FC236}">
                  <a16:creationId xmlns:a16="http://schemas.microsoft.com/office/drawing/2014/main" id="{3CED18D9-ED37-4B77-B6D3-D56CAED091D4}"/>
                </a:ext>
              </a:extLst>
            </xdr:cNvPr>
            <xdr:cNvSpPr txBox="1"/>
          </xdr:nvSpPr>
          <xdr:spPr>
            <a:xfrm>
              <a:off x="6716707" y="68632691"/>
              <a:ext cx="665118" cy="2070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𝐷_𝑖^(𝑃𝑙𝑎𝑛,𝑑𝑦𝑛,𝑡)</a:t>
              </a:r>
              <a:endParaRPr lang="de-DE" sz="1100" i="1"/>
            </a:p>
          </xdr:txBody>
        </xdr:sp>
      </mc:Fallback>
    </mc:AlternateContent>
    <xdr:clientData/>
  </xdr:oneCellAnchor>
  <xdr:oneCellAnchor>
    <xdr:from>
      <xdr:col>2</xdr:col>
      <xdr:colOff>1676999</xdr:colOff>
      <xdr:row>231</xdr:row>
      <xdr:rowOff>38100</xdr:rowOff>
    </xdr:from>
    <xdr:ext cx="516232" cy="178832"/>
    <mc:AlternateContent xmlns:mc="http://schemas.openxmlformats.org/markup-compatibility/2006" xmlns:a14="http://schemas.microsoft.com/office/drawing/2010/main">
      <mc:Choice Requires="a14">
        <xdr:sp macro="" textlink="">
          <xdr:nvSpPr>
            <xdr:cNvPr id="147" name="TextBox 64">
              <a:extLst>
                <a:ext uri="{FF2B5EF4-FFF2-40B4-BE49-F238E27FC236}">
                  <a16:creationId xmlns:a16="http://schemas.microsoft.com/office/drawing/2014/main" id="{BA7C7318-1F0B-458A-A5FB-B875302774A2}"/>
                </a:ext>
              </a:extLst>
            </xdr:cNvPr>
            <xdr:cNvSpPr txBox="1"/>
          </xdr:nvSpPr>
          <xdr:spPr>
            <a:xfrm>
              <a:off x="6787975" y="73136667"/>
              <a:ext cx="516232"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panose="02040503050406030204" pitchFamily="18" charset="0"/>
                            <a:ea typeface="Cambria Math" panose="02040503050406030204" pitchFamily="18" charset="0"/>
                          </a:rPr>
                          <m:t>∆</m:t>
                        </m:r>
                        <m:r>
                          <a:rPr lang="de-DE" sz="1100" b="0" i="1">
                            <a:latin typeface="Cambria Math" panose="02040503050406030204" pitchFamily="18" charset="0"/>
                          </a:rPr>
                          <m:t>𝐸</m:t>
                        </m:r>
                      </m:e>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147" name="TextBox 64">
              <a:extLst>
                <a:ext uri="{FF2B5EF4-FFF2-40B4-BE49-F238E27FC236}">
                  <a16:creationId xmlns:a16="http://schemas.microsoft.com/office/drawing/2014/main" id="{BA7C7318-1F0B-458A-A5FB-B875302774A2}"/>
                </a:ext>
              </a:extLst>
            </xdr:cNvPr>
            <xdr:cNvSpPr txBox="1"/>
          </xdr:nvSpPr>
          <xdr:spPr>
            <a:xfrm>
              <a:off x="6787975" y="73136667"/>
              <a:ext cx="516232"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i="0">
                  <a:latin typeface="Cambria Math" panose="02040503050406030204" pitchFamily="18" charset="0"/>
                </a:rPr>
                <a:t>〖</a:t>
              </a:r>
              <a:r>
                <a:rPr lang="de-DE" sz="1100" i="0">
                  <a:latin typeface="Cambria Math" panose="02040503050406030204" pitchFamily="18" charset="0"/>
                  <a:ea typeface="Cambria Math" panose="02040503050406030204" pitchFamily="18" charset="0"/>
                </a:rPr>
                <a:t>∆</a:t>
              </a:r>
              <a:r>
                <a:rPr lang="de-DE" sz="1100" b="0" i="0">
                  <a:latin typeface="Cambria Math" panose="02040503050406030204" pitchFamily="18" charset="0"/>
                </a:rPr>
                <a:t>𝐸〗^(𝑃𝑙𝑎𝑛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1675174</xdr:colOff>
      <xdr:row>235</xdr:row>
      <xdr:rowOff>7097</xdr:rowOff>
    </xdr:from>
    <xdr:ext cx="511422" cy="216791"/>
    <mc:AlternateContent xmlns:mc="http://schemas.openxmlformats.org/markup-compatibility/2006" xmlns:a14="http://schemas.microsoft.com/office/drawing/2010/main">
      <mc:Choice Requires="a14">
        <xdr:sp macro="" textlink="">
          <xdr:nvSpPr>
            <xdr:cNvPr id="148" name="TextBox 60">
              <a:extLst>
                <a:ext uri="{FF2B5EF4-FFF2-40B4-BE49-F238E27FC236}">
                  <a16:creationId xmlns:a16="http://schemas.microsoft.com/office/drawing/2014/main" id="{0943D6A1-893A-40A1-9CDB-B4C1C359098E}"/>
                </a:ext>
              </a:extLst>
            </xdr:cNvPr>
            <xdr:cNvSpPr txBox="1"/>
          </xdr:nvSpPr>
          <xdr:spPr>
            <a:xfrm>
              <a:off x="6777223" y="63017618"/>
              <a:ext cx="511422" cy="2167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solidFill>
                              <a:schemeClr val="tx1"/>
                            </a:solidFill>
                            <a:latin typeface="Cambria Math" panose="02040503050406030204" pitchFamily="18" charset="0"/>
                          </a:rPr>
                        </m:ctrlPr>
                      </m:sSubSupPr>
                      <m:e>
                        <m:r>
                          <a:rPr lang="de-DE" sz="1100" i="1">
                            <a:solidFill>
                              <a:schemeClr val="tx1"/>
                            </a:solidFill>
                            <a:latin typeface="Cambria Math" panose="02040503050406030204" pitchFamily="18" charset="0"/>
                            <a:ea typeface="Cambria Math" panose="02040503050406030204" pitchFamily="18" charset="0"/>
                          </a:rPr>
                          <m:t>∆</m:t>
                        </m:r>
                        <m:r>
                          <a:rPr lang="de-DE" sz="1100" b="0" i="1">
                            <a:solidFill>
                              <a:schemeClr val="tx1"/>
                            </a:solidFill>
                            <a:latin typeface="Cambria Math" panose="02040503050406030204" pitchFamily="18" charset="0"/>
                            <a:ea typeface="Cambria Math" panose="02040503050406030204" pitchFamily="18" charset="0"/>
                          </a:rPr>
                          <m:t>𝑘</m:t>
                        </m:r>
                      </m:e>
                      <m:sub>
                        <m:r>
                          <a:rPr lang="de-DE" sz="1100" b="0" i="1">
                            <a:solidFill>
                              <a:schemeClr val="tx1"/>
                            </a:solidFill>
                            <a:latin typeface="Cambria Math" panose="02040503050406030204" pitchFamily="18" charset="0"/>
                            <a:ea typeface="Cambria Math" panose="02040503050406030204" pitchFamily="18" charset="0"/>
                          </a:rPr>
                          <m:t>𝐶𝐶𝑓𝐷</m:t>
                        </m:r>
                      </m:sub>
                      <m:sup>
                        <m:r>
                          <a:rPr lang="de-DE" sz="1100" b="0" i="1">
                            <a:solidFill>
                              <a:schemeClr val="tx1"/>
                            </a:solidFill>
                            <a:latin typeface="Cambria Math" panose="02040503050406030204" pitchFamily="18" charset="0"/>
                          </a:rPr>
                          <m:t>𝑃𝑙𝑎𝑛</m:t>
                        </m:r>
                        <m:r>
                          <a:rPr lang="fr-FR" sz="1100" b="0" i="1">
                            <a:solidFill>
                              <a:schemeClr val="tx1"/>
                            </a:solidFill>
                            <a:latin typeface="Cambria Math" panose="02040503050406030204" pitchFamily="18" charset="0"/>
                          </a:rPr>
                          <m:t>,</m:t>
                        </m:r>
                        <m:r>
                          <a:rPr lang="fr-FR" sz="1100" b="0" i="1">
                            <a:solidFill>
                              <a:schemeClr val="tx1"/>
                            </a:solidFill>
                            <a:latin typeface="Cambria Math" panose="02040503050406030204" pitchFamily="18" charset="0"/>
                          </a:rPr>
                          <m:t>𝑡</m:t>
                        </m:r>
                      </m:sup>
                    </m:sSubSup>
                  </m:oMath>
                </m:oMathPara>
              </a14:m>
              <a:endParaRPr lang="de-DE" sz="1100" i="1">
                <a:solidFill>
                  <a:schemeClr val="tx1"/>
                </a:solidFill>
              </a:endParaRPr>
            </a:p>
          </xdr:txBody>
        </xdr:sp>
      </mc:Choice>
      <mc:Fallback xmlns="">
        <xdr:sp macro="" textlink="">
          <xdr:nvSpPr>
            <xdr:cNvPr id="148" name="TextBox 60">
              <a:extLst>
                <a:ext uri="{FF2B5EF4-FFF2-40B4-BE49-F238E27FC236}">
                  <a16:creationId xmlns:a16="http://schemas.microsoft.com/office/drawing/2014/main" id="{0943D6A1-893A-40A1-9CDB-B4C1C359098E}"/>
                </a:ext>
              </a:extLst>
            </xdr:cNvPr>
            <xdr:cNvSpPr txBox="1"/>
          </xdr:nvSpPr>
          <xdr:spPr>
            <a:xfrm>
              <a:off x="6777223" y="63017618"/>
              <a:ext cx="511422" cy="2167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i="0">
                  <a:solidFill>
                    <a:schemeClr val="tx1"/>
                  </a:solidFill>
                  <a:latin typeface="Cambria Math" panose="02040503050406030204" pitchFamily="18" charset="0"/>
                </a:rPr>
                <a:t>〖</a:t>
              </a:r>
              <a:r>
                <a:rPr lang="de-DE" sz="1100" i="0">
                  <a:solidFill>
                    <a:schemeClr val="tx1"/>
                  </a:solidFill>
                  <a:latin typeface="Cambria Math" panose="02040503050406030204" pitchFamily="18" charset="0"/>
                  <a:ea typeface="Cambria Math" panose="02040503050406030204" pitchFamily="18" charset="0"/>
                </a:rPr>
                <a:t>∆</a:t>
              </a:r>
              <a:r>
                <a:rPr lang="de-DE" sz="1100" b="0" i="0">
                  <a:solidFill>
                    <a:schemeClr val="tx1"/>
                  </a:solidFill>
                  <a:latin typeface="Cambria Math" panose="02040503050406030204" pitchFamily="18" charset="0"/>
                  <a:ea typeface="Cambria Math" panose="02040503050406030204" pitchFamily="18" charset="0"/>
                </a:rPr>
                <a:t>𝑘〗_𝐶𝐶𝑓𝐷^(</a:t>
              </a:r>
              <a:r>
                <a:rPr lang="de-DE" sz="1100" b="0" i="0">
                  <a:solidFill>
                    <a:schemeClr val="tx1"/>
                  </a:solidFill>
                  <a:latin typeface="Cambria Math" panose="02040503050406030204" pitchFamily="18" charset="0"/>
                </a:rPr>
                <a:t>𝑃𝑙𝑎𝑛</a:t>
              </a:r>
              <a:r>
                <a:rPr lang="fr-FR" sz="1100" b="0" i="0">
                  <a:solidFill>
                    <a:schemeClr val="tx1"/>
                  </a:solidFill>
                  <a:latin typeface="Cambria Math" panose="02040503050406030204" pitchFamily="18" charset="0"/>
                </a:rPr>
                <a:t>,𝑡</a:t>
              </a:r>
              <a:r>
                <a:rPr lang="de-DE" sz="1100" b="0" i="0">
                  <a:solidFill>
                    <a:schemeClr val="tx1"/>
                  </a:solidFill>
                  <a:latin typeface="Cambria Math" panose="02040503050406030204" pitchFamily="18" charset="0"/>
                </a:rPr>
                <a:t>)</a:t>
              </a:r>
              <a:endParaRPr lang="de-DE" sz="1100" i="1">
                <a:solidFill>
                  <a:schemeClr val="tx1"/>
                </a:solidFill>
              </a:endParaRPr>
            </a:p>
          </xdr:txBody>
        </xdr:sp>
      </mc:Fallback>
    </mc:AlternateContent>
    <xdr:clientData/>
  </xdr:oneCellAnchor>
  <xdr:oneCellAnchor>
    <xdr:from>
      <xdr:col>2</xdr:col>
      <xdr:colOff>1416160</xdr:colOff>
      <xdr:row>205</xdr:row>
      <xdr:rowOff>144344</xdr:rowOff>
    </xdr:from>
    <xdr:ext cx="1031051" cy="200568"/>
    <mc:AlternateContent xmlns:mc="http://schemas.openxmlformats.org/markup-compatibility/2006" xmlns:a14="http://schemas.microsoft.com/office/drawing/2010/main">
      <mc:Choice Requires="a14">
        <xdr:sp macro="" textlink="">
          <xdr:nvSpPr>
            <xdr:cNvPr id="149" name="TextBox 148">
              <a:extLst>
                <a:ext uri="{FF2B5EF4-FFF2-40B4-BE49-F238E27FC236}">
                  <a16:creationId xmlns:a16="http://schemas.microsoft.com/office/drawing/2014/main" id="{56A8D570-01B9-474A-B3FE-B7C92C8ADD0D}"/>
                </a:ext>
              </a:extLst>
            </xdr:cNvPr>
            <xdr:cNvSpPr txBox="1"/>
          </xdr:nvSpPr>
          <xdr:spPr>
            <a:xfrm>
              <a:off x="6517327" y="66872261"/>
              <a:ext cx="1031051"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𝑝</m:t>
                            </m:r>
                          </m:e>
                          <m:sub>
                            <m:r>
                              <a:rPr lang="de-DE" sz="1100" b="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𝑟</m:t>
                            </m:r>
                            <m:r>
                              <a:rPr lang="de-DE" sz="1100" b="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r>
                          <a:rPr lang="de-DE" sz="1100" b="0" i="1">
                            <a:latin typeface="Cambria Math" panose="02040503050406030204" pitchFamily="18" charset="0"/>
                          </a:rPr>
                          <m:t>− </m:t>
                        </m:r>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de-DE" sz="1100" b="0" i="1">
                            <a:latin typeface="Cambria Math" panose="02040503050406030204" pitchFamily="18" charset="0"/>
                          </a:rPr>
                          <m:t>𝐵𝑎𝑠𝑖𝑠</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149" name="TextBox 148">
              <a:extLst>
                <a:ext uri="{FF2B5EF4-FFF2-40B4-BE49-F238E27FC236}">
                  <a16:creationId xmlns:a16="http://schemas.microsoft.com/office/drawing/2014/main" id="{56A8D570-01B9-474A-B3FE-B7C92C8ADD0D}"/>
                </a:ext>
              </a:extLst>
            </xdr:cNvPr>
            <xdr:cNvSpPr txBox="1"/>
          </xdr:nvSpPr>
          <xdr:spPr>
            <a:xfrm>
              <a:off x="6517327" y="66872261"/>
              <a:ext cx="1031051"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i="0">
                  <a:latin typeface="Cambria Math" panose="02040503050406030204" pitchFamily="18" charset="0"/>
                </a:rPr>
                <a:t>〖</a:t>
              </a:r>
              <a:r>
                <a:rPr lang="de-DE" sz="1100" b="0" i="0">
                  <a:solidFill>
                    <a:schemeClr val="tx1"/>
                  </a:solidFill>
                  <a:effectLst/>
                  <a:latin typeface="Cambria Math" panose="02040503050406030204" pitchFamily="18" charset="0"/>
                  <a:ea typeface="+mn-ea"/>
                  <a:cs typeface="+mn-cs"/>
                </a:rPr>
                <a:t>𝑝_𝑖^(</a:t>
              </a:r>
              <a:r>
                <a:rPr lang="fr-FR" sz="1100" b="0" i="0">
                  <a:solidFill>
                    <a:schemeClr val="tx1"/>
                  </a:solidFill>
                  <a:effectLst/>
                  <a:latin typeface="Cambria Math" panose="02040503050406030204" pitchFamily="18" charset="0"/>
                  <a:ea typeface="+mn-ea"/>
                  <a:cs typeface="+mn-cs"/>
                </a:rPr>
                <a:t>𝑟</a:t>
              </a:r>
              <a:r>
                <a:rPr lang="de-DE" sz="1100" b="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r>
                <a:rPr lang="de-DE" sz="1100" b="0" i="0">
                  <a:latin typeface="Cambria Math" panose="02040503050406030204" pitchFamily="18" charset="0"/>
                </a:rPr>
                <a:t>− 𝑝〗_𝑖^(𝐵𝑎𝑠𝑖𝑠</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2047524</xdr:colOff>
      <xdr:row>27</xdr:row>
      <xdr:rowOff>25400</xdr:rowOff>
    </xdr:from>
    <xdr:ext cx="727682" cy="226219"/>
    <mc:AlternateContent xmlns:mc="http://schemas.openxmlformats.org/markup-compatibility/2006" xmlns:a14="http://schemas.microsoft.com/office/drawing/2010/main">
      <mc:Choice Requires="a14">
        <xdr:sp macro="" textlink="">
          <xdr:nvSpPr>
            <xdr:cNvPr id="151" name="Textfeld 48">
              <a:extLst>
                <a:ext uri="{FF2B5EF4-FFF2-40B4-BE49-F238E27FC236}">
                  <a16:creationId xmlns:a16="http://schemas.microsoft.com/office/drawing/2014/main" id="{0865CE66-B3BC-4625-BA84-EA363E62D7E4}"/>
                </a:ext>
              </a:extLst>
            </xdr:cNvPr>
            <xdr:cNvSpPr txBox="1"/>
          </xdr:nvSpPr>
          <xdr:spPr>
            <a:xfrm>
              <a:off x="8568974" y="7308850"/>
              <a:ext cx="727682" cy="2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ea typeface="Cambria Math" panose="02040503050406030204" pitchFamily="18" charset="0"/>
                          </a:rPr>
                          <m:t>𝛽</m:t>
                        </m:r>
                      </m:e>
                      <m:sub>
                        <m:r>
                          <a:rPr lang="de-DE" sz="1100" b="0" i="1">
                            <a:latin typeface="Cambria Math" panose="02040503050406030204" pitchFamily="18" charset="0"/>
                          </a:rPr>
                          <m:t>𝑖</m:t>
                        </m:r>
                      </m:sub>
                      <m:sup>
                        <m:r>
                          <a:rPr lang="de-DE" sz="1100" b="0" i="1">
                            <a:latin typeface="Cambria Math" panose="02040503050406030204" pitchFamily="18" charset="0"/>
                          </a:rPr>
                          <m:t>𝑉𝑜𝑟h𝑎𝑏𝑒𝑛</m:t>
                        </m:r>
                      </m:sup>
                    </m:sSubSup>
                  </m:oMath>
                </m:oMathPara>
              </a14:m>
              <a:endParaRPr lang="de-DE" sz="1100" i="1"/>
            </a:p>
          </xdr:txBody>
        </xdr:sp>
      </mc:Choice>
      <mc:Fallback xmlns="">
        <xdr:sp macro="" textlink="">
          <xdr:nvSpPr>
            <xdr:cNvPr id="151" name="Textfeld 48">
              <a:extLst>
                <a:ext uri="{FF2B5EF4-FFF2-40B4-BE49-F238E27FC236}">
                  <a16:creationId xmlns:a16="http://schemas.microsoft.com/office/drawing/2014/main" id="{0865CE66-B3BC-4625-BA84-EA363E62D7E4}"/>
                </a:ext>
              </a:extLst>
            </xdr:cNvPr>
            <xdr:cNvSpPr txBox="1"/>
          </xdr:nvSpPr>
          <xdr:spPr>
            <a:xfrm>
              <a:off x="8568974" y="7308850"/>
              <a:ext cx="727682" cy="2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r>
                <a:rPr lang="de-DE" sz="1100" i="0">
                  <a:latin typeface="Cambria Math" panose="02040503050406030204" pitchFamily="18" charset="0"/>
                  <a:ea typeface="Cambria Math" panose="02040503050406030204" pitchFamily="18" charset="0"/>
                </a:rPr>
                <a:t>𝛽_</a:t>
              </a:r>
              <a:r>
                <a:rPr lang="de-DE" sz="1100" b="0" i="0">
                  <a:latin typeface="Cambria Math" panose="02040503050406030204" pitchFamily="18" charset="0"/>
                </a:rPr>
                <a:t>𝑖^𝑉𝑜𝑟ℎ𝑎𝑏𝑒𝑛</a:t>
              </a:r>
              <a:endParaRPr lang="de-DE" sz="1100" i="1"/>
            </a:p>
          </xdr:txBody>
        </xdr:sp>
      </mc:Fallback>
    </mc:AlternateContent>
    <xdr:clientData/>
  </xdr:oneCellAnchor>
  <xdr:oneCellAnchor>
    <xdr:from>
      <xdr:col>2</xdr:col>
      <xdr:colOff>2010218</xdr:colOff>
      <xdr:row>33</xdr:row>
      <xdr:rowOff>37418</xdr:rowOff>
    </xdr:from>
    <xdr:ext cx="789595" cy="247651"/>
    <mc:AlternateContent xmlns:mc="http://schemas.openxmlformats.org/markup-compatibility/2006" xmlns:a14="http://schemas.microsoft.com/office/drawing/2010/main">
      <mc:Choice Requires="a14">
        <xdr:sp macro="" textlink="">
          <xdr:nvSpPr>
            <xdr:cNvPr id="152" name="Textfeld 48">
              <a:extLst>
                <a:ext uri="{FF2B5EF4-FFF2-40B4-BE49-F238E27FC236}">
                  <a16:creationId xmlns:a16="http://schemas.microsoft.com/office/drawing/2014/main" id="{9593F9E7-A3BB-4B30-9544-09C3A0AED969}"/>
                </a:ext>
              </a:extLst>
            </xdr:cNvPr>
            <xdr:cNvSpPr txBox="1"/>
          </xdr:nvSpPr>
          <xdr:spPr>
            <a:xfrm>
              <a:off x="8531668" y="9035368"/>
              <a:ext cx="789595" cy="24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ea typeface="Cambria Math" panose="02040503050406030204" pitchFamily="18" charset="0"/>
                          </a:rPr>
                          <m:t>𝛽</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sup>
                    </m:sSubSup>
                  </m:oMath>
                </m:oMathPara>
              </a14:m>
              <a:endParaRPr lang="de-DE" sz="1100" i="1"/>
            </a:p>
          </xdr:txBody>
        </xdr:sp>
      </mc:Choice>
      <mc:Fallback xmlns="">
        <xdr:sp macro="" textlink="">
          <xdr:nvSpPr>
            <xdr:cNvPr id="152" name="Textfeld 48">
              <a:extLst>
                <a:ext uri="{FF2B5EF4-FFF2-40B4-BE49-F238E27FC236}">
                  <a16:creationId xmlns:a16="http://schemas.microsoft.com/office/drawing/2014/main" id="{9593F9E7-A3BB-4B30-9544-09C3A0AED969}"/>
                </a:ext>
              </a:extLst>
            </xdr:cNvPr>
            <xdr:cNvSpPr txBox="1"/>
          </xdr:nvSpPr>
          <xdr:spPr>
            <a:xfrm>
              <a:off x="8531668" y="9035368"/>
              <a:ext cx="789595" cy="24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r>
                <a:rPr lang="de-DE" sz="1100" i="0">
                  <a:latin typeface="Cambria Math" panose="02040503050406030204" pitchFamily="18" charset="0"/>
                  <a:ea typeface="Cambria Math" panose="02040503050406030204" pitchFamily="18" charset="0"/>
                </a:rPr>
                <a:t>𝛽_</a:t>
              </a:r>
              <a:r>
                <a:rPr lang="de-DE" sz="1100" b="0" i="0">
                  <a:latin typeface="Cambria Math" panose="02040503050406030204" pitchFamily="18" charset="0"/>
                </a:rPr>
                <a:t>𝑖^𝑅𝑒𝑓</a:t>
              </a:r>
              <a:endParaRPr lang="de-DE" sz="1100" i="1"/>
            </a:p>
          </xdr:txBody>
        </xdr:sp>
      </mc:Fallback>
    </mc:AlternateContent>
    <xdr:clientData/>
  </xdr:oneCellAnchor>
  <xdr:oneCellAnchor>
    <xdr:from>
      <xdr:col>1</xdr:col>
      <xdr:colOff>3977021</xdr:colOff>
      <xdr:row>239</xdr:row>
      <xdr:rowOff>92480</xdr:rowOff>
    </xdr:from>
    <xdr:ext cx="3486124" cy="355610"/>
    <mc:AlternateContent xmlns:mc="http://schemas.openxmlformats.org/markup-compatibility/2006" xmlns:a14="http://schemas.microsoft.com/office/drawing/2010/main">
      <mc:Choice Requires="a14">
        <xdr:sp macro="" textlink="">
          <xdr:nvSpPr>
            <xdr:cNvPr id="160" name="TextBox 79">
              <a:extLst>
                <a:ext uri="{FF2B5EF4-FFF2-40B4-BE49-F238E27FC236}">
                  <a16:creationId xmlns:a16="http://schemas.microsoft.com/office/drawing/2014/main" id="{4B23DEF5-B370-498C-9371-15F3AE22D2D0}"/>
                </a:ext>
              </a:extLst>
            </xdr:cNvPr>
            <xdr:cNvSpPr txBox="1"/>
          </xdr:nvSpPr>
          <xdr:spPr>
            <a:xfrm>
              <a:off x="5374021" y="63111694"/>
              <a:ext cx="3486124" cy="3556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𝑝</m:t>
                        </m:r>
                      </m:e>
                      <m:sub>
                        <m:r>
                          <a:rPr lang="de-DE" sz="1100" i="1">
                            <a:solidFill>
                              <a:schemeClr val="tx1"/>
                            </a:solidFill>
                            <a:effectLst/>
                            <a:latin typeface="Cambria Math" panose="02040503050406030204" pitchFamily="18" charset="0"/>
                            <a:ea typeface="+mn-ea"/>
                            <a:cs typeface="+mn-cs"/>
                          </a:rPr>
                          <m:t>𝐶𝑂</m:t>
                        </m:r>
                        <m:r>
                          <a:rPr lang="de-DE" sz="1100" i="1">
                            <a:solidFill>
                              <a:schemeClr val="tx1"/>
                            </a:solidFill>
                            <a:effectLst/>
                            <a:latin typeface="Cambria Math" panose="02040503050406030204" pitchFamily="18" charset="0"/>
                            <a:ea typeface="+mn-ea"/>
                            <a:cs typeface="+mn-cs"/>
                          </a:rPr>
                          <m:t>2</m:t>
                        </m:r>
                      </m:sub>
                      <m:sup>
                        <m:r>
                          <a:rPr lang="de-DE" sz="1100" i="1">
                            <a:solidFill>
                              <a:schemeClr val="tx1"/>
                            </a:solidFill>
                            <a:effectLst/>
                            <a:latin typeface="Cambria Math" panose="02040503050406030204" pitchFamily="18" charset="0"/>
                            <a:ea typeface="+mn-ea"/>
                            <a:cs typeface="+mn-cs"/>
                          </a:rPr>
                          <m:t>𝑒𝑓𝑓</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r>
                      <a:rPr lang="de-DE" sz="1100" i="1">
                        <a:solidFill>
                          <a:schemeClr val="tx1"/>
                        </a:solidFill>
                        <a:effectLst/>
                        <a:latin typeface="Cambria Math" panose="02040503050406030204" pitchFamily="18" charset="0"/>
                        <a:ea typeface="+mn-ea"/>
                        <a:cs typeface="+mn-cs"/>
                      </a:rPr>
                      <m:t>=</m:t>
                    </m:r>
                    <m:f>
                      <m:fPr>
                        <m:ctrlPr>
                          <a:rPr lang="fr-FR" sz="1100" i="1">
                            <a:solidFill>
                              <a:schemeClr val="tx1"/>
                            </a:solidFill>
                            <a:effectLst/>
                            <a:latin typeface="Cambria Math" panose="02040503050406030204" pitchFamily="18" charset="0"/>
                            <a:ea typeface="+mn-ea"/>
                            <a:cs typeface="+mn-cs"/>
                          </a:rPr>
                        </m:ctrlPr>
                      </m:fPr>
                      <m:num>
                        <m:r>
                          <a:rPr lang="de-DE" sz="1100" i="1">
                            <a:solidFill>
                              <a:schemeClr val="tx1"/>
                            </a:solidFill>
                            <a:effectLst/>
                            <a:latin typeface="Cambria Math" panose="02040503050406030204" pitchFamily="18" charset="0"/>
                            <a:ea typeface="+mn-ea"/>
                            <a:cs typeface="+mn-cs"/>
                          </a:rPr>
                          <m:t> </m:t>
                        </m:r>
                        <m:d>
                          <m:dPr>
                            <m:ctrlPr>
                              <a:rPr lang="fr-FR" sz="1100" i="1">
                                <a:solidFill>
                                  <a:schemeClr val="tx1"/>
                                </a:solidFill>
                                <a:effectLst/>
                                <a:latin typeface="Cambria Math" panose="02040503050406030204" pitchFamily="18" charset="0"/>
                                <a:ea typeface="+mn-ea"/>
                                <a:cs typeface="+mn-cs"/>
                              </a:rPr>
                            </m:ctrlPr>
                          </m:dPr>
                          <m:e>
                            <m:sSub>
                              <m:sSubPr>
                                <m:ctrlPr>
                                  <a:rPr lang="de-DE" sz="1100" i="1">
                                    <a:solidFill>
                                      <a:schemeClr val="tx1"/>
                                    </a:solidFill>
                                    <a:effectLst/>
                                    <a:latin typeface="Cambria Math" panose="02040503050406030204" pitchFamily="18" charset="0"/>
                                    <a:ea typeface="+mn-ea"/>
                                    <a:cs typeface="+mn-cs"/>
                                  </a:rPr>
                                </m:ctrlPr>
                              </m:sSubPr>
                              <m:e>
                                <m:r>
                                  <a:rPr lang="fr-FR" sz="1100" b="0" i="1">
                                    <a:solidFill>
                                      <a:schemeClr val="tx1"/>
                                    </a:solidFill>
                                    <a:effectLst/>
                                    <a:latin typeface="Cambria Math" panose="02040503050406030204" pitchFamily="18" charset="0"/>
                                    <a:ea typeface="+mn-ea"/>
                                    <a:cs typeface="+mn-cs"/>
                                  </a:rPr>
                                  <m:t>𝑒</m:t>
                                </m:r>
                              </m:e>
                              <m:sub>
                                <m:r>
                                  <a:rPr lang="de-DE" sz="1100" b="0" i="1">
                                    <a:solidFill>
                                      <a:schemeClr val="tx1"/>
                                    </a:solidFill>
                                    <a:effectLst/>
                                    <a:latin typeface="Cambria Math" panose="02040503050406030204" pitchFamily="18" charset="0"/>
                                    <a:ea typeface="+mn-ea"/>
                                    <a:cs typeface="+mn-cs"/>
                                  </a:rPr>
                                  <m:t>𝑅𝑒𝑓</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b>
                            </m:sSub>
                            <m:r>
                              <a:rPr lang="de-DE" sz="1100" i="1">
                                <a:solidFill>
                                  <a:schemeClr val="tx1"/>
                                </a:solidFill>
                                <a:effectLst/>
                                <a:latin typeface="Cambria Math" panose="02040503050406030204" pitchFamily="18" charset="0"/>
                                <a:ea typeface="+mn-ea"/>
                                <a:cs typeface="+mn-cs"/>
                              </a:rPr>
                              <m:t>−</m:t>
                            </m:r>
                            <m:sSub>
                              <m:sSubPr>
                                <m:ctrlPr>
                                  <a:rPr lang="de-DE" sz="1100" i="1">
                                    <a:solidFill>
                                      <a:schemeClr val="tx1"/>
                                    </a:solidFill>
                                    <a:effectLst/>
                                    <a:latin typeface="Cambria Math" panose="02040503050406030204" pitchFamily="18" charset="0"/>
                                    <a:ea typeface="+mn-ea"/>
                                    <a:cs typeface="+mn-cs"/>
                                  </a:rPr>
                                </m:ctrlPr>
                              </m:sSubPr>
                              <m:e>
                                <m:r>
                                  <a:rPr lang="de-DE" sz="1100" b="0" i="1">
                                    <a:solidFill>
                                      <a:schemeClr val="tx1"/>
                                    </a:solidFill>
                                    <a:effectLst/>
                                    <a:latin typeface="Cambria Math" panose="02040503050406030204" pitchFamily="18" charset="0"/>
                                    <a:ea typeface="+mn-ea"/>
                                    <a:cs typeface="+mn-cs"/>
                                  </a:rPr>
                                  <m:t>𝑎</m:t>
                                </m:r>
                              </m:e>
                              <m:sub>
                                <m:r>
                                  <a:rPr lang="de-DE" sz="1100" b="0" i="1">
                                    <a:solidFill>
                                      <a:schemeClr val="tx1"/>
                                    </a:solidFill>
                                    <a:effectLst/>
                                    <a:latin typeface="Cambria Math" panose="02040503050406030204" pitchFamily="18" charset="0"/>
                                    <a:ea typeface="+mn-ea"/>
                                    <a:cs typeface="+mn-cs"/>
                                  </a:rPr>
                                  <m:t>𝑅𝑒𝑓</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b>
                            </m:sSub>
                          </m:e>
                        </m:d>
                        <m:r>
                          <a:rPr lang="de-DE" sz="1100" i="1">
                            <a:solidFill>
                              <a:schemeClr val="tx1"/>
                            </a:solidFill>
                            <a:effectLst/>
                            <a:latin typeface="Cambria Math" panose="02040503050406030204" pitchFamily="18" charset="0"/>
                            <a:ea typeface="+mn-ea"/>
                            <a:cs typeface="+mn-cs"/>
                          </a:rPr>
                          <m:t> − </m:t>
                        </m:r>
                        <m:d>
                          <m:dPr>
                            <m:ctrlPr>
                              <a:rPr lang="fr-FR" sz="1100" i="1">
                                <a:solidFill>
                                  <a:schemeClr val="tx1"/>
                                </a:solidFill>
                                <a:effectLst/>
                                <a:latin typeface="Cambria Math" panose="02040503050406030204" pitchFamily="18" charset="0"/>
                                <a:ea typeface="+mn-ea"/>
                                <a:cs typeface="+mn-cs"/>
                              </a:rPr>
                            </m:ctrlPr>
                          </m:dPr>
                          <m:e>
                            <m:sSup>
                              <m:sSupPr>
                                <m:ctrlPr>
                                  <a:rPr lang="de-DE" sz="1100" i="1">
                                    <a:solidFill>
                                      <a:schemeClr val="tx1"/>
                                    </a:solidFill>
                                    <a:effectLst/>
                                    <a:latin typeface="Cambria Math" panose="02040503050406030204" pitchFamily="18" charset="0"/>
                                    <a:ea typeface="+mn-ea"/>
                                    <a:cs typeface="+mn-cs"/>
                                  </a:rPr>
                                </m:ctrlPr>
                              </m:sSupPr>
                              <m:e>
                                <m:r>
                                  <a:rPr lang="fr-FR" sz="1100" b="0" i="1">
                                    <a:solidFill>
                                      <a:schemeClr val="tx1"/>
                                    </a:solidFill>
                                    <a:effectLst/>
                                    <a:latin typeface="Cambria Math" panose="02040503050406030204" pitchFamily="18" charset="0"/>
                                    <a:ea typeface="+mn-ea"/>
                                    <a:cs typeface="+mn-cs"/>
                                  </a:rPr>
                                  <m:t>𝑒</m:t>
                                </m:r>
                              </m:e>
                              <m:sup>
                                <m:r>
                                  <a:rPr lang="fr-FR" sz="1100" b="0" i="1">
                                    <a:solidFill>
                                      <a:schemeClr val="tx1"/>
                                    </a:solidFill>
                                    <a:effectLst/>
                                    <a:latin typeface="Cambria Math" panose="02040503050406030204" pitchFamily="18" charset="0"/>
                                    <a:ea typeface="+mn-ea"/>
                                    <a:cs typeface="+mn-cs"/>
                                  </a:rPr>
                                  <m:t>𝑟</m:t>
                                </m:r>
                                <m:r>
                                  <a:rPr lang="de-DE" sz="1100" b="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p>
                            <m:r>
                              <a:rPr lang="de-DE" sz="1100" i="1">
                                <a:solidFill>
                                  <a:schemeClr val="tx1"/>
                                </a:solidFill>
                                <a:effectLst/>
                                <a:latin typeface="Cambria Math" panose="02040503050406030204" pitchFamily="18" charset="0"/>
                                <a:ea typeface="+mn-ea"/>
                                <a:cs typeface="+mn-cs"/>
                              </a:rPr>
                              <m:t>−</m:t>
                            </m:r>
                            <m:sSup>
                              <m:sSupPr>
                                <m:ctrlPr>
                                  <a:rPr lang="de-DE" sz="1100" i="1">
                                    <a:solidFill>
                                      <a:schemeClr val="tx1"/>
                                    </a:solidFill>
                                    <a:effectLst/>
                                    <a:latin typeface="Cambria Math" panose="02040503050406030204" pitchFamily="18" charset="0"/>
                                    <a:ea typeface="+mn-ea"/>
                                    <a:cs typeface="+mn-cs"/>
                                  </a:rPr>
                                </m:ctrlPr>
                              </m:sSupPr>
                              <m:e>
                                <m:r>
                                  <a:rPr lang="de-DE" sz="1100" b="0" i="1">
                                    <a:solidFill>
                                      <a:schemeClr val="tx1"/>
                                    </a:solidFill>
                                    <a:effectLst/>
                                    <a:latin typeface="Cambria Math" panose="02040503050406030204" pitchFamily="18" charset="0"/>
                                    <a:ea typeface="+mn-ea"/>
                                    <a:cs typeface="+mn-cs"/>
                                  </a:rPr>
                                  <m:t>𝑎</m:t>
                                </m:r>
                              </m:e>
                              <m:sup>
                                <m:r>
                                  <a:rPr lang="fr-FR" sz="1100" b="0" i="1">
                                    <a:solidFill>
                                      <a:schemeClr val="tx1"/>
                                    </a:solidFill>
                                    <a:effectLst/>
                                    <a:latin typeface="Cambria Math" panose="02040503050406030204" pitchFamily="18" charset="0"/>
                                    <a:ea typeface="+mn-ea"/>
                                    <a:cs typeface="+mn-cs"/>
                                  </a:rPr>
                                  <m:t>𝑟</m:t>
                                </m:r>
                                <m:r>
                                  <a:rPr lang="de-DE" sz="1100" b="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p>
                          </m:e>
                        </m:d>
                      </m:num>
                      <m:den>
                        <m:sSup>
                          <m:sSupPr>
                            <m:ctrlPr>
                              <a:rPr lang="fr-FR" sz="1100" i="1">
                                <a:solidFill>
                                  <a:schemeClr val="tx1"/>
                                </a:solidFill>
                                <a:effectLst/>
                                <a:latin typeface="Cambria Math" panose="02040503050406030204" pitchFamily="18" charset="0"/>
                                <a:ea typeface="+mn-ea"/>
                                <a:cs typeface="+mn-cs"/>
                              </a:rPr>
                            </m:ctrlPr>
                          </m:sSupPr>
                          <m:e>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𝑒</m:t>
                            </m:r>
                          </m:e>
                          <m:sup>
                            <m:r>
                              <a:rPr lang="de-DE" sz="1100" i="1">
                                <a:solidFill>
                                  <a:schemeClr val="tx1"/>
                                </a:solidFill>
                                <a:effectLst/>
                                <a:latin typeface="Cambria Math" panose="02040503050406030204" pitchFamily="18" charset="0"/>
                                <a:ea typeface="+mn-ea"/>
                                <a:cs typeface="+mn-cs"/>
                              </a:rPr>
                              <m:t>𝑟𝑒𝑎𝑙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p>
                      </m:den>
                    </m:f>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𝑝</m:t>
                        </m:r>
                      </m:e>
                      <m:sub>
                        <m:r>
                          <a:rPr lang="de-DE" sz="1100" i="1">
                            <a:solidFill>
                              <a:schemeClr val="tx1"/>
                            </a:solidFill>
                            <a:effectLst/>
                            <a:latin typeface="Cambria Math" panose="02040503050406030204" pitchFamily="18" charset="0"/>
                            <a:ea typeface="+mn-ea"/>
                            <a:cs typeface="+mn-cs"/>
                          </a:rPr>
                          <m:t>𝐸𝑈𝐴</m:t>
                        </m:r>
                      </m:sub>
                      <m:sup>
                        <m:r>
                          <a:rPr lang="fr-FR" sz="1100" b="0" i="1">
                            <a:solidFill>
                              <a:schemeClr val="tx1"/>
                            </a:solidFill>
                            <a:effectLst/>
                            <a:latin typeface="Cambria Math" panose="02040503050406030204" pitchFamily="18" charset="0"/>
                            <a:ea typeface="+mn-ea"/>
                            <a:cs typeface="+mn-cs"/>
                          </a:rPr>
                          <m:t>𝑟</m:t>
                        </m:r>
                        <m:r>
                          <a:rPr lang="de-DE" sz="110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oMath>
                </m:oMathPara>
              </a14:m>
              <a:endParaRPr lang="de-DE" sz="1100" i="1">
                <a:solidFill>
                  <a:schemeClr val="tx1"/>
                </a:solidFill>
              </a:endParaRPr>
            </a:p>
          </xdr:txBody>
        </xdr:sp>
      </mc:Choice>
      <mc:Fallback xmlns="">
        <xdr:sp macro="" textlink="">
          <xdr:nvSpPr>
            <xdr:cNvPr id="160" name="TextBox 79">
              <a:extLst>
                <a:ext uri="{FF2B5EF4-FFF2-40B4-BE49-F238E27FC236}">
                  <a16:creationId xmlns:a16="http://schemas.microsoft.com/office/drawing/2014/main" id="{4B23DEF5-B370-498C-9371-15F3AE22D2D0}"/>
                </a:ext>
              </a:extLst>
            </xdr:cNvPr>
            <xdr:cNvSpPr txBox="1"/>
          </xdr:nvSpPr>
          <xdr:spPr>
            <a:xfrm>
              <a:off x="5374021" y="63111694"/>
              <a:ext cx="3486124" cy="3556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100" i="0">
                  <a:solidFill>
                    <a:schemeClr val="tx1"/>
                  </a:solidFill>
                  <a:effectLst/>
                  <a:latin typeface="Cambria Math" panose="02040503050406030204" pitchFamily="18" charset="0"/>
                  <a:ea typeface="+mn-ea"/>
                  <a:cs typeface="+mn-cs"/>
                </a:rPr>
                <a:t>𝑝</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𝐶𝑂2^</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𝑒𝑓𝑓</a:t>
              </a:r>
              <a:r>
                <a:rPr lang="fr-FR" sz="1100" b="0" i="0">
                  <a:solidFill>
                    <a:schemeClr val="tx1"/>
                  </a:solidFill>
                  <a:effectLst/>
                  <a:latin typeface="Cambria Math" panose="02040503050406030204" pitchFamily="18" charset="0"/>
                  <a:ea typeface="+mn-ea"/>
                  <a:cs typeface="+mn-cs"/>
                </a:rPr>
                <a:t>,𝑡)</a:t>
              </a:r>
              <a:r>
                <a:rPr lang="de-DE" sz="1100" i="0">
                  <a:solidFill>
                    <a:schemeClr val="tx1"/>
                  </a:solidFill>
                  <a:effectLst/>
                  <a:latin typeface="Cambria Math" panose="02040503050406030204" pitchFamily="18" charset="0"/>
                  <a:ea typeface="+mn-ea"/>
                  <a:cs typeface="+mn-cs"/>
                </a:rPr>
                <a:t>=</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𝑒</a:t>
              </a:r>
              <a:r>
                <a:rPr lang="de-DE" sz="1100" b="0" i="0">
                  <a:solidFill>
                    <a:schemeClr val="tx1"/>
                  </a:solidFill>
                  <a:effectLst/>
                  <a:latin typeface="Cambria Math" panose="02040503050406030204" pitchFamily="18" charset="0"/>
                  <a:ea typeface="+mn-ea"/>
                  <a:cs typeface="+mn-cs"/>
                </a:rPr>
                <a:t>_(𝑅𝑒𝑓</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𝑎_(𝑅𝑒𝑓</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 )</a:t>
              </a:r>
              <a:r>
                <a:rPr lang="de-DE"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 − </a:t>
              </a:r>
              <a:r>
                <a:rPr lang="fr-FR" sz="110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𝑒</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𝑟</a:t>
              </a:r>
              <a:r>
                <a:rPr lang="de-DE" sz="1100" b="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𝑎^(</a:t>
              </a:r>
              <a:r>
                <a:rPr lang="fr-FR" sz="1100" b="0" i="0">
                  <a:solidFill>
                    <a:schemeClr val="tx1"/>
                  </a:solidFill>
                  <a:effectLst/>
                  <a:latin typeface="Cambria Math" panose="02040503050406030204" pitchFamily="18" charset="0"/>
                  <a:ea typeface="+mn-ea"/>
                  <a:cs typeface="+mn-cs"/>
                </a:rPr>
                <a:t>𝑟</a:t>
              </a:r>
              <a:r>
                <a:rPr lang="de-DE" sz="1100" b="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∆𝑒</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𝑟𝑒𝑎𝑙</a:t>
              </a:r>
              <a:r>
                <a:rPr lang="fr-FR" sz="1100" b="0" i="0">
                  <a:solidFill>
                    <a:schemeClr val="tx1"/>
                  </a:solidFill>
                  <a:effectLst/>
                  <a:latin typeface="Cambria Math" panose="02040503050406030204" pitchFamily="18" charset="0"/>
                  <a:ea typeface="+mn-ea"/>
                  <a:cs typeface="+mn-cs"/>
                </a:rPr>
                <a:t>,𝑡)  </a:t>
              </a:r>
              <a:r>
                <a:rPr lang="de-DE" sz="1100" i="0">
                  <a:solidFill>
                    <a:schemeClr val="tx1"/>
                  </a:solidFill>
                  <a:effectLst/>
                  <a:latin typeface="Cambria Math" panose="02040503050406030204" pitchFamily="18" charset="0"/>
                  <a:ea typeface="+mn-ea"/>
                  <a:cs typeface="+mn-cs"/>
                </a:rPr>
                <a:t>𝑝</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𝐸𝑈𝐴^</a:t>
              </a:r>
              <a:r>
                <a:rPr lang="fr-FR" sz="110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𝑟</a:t>
              </a:r>
              <a:r>
                <a:rPr lang="de-DE" sz="110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endParaRPr lang="de-DE" sz="1100" i="1">
                <a:solidFill>
                  <a:schemeClr val="tx1"/>
                </a:solidFill>
              </a:endParaRPr>
            </a:p>
          </xdr:txBody>
        </xdr:sp>
      </mc:Fallback>
    </mc:AlternateContent>
    <xdr:clientData/>
  </xdr:oneCellAnchor>
  <xdr:oneCellAnchor>
    <xdr:from>
      <xdr:col>2</xdr:col>
      <xdr:colOff>1733299</xdr:colOff>
      <xdr:row>246</xdr:row>
      <xdr:rowOff>560</xdr:rowOff>
    </xdr:from>
    <xdr:ext cx="403124" cy="195759"/>
    <mc:AlternateContent xmlns:mc="http://schemas.openxmlformats.org/markup-compatibility/2006" xmlns:a14="http://schemas.microsoft.com/office/drawing/2010/main">
      <mc:Choice Requires="a14">
        <xdr:sp macro="" textlink="">
          <xdr:nvSpPr>
            <xdr:cNvPr id="164" name="TextBox 163">
              <a:extLst>
                <a:ext uri="{FF2B5EF4-FFF2-40B4-BE49-F238E27FC236}">
                  <a16:creationId xmlns:a16="http://schemas.microsoft.com/office/drawing/2014/main" id="{444F0C48-DE13-44BE-96E3-9719DE682D26}"/>
                </a:ext>
              </a:extLst>
            </xdr:cNvPr>
            <xdr:cNvSpPr txBox="1"/>
          </xdr:nvSpPr>
          <xdr:spPr>
            <a:xfrm>
              <a:off x="6834466" y="77205977"/>
              <a:ext cx="403124" cy="19575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𝐸𝑈𝐴</m:t>
                        </m:r>
                      </m:sub>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164" name="TextBox 163">
              <a:extLst>
                <a:ext uri="{FF2B5EF4-FFF2-40B4-BE49-F238E27FC236}">
                  <a16:creationId xmlns:a16="http://schemas.microsoft.com/office/drawing/2014/main" id="{444F0C48-DE13-44BE-96E3-9719DE682D26}"/>
                </a:ext>
              </a:extLst>
            </xdr:cNvPr>
            <xdr:cNvSpPr txBox="1"/>
          </xdr:nvSpPr>
          <xdr:spPr>
            <a:xfrm>
              <a:off x="6834466" y="77205977"/>
              <a:ext cx="403124" cy="19575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𝑝_𝐸𝑈𝐴^(</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1725751</xdr:colOff>
      <xdr:row>249</xdr:row>
      <xdr:rowOff>14683</xdr:rowOff>
    </xdr:from>
    <xdr:ext cx="414162" cy="267947"/>
    <mc:AlternateContent xmlns:mc="http://schemas.openxmlformats.org/markup-compatibility/2006" xmlns:a14="http://schemas.microsoft.com/office/drawing/2010/main">
      <mc:Choice Requires="a14">
        <xdr:sp macro="" textlink="">
          <xdr:nvSpPr>
            <xdr:cNvPr id="167" name="TextBox 79">
              <a:extLst>
                <a:ext uri="{FF2B5EF4-FFF2-40B4-BE49-F238E27FC236}">
                  <a16:creationId xmlns:a16="http://schemas.microsoft.com/office/drawing/2014/main" id="{BDE9EF20-AEF5-439E-A12B-6FE39B6F973F}"/>
                </a:ext>
              </a:extLst>
            </xdr:cNvPr>
            <xdr:cNvSpPr txBox="1"/>
          </xdr:nvSpPr>
          <xdr:spPr>
            <a:xfrm>
              <a:off x="8248265" y="65104018"/>
              <a:ext cx="414162" cy="2679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14:m>
                <m:oMathPara xmlns:m="http://schemas.openxmlformats.org/officeDocument/2006/math">
                  <m:oMathParaPr>
                    <m:jc m:val="centerGroup"/>
                  </m:oMathParaPr>
                  <m:oMath xmlns:m="http://schemas.openxmlformats.org/officeDocument/2006/math">
                    <m:sSubSup>
                      <m:sSubSupPr>
                        <m:ctrlPr>
                          <a:rPr lang="de-DE" sz="1100" i="1">
                            <a:solidFill>
                              <a:schemeClr val="tx1"/>
                            </a:solidFill>
                            <a:latin typeface="Cambria Math" panose="02040503050406030204" pitchFamily="18" charset="0"/>
                          </a:rPr>
                        </m:ctrlPr>
                      </m:sSubSupPr>
                      <m:e>
                        <m:r>
                          <a:rPr lang="de-DE" sz="1100" b="0" i="1">
                            <a:solidFill>
                              <a:schemeClr val="tx1"/>
                            </a:solidFill>
                            <a:latin typeface="Cambria Math" panose="02040503050406030204" pitchFamily="18" charset="0"/>
                          </a:rPr>
                          <m:t>𝑃</m:t>
                        </m:r>
                      </m:e>
                      <m:sub>
                        <m:r>
                          <a:rPr lang="de-DE" sz="1100" b="0" i="1">
                            <a:solidFill>
                              <a:schemeClr val="tx1"/>
                            </a:solidFill>
                            <a:latin typeface="Cambria Math" panose="02040503050406030204" pitchFamily="18" charset="0"/>
                          </a:rPr>
                          <m:t>𝐶𝑂</m:t>
                        </m:r>
                        <m:r>
                          <a:rPr lang="de-DE" sz="1100" b="0" i="1" baseline="-25000">
                            <a:solidFill>
                              <a:schemeClr val="tx1"/>
                            </a:solidFill>
                            <a:latin typeface="Cambria Math" panose="02040503050406030204" pitchFamily="18" charset="0"/>
                          </a:rPr>
                          <m:t>2</m:t>
                        </m:r>
                      </m:sub>
                      <m:sup>
                        <m:r>
                          <a:rPr lang="de-DE" sz="1100" b="0" i="1">
                            <a:solidFill>
                              <a:schemeClr val="tx1"/>
                            </a:solidFill>
                            <a:latin typeface="Cambria Math" panose="02040503050406030204" pitchFamily="18" charset="0"/>
                          </a:rPr>
                          <m:t>𝑒𝑓𝑓</m:t>
                        </m:r>
                        <m:r>
                          <a:rPr lang="fr-FR" sz="1100" b="0" i="1">
                            <a:solidFill>
                              <a:schemeClr val="tx1"/>
                            </a:solidFill>
                            <a:latin typeface="Cambria Math" panose="02040503050406030204" pitchFamily="18" charset="0"/>
                          </a:rPr>
                          <m:t>,</m:t>
                        </m:r>
                        <m:r>
                          <a:rPr lang="fr-FR" sz="1100" b="0" i="1">
                            <a:solidFill>
                              <a:schemeClr val="tx1"/>
                            </a:solidFill>
                            <a:latin typeface="Cambria Math" panose="02040503050406030204" pitchFamily="18" charset="0"/>
                          </a:rPr>
                          <m:t>𝑡</m:t>
                        </m:r>
                      </m:sup>
                    </m:sSubSup>
                  </m:oMath>
                </m:oMathPara>
              </a14:m>
              <a:endParaRPr lang="de-DE" sz="1100" i="1">
                <a:solidFill>
                  <a:schemeClr val="tx1"/>
                </a:solidFill>
              </a:endParaRPr>
            </a:p>
          </xdr:txBody>
        </xdr:sp>
      </mc:Choice>
      <mc:Fallback xmlns="">
        <xdr:sp macro="" textlink="">
          <xdr:nvSpPr>
            <xdr:cNvPr id="167" name="TextBox 79">
              <a:extLst>
                <a:ext uri="{FF2B5EF4-FFF2-40B4-BE49-F238E27FC236}">
                  <a16:creationId xmlns:a16="http://schemas.microsoft.com/office/drawing/2014/main" id="{BDE9EF20-AEF5-439E-A12B-6FE39B6F973F}"/>
                </a:ext>
              </a:extLst>
            </xdr:cNvPr>
            <xdr:cNvSpPr txBox="1"/>
          </xdr:nvSpPr>
          <xdr:spPr>
            <a:xfrm>
              <a:off x="8248265" y="65104018"/>
              <a:ext cx="414162" cy="2679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r>
                <a:rPr lang="de-DE" sz="1100" b="0" i="0">
                  <a:solidFill>
                    <a:schemeClr val="tx1"/>
                  </a:solidFill>
                  <a:latin typeface="Cambria Math" panose="02040503050406030204" pitchFamily="18" charset="0"/>
                </a:rPr>
                <a:t>𝑃_𝐶𝑂</a:t>
              </a:r>
              <a:r>
                <a:rPr lang="de-DE" sz="1100" b="0" i="0" baseline="-25000">
                  <a:solidFill>
                    <a:schemeClr val="tx1"/>
                  </a:solidFill>
                  <a:latin typeface="Cambria Math" panose="02040503050406030204" pitchFamily="18" charset="0"/>
                </a:rPr>
                <a:t>2^(</a:t>
              </a:r>
              <a:r>
                <a:rPr lang="de-DE" sz="1100" b="0" i="0">
                  <a:solidFill>
                    <a:schemeClr val="tx1"/>
                  </a:solidFill>
                  <a:latin typeface="Cambria Math" panose="02040503050406030204" pitchFamily="18" charset="0"/>
                </a:rPr>
                <a:t>𝑒𝑓𝑓</a:t>
              </a:r>
              <a:r>
                <a:rPr lang="fr-FR" sz="1100" b="0" i="0">
                  <a:solidFill>
                    <a:schemeClr val="tx1"/>
                  </a:solidFill>
                  <a:latin typeface="Cambria Math" panose="02040503050406030204" pitchFamily="18" charset="0"/>
                </a:rPr>
                <a:t>,𝑡</a:t>
              </a:r>
              <a:r>
                <a:rPr lang="de-DE" sz="1100" b="0" i="0">
                  <a:solidFill>
                    <a:schemeClr val="tx1"/>
                  </a:solidFill>
                  <a:latin typeface="Cambria Math" panose="02040503050406030204" pitchFamily="18" charset="0"/>
                </a:rPr>
                <a:t>)</a:t>
              </a:r>
              <a:endParaRPr lang="de-DE" sz="1100" i="1">
                <a:solidFill>
                  <a:schemeClr val="tx1"/>
                </a:solidFill>
              </a:endParaRPr>
            </a:p>
          </xdr:txBody>
        </xdr:sp>
      </mc:Fallback>
    </mc:AlternateContent>
    <xdr:clientData/>
  </xdr:oneCellAnchor>
  <xdr:oneCellAnchor>
    <xdr:from>
      <xdr:col>2</xdr:col>
      <xdr:colOff>2054097</xdr:colOff>
      <xdr:row>81</xdr:row>
      <xdr:rowOff>181349</xdr:rowOff>
    </xdr:from>
    <xdr:ext cx="384336" cy="183127"/>
    <mc:AlternateContent xmlns:mc="http://schemas.openxmlformats.org/markup-compatibility/2006" xmlns:a14="http://schemas.microsoft.com/office/drawing/2010/main">
      <mc:Choice Requires="a14">
        <xdr:sp macro="" textlink="">
          <xdr:nvSpPr>
            <xdr:cNvPr id="169" name="TextBox 168">
              <a:extLst>
                <a:ext uri="{FF2B5EF4-FFF2-40B4-BE49-F238E27FC236}">
                  <a16:creationId xmlns:a16="http://schemas.microsoft.com/office/drawing/2014/main" id="{23492C06-D824-4F09-9BAE-31690A91263F}"/>
                </a:ext>
              </a:extLst>
            </xdr:cNvPr>
            <xdr:cNvSpPr txBox="1"/>
          </xdr:nvSpPr>
          <xdr:spPr>
            <a:xfrm>
              <a:off x="8575547" y="21542749"/>
              <a:ext cx="38433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b="0" i="1">
                            <a:latin typeface="Cambria Math" panose="02040503050406030204" pitchFamily="18" charset="0"/>
                          </a:rPr>
                          <m:t>𝐴</m:t>
                        </m:r>
                      </m:e>
                      <m:sub>
                        <m:r>
                          <a:rPr lang="de-DE" sz="1100" b="0" i="1">
                            <a:latin typeface="Cambria Math" panose="02040503050406030204" pitchFamily="18" charset="0"/>
                          </a:rPr>
                          <m:t>𝑅𝑒𝑓</m:t>
                        </m:r>
                        <m:r>
                          <a:rPr lang="fr-FR" sz="1100" b="0" i="1">
                            <a:latin typeface="Cambria Math" panose="02040503050406030204" pitchFamily="18" charset="0"/>
                          </a:rPr>
                          <m:t>,</m:t>
                        </m:r>
                        <m:r>
                          <a:rPr lang="fr-FR" sz="1100" b="0" i="1">
                            <a:latin typeface="Cambria Math" panose="02040503050406030204" pitchFamily="18" charset="0"/>
                          </a:rPr>
                          <m:t>𝑡</m:t>
                        </m:r>
                      </m:sub>
                    </m:sSub>
                  </m:oMath>
                </m:oMathPara>
              </a14:m>
              <a:endParaRPr lang="de-DE" sz="1100" i="1"/>
            </a:p>
          </xdr:txBody>
        </xdr:sp>
      </mc:Choice>
      <mc:Fallback xmlns="">
        <xdr:sp macro="" textlink="">
          <xdr:nvSpPr>
            <xdr:cNvPr id="169" name="TextBox 168">
              <a:extLst>
                <a:ext uri="{FF2B5EF4-FFF2-40B4-BE49-F238E27FC236}">
                  <a16:creationId xmlns:a16="http://schemas.microsoft.com/office/drawing/2014/main" id="{23492C06-D824-4F09-9BAE-31690A91263F}"/>
                </a:ext>
              </a:extLst>
            </xdr:cNvPr>
            <xdr:cNvSpPr txBox="1"/>
          </xdr:nvSpPr>
          <xdr:spPr>
            <a:xfrm>
              <a:off x="8575547" y="21542749"/>
              <a:ext cx="38433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𝐴_(𝑅𝑒𝑓</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2228281</xdr:colOff>
      <xdr:row>148</xdr:row>
      <xdr:rowOff>27307</xdr:rowOff>
    </xdr:from>
    <xdr:ext cx="412036" cy="178832"/>
    <mc:AlternateContent xmlns:mc="http://schemas.openxmlformats.org/markup-compatibility/2006" xmlns:a14="http://schemas.microsoft.com/office/drawing/2010/main">
      <mc:Choice Requires="a14">
        <xdr:sp macro="" textlink="">
          <xdr:nvSpPr>
            <xdr:cNvPr id="170" name="TextBox 169">
              <a:extLst>
                <a:ext uri="{FF2B5EF4-FFF2-40B4-BE49-F238E27FC236}">
                  <a16:creationId xmlns:a16="http://schemas.microsoft.com/office/drawing/2014/main" id="{2328AF43-DC38-4ED5-B88B-6A9B5EF38ABE}"/>
                </a:ext>
              </a:extLst>
            </xdr:cNvPr>
            <xdr:cNvSpPr txBox="1"/>
          </xdr:nvSpPr>
          <xdr:spPr>
            <a:xfrm>
              <a:off x="8749731" y="39486207"/>
              <a:ext cx="412036"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panose="02040503050406030204" pitchFamily="18" charset="0"/>
                          </a:rPr>
                          <m:t>𝐴</m:t>
                        </m:r>
                      </m:e>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170" name="TextBox 169">
              <a:extLst>
                <a:ext uri="{FF2B5EF4-FFF2-40B4-BE49-F238E27FC236}">
                  <a16:creationId xmlns:a16="http://schemas.microsoft.com/office/drawing/2014/main" id="{2328AF43-DC38-4ED5-B88B-6A9B5EF38ABE}"/>
                </a:ext>
              </a:extLst>
            </xdr:cNvPr>
            <xdr:cNvSpPr txBox="1"/>
          </xdr:nvSpPr>
          <xdr:spPr>
            <a:xfrm>
              <a:off x="8749731" y="39486207"/>
              <a:ext cx="412036"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𝐴^(</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295275</xdr:colOff>
      <xdr:row>252</xdr:row>
      <xdr:rowOff>0</xdr:rowOff>
    </xdr:from>
    <xdr:ext cx="65" cy="172227"/>
    <xdr:sp macro="" textlink="">
      <xdr:nvSpPr>
        <xdr:cNvPr id="174" name="TextBox 84">
          <a:extLst>
            <a:ext uri="{FF2B5EF4-FFF2-40B4-BE49-F238E27FC236}">
              <a16:creationId xmlns:a16="http://schemas.microsoft.com/office/drawing/2014/main" id="{B2E5ADAC-AC2E-48B9-8756-73DD6A1D2596}"/>
            </a:ext>
          </a:extLst>
        </xdr:cNvPr>
        <xdr:cNvSpPr txBox="1"/>
      </xdr:nvSpPr>
      <xdr:spPr>
        <a:xfrm>
          <a:off x="7991475" y="7133272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de-DE" sz="1100" i="0"/>
        </a:p>
      </xdr:txBody>
    </xdr:sp>
    <xdr:clientData/>
  </xdr:oneCellAnchor>
  <xdr:oneCellAnchor>
    <xdr:from>
      <xdr:col>2</xdr:col>
      <xdr:colOff>304800</xdr:colOff>
      <xdr:row>252</xdr:row>
      <xdr:rowOff>0</xdr:rowOff>
    </xdr:from>
    <xdr:ext cx="65" cy="172227"/>
    <xdr:sp macro="" textlink="">
      <xdr:nvSpPr>
        <xdr:cNvPr id="175" name="TextBox 25">
          <a:extLst>
            <a:ext uri="{FF2B5EF4-FFF2-40B4-BE49-F238E27FC236}">
              <a16:creationId xmlns:a16="http://schemas.microsoft.com/office/drawing/2014/main" id="{EDA28304-6D81-4828-B058-7AC5ED6219E7}"/>
            </a:ext>
          </a:extLst>
        </xdr:cNvPr>
        <xdr:cNvSpPr txBox="1"/>
      </xdr:nvSpPr>
      <xdr:spPr>
        <a:xfrm>
          <a:off x="8001000" y="7133272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de-DE" sz="1100" i="0"/>
        </a:p>
      </xdr:txBody>
    </xdr:sp>
    <xdr:clientData/>
  </xdr:oneCellAnchor>
  <xdr:oneCellAnchor>
    <xdr:from>
      <xdr:col>2</xdr:col>
      <xdr:colOff>2100823</xdr:colOff>
      <xdr:row>440</xdr:row>
      <xdr:rowOff>87621</xdr:rowOff>
    </xdr:from>
    <xdr:ext cx="391454" cy="203582"/>
    <mc:AlternateContent xmlns:mc="http://schemas.openxmlformats.org/markup-compatibility/2006" xmlns:a14="http://schemas.microsoft.com/office/drawing/2010/main">
      <mc:Choice Requires="a14">
        <xdr:sp macro="" textlink="">
          <xdr:nvSpPr>
            <xdr:cNvPr id="64" name="TextBox 187">
              <a:extLst>
                <a:ext uri="{FF2B5EF4-FFF2-40B4-BE49-F238E27FC236}">
                  <a16:creationId xmlns:a16="http://schemas.microsoft.com/office/drawing/2014/main" id="{59CC14C6-3C3D-4E0D-8866-0ED048269695}"/>
                </a:ext>
              </a:extLst>
            </xdr:cNvPr>
            <xdr:cNvSpPr txBox="1"/>
          </xdr:nvSpPr>
          <xdr:spPr>
            <a:xfrm>
              <a:off x="8622647" y="97339739"/>
              <a:ext cx="391454" cy="2035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fr-FR" sz="1100" b="0" i="1">
                            <a:latin typeface="Cambria Math" panose="02040503050406030204" pitchFamily="18" charset="0"/>
                          </a:rPr>
                          <m:t>𝐶𝐶𝑓𝐷</m:t>
                        </m:r>
                      </m:sub>
                      <m:sup>
                        <m:r>
                          <a:rPr lang="de-DE" sz="1100" b="0" i="1">
                            <a:latin typeface="Cambria Math" panose="02040503050406030204" pitchFamily="18" charset="0"/>
                          </a:rPr>
                          <m:t>𝐵𝑎𝑠𝑖𝑠</m:t>
                        </m:r>
                      </m:sup>
                    </m:sSubSup>
                  </m:oMath>
                </m:oMathPara>
              </a14:m>
              <a:endParaRPr lang="de-DE" sz="1100" i="1"/>
            </a:p>
          </xdr:txBody>
        </xdr:sp>
      </mc:Choice>
      <mc:Fallback xmlns="">
        <xdr:sp macro="" textlink="">
          <xdr:nvSpPr>
            <xdr:cNvPr id="64" name="TextBox 187">
              <a:extLst>
                <a:ext uri="{FF2B5EF4-FFF2-40B4-BE49-F238E27FC236}">
                  <a16:creationId xmlns:a16="http://schemas.microsoft.com/office/drawing/2014/main" id="{59CC14C6-3C3D-4E0D-8866-0ED048269695}"/>
                </a:ext>
              </a:extLst>
            </xdr:cNvPr>
            <xdr:cNvSpPr txBox="1"/>
          </xdr:nvSpPr>
          <xdr:spPr>
            <a:xfrm>
              <a:off x="8622647" y="97339739"/>
              <a:ext cx="391454" cy="2035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a:t>
              </a:r>
              <a:r>
                <a:rPr lang="fr-FR" sz="1100" b="0" i="0">
                  <a:latin typeface="Cambria Math" panose="02040503050406030204" pitchFamily="18" charset="0"/>
                </a:rPr>
                <a:t>𝐶𝐶𝑓𝐷^</a:t>
              </a:r>
              <a:r>
                <a:rPr lang="de-DE" sz="1100" b="0" i="0">
                  <a:latin typeface="Cambria Math" panose="02040503050406030204" pitchFamily="18" charset="0"/>
                </a:rPr>
                <a:t>𝐵𝑎𝑠𝑖𝑠</a:t>
              </a:r>
              <a:endParaRPr lang="de-DE" sz="1100" i="1"/>
            </a:p>
          </xdr:txBody>
        </xdr:sp>
      </mc:Fallback>
    </mc:AlternateContent>
    <xdr:clientData/>
  </xdr:oneCellAnchor>
  <xdr:oneCellAnchor>
    <xdr:from>
      <xdr:col>2</xdr:col>
      <xdr:colOff>2033768</xdr:colOff>
      <xdr:row>441</xdr:row>
      <xdr:rowOff>67264</xdr:rowOff>
    </xdr:from>
    <xdr:ext cx="525564" cy="216791"/>
    <mc:AlternateContent xmlns:mc="http://schemas.openxmlformats.org/markup-compatibility/2006" xmlns:a14="http://schemas.microsoft.com/office/drawing/2010/main">
      <mc:Choice Requires="a14">
        <xdr:sp macro="" textlink="">
          <xdr:nvSpPr>
            <xdr:cNvPr id="65" name="TextBox 60">
              <a:extLst>
                <a:ext uri="{FF2B5EF4-FFF2-40B4-BE49-F238E27FC236}">
                  <a16:creationId xmlns:a16="http://schemas.microsoft.com/office/drawing/2014/main" id="{5B7DC310-13A3-4C27-B829-963F533D84CD}"/>
                </a:ext>
              </a:extLst>
            </xdr:cNvPr>
            <xdr:cNvSpPr txBox="1"/>
          </xdr:nvSpPr>
          <xdr:spPr>
            <a:xfrm>
              <a:off x="8555592" y="97677970"/>
              <a:ext cx="525564" cy="2167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solidFill>
                              <a:schemeClr val="tx1"/>
                            </a:solidFill>
                            <a:latin typeface="Cambria Math" panose="02040503050406030204" pitchFamily="18" charset="0"/>
                          </a:rPr>
                        </m:ctrlPr>
                      </m:sSubSupPr>
                      <m:e>
                        <m:r>
                          <a:rPr lang="de-DE" sz="1100" i="1">
                            <a:solidFill>
                              <a:schemeClr val="tx1"/>
                            </a:solidFill>
                            <a:latin typeface="Cambria Math" panose="02040503050406030204" pitchFamily="18" charset="0"/>
                            <a:ea typeface="Cambria Math" panose="02040503050406030204" pitchFamily="18" charset="0"/>
                          </a:rPr>
                          <m:t>∆</m:t>
                        </m:r>
                        <m:r>
                          <a:rPr lang="de-DE" sz="1100" b="0" i="1">
                            <a:solidFill>
                              <a:schemeClr val="tx1"/>
                            </a:solidFill>
                            <a:latin typeface="Cambria Math" panose="02040503050406030204" pitchFamily="18" charset="0"/>
                            <a:ea typeface="Cambria Math" panose="02040503050406030204" pitchFamily="18" charset="0"/>
                          </a:rPr>
                          <m:t>𝑘</m:t>
                        </m:r>
                      </m:e>
                      <m:sub>
                        <m:r>
                          <a:rPr lang="fr-FR" sz="1100" b="0" i="1">
                            <a:solidFill>
                              <a:schemeClr val="tx1"/>
                            </a:solidFill>
                            <a:latin typeface="Cambria Math" panose="02040503050406030204" pitchFamily="18" charset="0"/>
                            <a:ea typeface="Cambria Math" panose="02040503050406030204" pitchFamily="18" charset="0"/>
                          </a:rPr>
                          <m:t>𝐶𝐶𝑓𝐷</m:t>
                        </m:r>
                      </m:sub>
                      <m:sup>
                        <m:r>
                          <a:rPr lang="de-DE" sz="1100" b="0" i="1">
                            <a:solidFill>
                              <a:schemeClr val="tx1"/>
                            </a:solidFill>
                            <a:latin typeface="Cambria Math" panose="02040503050406030204" pitchFamily="18" charset="0"/>
                          </a:rPr>
                          <m:t>𝑃𝑙𝑎𝑛</m:t>
                        </m:r>
                        <m:r>
                          <a:rPr lang="fr-FR" sz="1100" b="0" i="1">
                            <a:solidFill>
                              <a:schemeClr val="tx1"/>
                            </a:solidFill>
                            <a:latin typeface="Cambria Math" panose="02040503050406030204" pitchFamily="18" charset="0"/>
                          </a:rPr>
                          <m:t>,</m:t>
                        </m:r>
                        <m:r>
                          <a:rPr lang="fr-FR" sz="1100" b="0" i="1">
                            <a:solidFill>
                              <a:schemeClr val="tx1"/>
                            </a:solidFill>
                            <a:latin typeface="Cambria Math" panose="02040503050406030204" pitchFamily="18" charset="0"/>
                          </a:rPr>
                          <m:t>𝑡</m:t>
                        </m:r>
                      </m:sup>
                    </m:sSubSup>
                  </m:oMath>
                </m:oMathPara>
              </a14:m>
              <a:endParaRPr lang="de-DE" sz="1100" i="1">
                <a:solidFill>
                  <a:schemeClr val="tx1"/>
                </a:solidFill>
              </a:endParaRPr>
            </a:p>
          </xdr:txBody>
        </xdr:sp>
      </mc:Choice>
      <mc:Fallback xmlns="">
        <xdr:sp macro="" textlink="">
          <xdr:nvSpPr>
            <xdr:cNvPr id="65" name="TextBox 60">
              <a:extLst>
                <a:ext uri="{FF2B5EF4-FFF2-40B4-BE49-F238E27FC236}">
                  <a16:creationId xmlns:a16="http://schemas.microsoft.com/office/drawing/2014/main" id="{5B7DC310-13A3-4C27-B829-963F533D84CD}"/>
                </a:ext>
              </a:extLst>
            </xdr:cNvPr>
            <xdr:cNvSpPr txBox="1"/>
          </xdr:nvSpPr>
          <xdr:spPr>
            <a:xfrm>
              <a:off x="8555592" y="97677970"/>
              <a:ext cx="525564" cy="2167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100" i="0">
                  <a:solidFill>
                    <a:schemeClr val="tx1"/>
                  </a:solidFill>
                  <a:latin typeface="Cambria Math" panose="02040503050406030204" pitchFamily="18" charset="0"/>
                </a:rPr>
                <a:t>〖</a:t>
              </a:r>
              <a:r>
                <a:rPr lang="de-DE" sz="1100" i="0">
                  <a:solidFill>
                    <a:schemeClr val="tx1"/>
                  </a:solidFill>
                  <a:latin typeface="Cambria Math" panose="02040503050406030204" pitchFamily="18" charset="0"/>
                  <a:ea typeface="Cambria Math" panose="02040503050406030204" pitchFamily="18" charset="0"/>
                </a:rPr>
                <a:t>∆</a:t>
              </a:r>
              <a:r>
                <a:rPr lang="de-DE" sz="1100" b="0" i="0">
                  <a:solidFill>
                    <a:schemeClr val="tx1"/>
                  </a:solidFill>
                  <a:latin typeface="Cambria Math" panose="02040503050406030204" pitchFamily="18" charset="0"/>
                  <a:ea typeface="Cambria Math" panose="02040503050406030204" pitchFamily="18" charset="0"/>
                </a:rPr>
                <a:t>𝑘〗_</a:t>
              </a:r>
              <a:r>
                <a:rPr lang="fr-FR" sz="1100" b="0" i="0">
                  <a:solidFill>
                    <a:schemeClr val="tx1"/>
                  </a:solidFill>
                  <a:latin typeface="Cambria Math" panose="02040503050406030204" pitchFamily="18" charset="0"/>
                  <a:ea typeface="Cambria Math" panose="02040503050406030204" pitchFamily="18" charset="0"/>
                </a:rPr>
                <a:t>𝐶𝐶𝑓𝐷^</a:t>
              </a:r>
              <a:r>
                <a:rPr lang="de-DE" sz="1100" b="0" i="0">
                  <a:solidFill>
                    <a:schemeClr val="tx1"/>
                  </a:solidFill>
                  <a:latin typeface="Cambria Math" panose="02040503050406030204" pitchFamily="18" charset="0"/>
                  <a:ea typeface="Cambria Math" panose="02040503050406030204" pitchFamily="18" charset="0"/>
                </a:rPr>
                <a:t>(</a:t>
              </a:r>
              <a:r>
                <a:rPr lang="de-DE" sz="1100" b="0" i="0">
                  <a:solidFill>
                    <a:schemeClr val="tx1"/>
                  </a:solidFill>
                  <a:latin typeface="Cambria Math" panose="02040503050406030204" pitchFamily="18" charset="0"/>
                </a:rPr>
                <a:t>𝑃𝑙𝑎𝑛</a:t>
              </a:r>
              <a:r>
                <a:rPr lang="fr-FR" sz="1100" b="0" i="0">
                  <a:solidFill>
                    <a:schemeClr val="tx1"/>
                  </a:solidFill>
                  <a:latin typeface="Cambria Math" panose="02040503050406030204" pitchFamily="18" charset="0"/>
                </a:rPr>
                <a:t>,𝑡</a:t>
              </a:r>
              <a:r>
                <a:rPr lang="de-DE" sz="1100" b="0" i="0">
                  <a:solidFill>
                    <a:schemeClr val="tx1"/>
                  </a:solidFill>
                  <a:latin typeface="Cambria Math" panose="02040503050406030204" pitchFamily="18" charset="0"/>
                </a:rPr>
                <a:t>)</a:t>
              </a:r>
              <a:endParaRPr lang="de-DE" sz="1100" i="1">
                <a:solidFill>
                  <a:schemeClr val="tx1"/>
                </a:solidFill>
              </a:endParaRPr>
            </a:p>
          </xdr:txBody>
        </xdr:sp>
      </mc:Fallback>
    </mc:AlternateContent>
    <xdr:clientData/>
  </xdr:oneCellAnchor>
  <xdr:oneCellAnchor>
    <xdr:from>
      <xdr:col>2</xdr:col>
      <xdr:colOff>2106530</xdr:colOff>
      <xdr:row>442</xdr:row>
      <xdr:rowOff>59607</xdr:rowOff>
    </xdr:from>
    <xdr:ext cx="380040" cy="206723"/>
    <mc:AlternateContent xmlns:mc="http://schemas.openxmlformats.org/markup-compatibility/2006" xmlns:a14="http://schemas.microsoft.com/office/drawing/2010/main">
      <mc:Choice Requires="a14">
        <xdr:sp macro="" textlink="">
          <xdr:nvSpPr>
            <xdr:cNvPr id="66" name="TextBox 79">
              <a:extLst>
                <a:ext uri="{FF2B5EF4-FFF2-40B4-BE49-F238E27FC236}">
                  <a16:creationId xmlns:a16="http://schemas.microsoft.com/office/drawing/2014/main" id="{B2840268-A9B0-4B4E-9940-20E28E2A0339}"/>
                </a:ext>
              </a:extLst>
            </xdr:cNvPr>
            <xdr:cNvSpPr txBox="1"/>
          </xdr:nvSpPr>
          <xdr:spPr>
            <a:xfrm>
              <a:off x="8628354" y="98126019"/>
              <a:ext cx="380040" cy="206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solidFill>
                              <a:schemeClr val="tx1"/>
                            </a:solidFill>
                            <a:latin typeface="Cambria Math" panose="02040503050406030204" pitchFamily="18" charset="0"/>
                          </a:rPr>
                        </m:ctrlPr>
                      </m:sSubSupPr>
                      <m:e>
                        <m:r>
                          <a:rPr lang="de-DE" sz="1100" b="0" i="1">
                            <a:solidFill>
                              <a:schemeClr val="tx1"/>
                            </a:solidFill>
                            <a:latin typeface="Cambria Math" panose="02040503050406030204" pitchFamily="18" charset="0"/>
                          </a:rPr>
                          <m:t>𝑃</m:t>
                        </m:r>
                      </m:e>
                      <m:sub>
                        <m:r>
                          <a:rPr lang="de-DE" sz="1100" b="0" i="1">
                            <a:solidFill>
                              <a:schemeClr val="tx1"/>
                            </a:solidFill>
                            <a:latin typeface="Cambria Math" panose="02040503050406030204" pitchFamily="18" charset="0"/>
                          </a:rPr>
                          <m:t>𝐶</m:t>
                        </m:r>
                        <m:r>
                          <a:rPr lang="de-DE" sz="1100" b="0" i="1">
                            <a:solidFill>
                              <a:schemeClr val="tx1"/>
                            </a:solidFill>
                            <a:latin typeface="Cambria Math" panose="02040503050406030204" pitchFamily="18" charset="0"/>
                          </a:rPr>
                          <m:t>02</m:t>
                        </m:r>
                      </m:sub>
                      <m:sup>
                        <m:r>
                          <a:rPr lang="de-DE" sz="1100" b="0" i="1">
                            <a:solidFill>
                              <a:schemeClr val="tx1"/>
                            </a:solidFill>
                            <a:latin typeface="Cambria Math" panose="02040503050406030204" pitchFamily="18" charset="0"/>
                          </a:rPr>
                          <m:t>𝑒𝑓𝑓</m:t>
                        </m:r>
                        <m:r>
                          <a:rPr lang="fr-FR" sz="1100" b="0" i="1">
                            <a:solidFill>
                              <a:schemeClr val="tx1"/>
                            </a:solidFill>
                            <a:latin typeface="Cambria Math" panose="02040503050406030204" pitchFamily="18" charset="0"/>
                          </a:rPr>
                          <m:t>,</m:t>
                        </m:r>
                        <m:r>
                          <a:rPr lang="fr-FR" sz="1100" b="0" i="1">
                            <a:solidFill>
                              <a:schemeClr val="tx1"/>
                            </a:solidFill>
                            <a:latin typeface="Cambria Math" panose="02040503050406030204" pitchFamily="18" charset="0"/>
                          </a:rPr>
                          <m:t>𝑡</m:t>
                        </m:r>
                      </m:sup>
                    </m:sSubSup>
                  </m:oMath>
                </m:oMathPara>
              </a14:m>
              <a:endParaRPr lang="de-DE" sz="1100" i="1">
                <a:solidFill>
                  <a:schemeClr val="tx1"/>
                </a:solidFill>
              </a:endParaRPr>
            </a:p>
          </xdr:txBody>
        </xdr:sp>
      </mc:Choice>
      <mc:Fallback xmlns="">
        <xdr:sp macro="" textlink="">
          <xdr:nvSpPr>
            <xdr:cNvPr id="66" name="TextBox 79">
              <a:extLst>
                <a:ext uri="{FF2B5EF4-FFF2-40B4-BE49-F238E27FC236}">
                  <a16:creationId xmlns:a16="http://schemas.microsoft.com/office/drawing/2014/main" id="{B2840268-A9B0-4B4E-9940-20E28E2A0339}"/>
                </a:ext>
              </a:extLst>
            </xdr:cNvPr>
            <xdr:cNvSpPr txBox="1"/>
          </xdr:nvSpPr>
          <xdr:spPr>
            <a:xfrm>
              <a:off x="8628354" y="98126019"/>
              <a:ext cx="380040" cy="206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solidFill>
                    <a:schemeClr val="tx1"/>
                  </a:solidFill>
                  <a:latin typeface="Cambria Math" panose="02040503050406030204" pitchFamily="18" charset="0"/>
                </a:rPr>
                <a:t>𝑃_𝐶02^(𝑒𝑓𝑓</a:t>
              </a:r>
              <a:r>
                <a:rPr lang="fr-FR" sz="1100" b="0" i="0">
                  <a:solidFill>
                    <a:schemeClr val="tx1"/>
                  </a:solidFill>
                  <a:latin typeface="Cambria Math" panose="02040503050406030204" pitchFamily="18" charset="0"/>
                </a:rPr>
                <a:t>,𝑡</a:t>
              </a:r>
              <a:r>
                <a:rPr lang="de-DE" sz="1100" b="0" i="0">
                  <a:solidFill>
                    <a:schemeClr val="tx1"/>
                  </a:solidFill>
                  <a:latin typeface="Cambria Math" panose="02040503050406030204" pitchFamily="18" charset="0"/>
                </a:rPr>
                <a:t>)</a:t>
              </a:r>
              <a:endParaRPr lang="de-DE" sz="1100" i="1">
                <a:solidFill>
                  <a:schemeClr val="tx1"/>
                </a:solidFill>
              </a:endParaRPr>
            </a:p>
          </xdr:txBody>
        </xdr:sp>
      </mc:Fallback>
    </mc:AlternateContent>
    <xdr:clientData/>
  </xdr:oneCellAnchor>
  <xdr:oneCellAnchor>
    <xdr:from>
      <xdr:col>2</xdr:col>
      <xdr:colOff>1757973</xdr:colOff>
      <xdr:row>445</xdr:row>
      <xdr:rowOff>82791</xdr:rowOff>
    </xdr:from>
    <xdr:ext cx="1077154" cy="185179"/>
    <mc:AlternateContent xmlns:mc="http://schemas.openxmlformats.org/markup-compatibility/2006" xmlns:a14="http://schemas.microsoft.com/office/drawing/2010/main">
      <mc:Choice Requires="a14">
        <xdr:sp macro="" textlink="">
          <xdr:nvSpPr>
            <xdr:cNvPr id="69" name="TextBox 25">
              <a:extLst>
                <a:ext uri="{FF2B5EF4-FFF2-40B4-BE49-F238E27FC236}">
                  <a16:creationId xmlns:a16="http://schemas.microsoft.com/office/drawing/2014/main" id="{8B4810A7-6042-422B-898B-03D29E558427}"/>
                </a:ext>
              </a:extLst>
            </xdr:cNvPr>
            <xdr:cNvSpPr txBox="1"/>
          </xdr:nvSpPr>
          <xdr:spPr>
            <a:xfrm>
              <a:off x="8279797" y="99299673"/>
              <a:ext cx="1077154" cy="18517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b="0" i="1">
                            <a:latin typeface="Cambria Math" panose="02040503050406030204" pitchFamily="18" charset="0"/>
                          </a:rPr>
                          <m:t>𝑅</m:t>
                        </m:r>
                      </m:e>
                      <m:sub>
                        <m:r>
                          <a:rPr lang="de-DE" sz="1100" b="0" i="1">
                            <a:latin typeface="Cambria Math" panose="02040503050406030204" pitchFamily="18" charset="0"/>
                          </a:rPr>
                          <m:t>𝑛</m:t>
                        </m:r>
                        <m:r>
                          <a:rPr lang="fr-FR" sz="1100" b="0" i="1">
                            <a:latin typeface="Cambria Math" panose="02040503050406030204" pitchFamily="18" charset="0"/>
                          </a:rPr>
                          <m:t>𝐶𝐶𝑓𝐷</m:t>
                        </m:r>
                        <m:r>
                          <a:rPr lang="fr-FR" sz="1100" b="0" i="1">
                            <a:latin typeface="Cambria Math" panose="02040503050406030204" pitchFamily="18" charset="0"/>
                          </a:rPr>
                          <m:t>, </m:t>
                        </m:r>
                        <m:r>
                          <a:rPr lang="fr-FR" sz="1100" b="0" i="1">
                            <a:latin typeface="Cambria Math" panose="02040503050406030204" pitchFamily="18" charset="0"/>
                          </a:rPr>
                          <m:t>𝑡</m:t>
                        </m:r>
                      </m:sub>
                    </m:sSub>
                    <m:r>
                      <a:rPr lang="fr-FR" sz="1100" b="0" i="1">
                        <a:latin typeface="Cambria Math" panose="02040503050406030204" pitchFamily="18" charset="0"/>
                      </a:rPr>
                      <m:t>+</m:t>
                    </m:r>
                    <m:r>
                      <m:rPr>
                        <m:sty m:val="p"/>
                      </m:rPr>
                      <a:rPr lang="de-DE" sz="1100">
                        <a:solidFill>
                          <a:schemeClr val="tx1"/>
                        </a:solidFill>
                        <a:effectLst/>
                        <a:latin typeface="Cambria Math" panose="02040503050406030204" pitchFamily="18" charset="0"/>
                        <a:ea typeface="+mn-ea"/>
                        <a:cs typeface="+mn-cs"/>
                      </a:rPr>
                      <m:t>Δ</m:t>
                    </m:r>
                    <m:sSub>
                      <m:sSubPr>
                        <m:ctrlPr>
                          <a:rPr lang="fr-FR" sz="1100" i="1">
                            <a:solidFill>
                              <a:schemeClr val="tx1"/>
                            </a:solidFill>
                            <a:effectLst/>
                            <a:latin typeface="Cambria Math" panose="02040503050406030204" pitchFamily="18" charset="0"/>
                            <a:ea typeface="+mn-ea"/>
                            <a:cs typeface="+mn-cs"/>
                          </a:rPr>
                        </m:ctrlPr>
                      </m:sSubPr>
                      <m:e>
                        <m:r>
                          <m:rPr>
                            <m:sty m:val="p"/>
                          </m:rPr>
                          <a:rPr lang="de-DE" sz="1100">
                            <a:solidFill>
                              <a:schemeClr val="tx1"/>
                            </a:solidFill>
                            <a:effectLst/>
                            <a:latin typeface="Cambria Math" panose="02040503050406030204" pitchFamily="18" charset="0"/>
                            <a:ea typeface="+mn-ea"/>
                            <a:cs typeface="+mn-cs"/>
                          </a:rPr>
                          <m:t>F</m:t>
                        </m:r>
                      </m:e>
                      <m:sub>
                        <m:r>
                          <m:rPr>
                            <m:sty m:val="p"/>
                          </m:rPr>
                          <a:rPr lang="de-DE" sz="1100">
                            <a:solidFill>
                              <a:schemeClr val="tx1"/>
                            </a:solidFill>
                            <a:effectLst/>
                            <a:latin typeface="Cambria Math" panose="02040503050406030204" pitchFamily="18" charset="0"/>
                            <a:ea typeface="+mn-ea"/>
                            <a:cs typeface="+mn-cs"/>
                          </a:rPr>
                          <m:t>Ely</m:t>
                        </m:r>
                        <m:r>
                          <a:rPr lang="fr-FR" sz="1100" b="0" i="0">
                            <a:solidFill>
                              <a:schemeClr val="tx1"/>
                            </a:solidFill>
                            <a:effectLst/>
                            <a:latin typeface="Cambria Math" panose="02040503050406030204" pitchFamily="18" charset="0"/>
                            <a:ea typeface="+mn-ea"/>
                            <a:cs typeface="+mn-cs"/>
                          </a:rPr>
                          <m:t>, </m:t>
                        </m:r>
                        <m:r>
                          <m:rPr>
                            <m:sty m:val="p"/>
                          </m:rPr>
                          <a:rPr lang="fr-FR" sz="1100" b="0" i="0">
                            <a:solidFill>
                              <a:schemeClr val="tx1"/>
                            </a:solidFill>
                            <a:effectLst/>
                            <a:latin typeface="Cambria Math" panose="02040503050406030204" pitchFamily="18" charset="0"/>
                            <a:ea typeface="+mn-ea"/>
                            <a:cs typeface="+mn-cs"/>
                          </a:rPr>
                          <m:t>t</m:t>
                        </m:r>
                      </m:sub>
                    </m:sSub>
                  </m:oMath>
                </m:oMathPara>
              </a14:m>
              <a:endParaRPr lang="de-DE" sz="1100" i="1"/>
            </a:p>
          </xdr:txBody>
        </xdr:sp>
      </mc:Choice>
      <mc:Fallback xmlns="">
        <xdr:sp macro="" textlink="">
          <xdr:nvSpPr>
            <xdr:cNvPr id="69" name="TextBox 25">
              <a:extLst>
                <a:ext uri="{FF2B5EF4-FFF2-40B4-BE49-F238E27FC236}">
                  <a16:creationId xmlns:a16="http://schemas.microsoft.com/office/drawing/2014/main" id="{8B4810A7-6042-422B-898B-03D29E558427}"/>
                </a:ext>
              </a:extLst>
            </xdr:cNvPr>
            <xdr:cNvSpPr txBox="1"/>
          </xdr:nvSpPr>
          <xdr:spPr>
            <a:xfrm>
              <a:off x="8279797" y="99299673"/>
              <a:ext cx="1077154" cy="18517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𝑅_(𝑛</a:t>
              </a:r>
              <a:r>
                <a:rPr lang="fr-FR" sz="1100" b="0" i="0">
                  <a:latin typeface="Cambria Math" panose="02040503050406030204" pitchFamily="18" charset="0"/>
                </a:rPr>
                <a:t>𝐶𝐶𝑓𝐷, 𝑡</a:t>
              </a:r>
              <a:r>
                <a:rPr lang="de-DE" sz="1100" b="0" i="0">
                  <a:latin typeface="Cambria Math" panose="02040503050406030204" pitchFamily="18" charset="0"/>
                </a:rPr>
                <a:t>)</a:t>
              </a:r>
              <a:r>
                <a:rPr lang="fr-FR" sz="1100" b="0" i="0">
                  <a:latin typeface="Cambria Math" panose="02040503050406030204" pitchFamily="18" charset="0"/>
                </a:rPr>
                <a:t>+</a:t>
              </a:r>
              <a:r>
                <a:rPr lang="de-DE" sz="1100" i="0">
                  <a:solidFill>
                    <a:schemeClr val="tx1"/>
                  </a:solidFill>
                  <a:effectLst/>
                  <a:latin typeface="Cambria Math" panose="02040503050406030204" pitchFamily="18" charset="0"/>
                  <a:ea typeface="+mn-ea"/>
                  <a:cs typeface="+mn-cs"/>
                </a:rPr>
                <a:t>ΔF</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Ely</a:t>
              </a:r>
              <a:r>
                <a:rPr lang="fr-FR" sz="1100" b="0" i="0">
                  <a:solidFill>
                    <a:schemeClr val="tx1"/>
                  </a:solidFill>
                  <a:effectLst/>
                  <a:latin typeface="Cambria Math" panose="02040503050406030204" pitchFamily="18" charset="0"/>
                  <a:ea typeface="+mn-ea"/>
                  <a:cs typeface="+mn-cs"/>
                </a:rPr>
                <a:t>, t)</a:t>
              </a:r>
              <a:endParaRPr lang="de-DE" sz="1100" i="1"/>
            </a:p>
          </xdr:txBody>
        </xdr:sp>
      </mc:Fallback>
    </mc:AlternateContent>
    <xdr:clientData/>
  </xdr:oneCellAnchor>
  <xdr:oneCellAnchor>
    <xdr:from>
      <xdr:col>2</xdr:col>
      <xdr:colOff>2071905</xdr:colOff>
      <xdr:row>449</xdr:row>
      <xdr:rowOff>82027</xdr:rowOff>
    </xdr:from>
    <xdr:ext cx="449290" cy="183127"/>
    <mc:AlternateContent xmlns:mc="http://schemas.openxmlformats.org/markup-compatibility/2006" xmlns:a14="http://schemas.microsoft.com/office/drawing/2010/main">
      <mc:Choice Requires="a14">
        <xdr:sp macro="" textlink="">
          <xdr:nvSpPr>
            <xdr:cNvPr id="73" name="TextBox 117">
              <a:extLst>
                <a:ext uri="{FF2B5EF4-FFF2-40B4-BE49-F238E27FC236}">
                  <a16:creationId xmlns:a16="http://schemas.microsoft.com/office/drawing/2014/main" id="{2E11D1F0-5B1A-47C7-9855-A89462A5B7FE}"/>
                </a:ext>
              </a:extLst>
            </xdr:cNvPr>
            <xdr:cNvSpPr txBox="1"/>
          </xdr:nvSpPr>
          <xdr:spPr>
            <a:xfrm>
              <a:off x="8593729" y="100822909"/>
              <a:ext cx="449290"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de-DE" sz="1100" i="1">
                            <a:solidFill>
                              <a:schemeClr val="tx1"/>
                            </a:solidFill>
                            <a:latin typeface="Cambria Math" panose="02040503050406030204" pitchFamily="18" charset="0"/>
                          </a:rPr>
                        </m:ctrlPr>
                      </m:sSubPr>
                      <m:e>
                        <m:r>
                          <a:rPr lang="de-DE" sz="1100" b="0" i="1">
                            <a:solidFill>
                              <a:schemeClr val="tx1"/>
                            </a:solidFill>
                            <a:latin typeface="Cambria Math" panose="02040503050406030204" pitchFamily="18" charset="0"/>
                          </a:rPr>
                          <m:t>𝑍</m:t>
                        </m:r>
                      </m:e>
                      <m:sub>
                        <m:r>
                          <a:rPr lang="fr-FR" sz="1100" b="0" i="1">
                            <a:solidFill>
                              <a:schemeClr val="tx1"/>
                            </a:solidFill>
                            <a:latin typeface="Cambria Math" panose="02040503050406030204" pitchFamily="18" charset="0"/>
                          </a:rPr>
                          <m:t>𝐶𝐶𝑓𝐷</m:t>
                        </m:r>
                        <m:r>
                          <a:rPr lang="fr-FR" sz="1100" b="0" i="1">
                            <a:solidFill>
                              <a:schemeClr val="tx1"/>
                            </a:solidFill>
                            <a:latin typeface="Cambria Math" panose="02040503050406030204" pitchFamily="18" charset="0"/>
                          </a:rPr>
                          <m:t>,</m:t>
                        </m:r>
                        <m:r>
                          <a:rPr lang="fr-FR" sz="1100" b="0" i="1">
                            <a:solidFill>
                              <a:schemeClr val="tx1"/>
                            </a:solidFill>
                            <a:latin typeface="Cambria Math" panose="02040503050406030204" pitchFamily="18" charset="0"/>
                          </a:rPr>
                          <m:t>𝑡</m:t>
                        </m:r>
                      </m:sub>
                    </m:sSub>
                  </m:oMath>
                </m:oMathPara>
              </a14:m>
              <a:endParaRPr lang="de-DE" sz="1100" i="1">
                <a:solidFill>
                  <a:schemeClr val="tx1"/>
                </a:solidFill>
              </a:endParaRPr>
            </a:p>
          </xdr:txBody>
        </xdr:sp>
      </mc:Choice>
      <mc:Fallback xmlns="">
        <xdr:sp macro="" textlink="">
          <xdr:nvSpPr>
            <xdr:cNvPr id="73" name="TextBox 117">
              <a:extLst>
                <a:ext uri="{FF2B5EF4-FFF2-40B4-BE49-F238E27FC236}">
                  <a16:creationId xmlns:a16="http://schemas.microsoft.com/office/drawing/2014/main" id="{2E11D1F0-5B1A-47C7-9855-A89462A5B7FE}"/>
                </a:ext>
              </a:extLst>
            </xdr:cNvPr>
            <xdr:cNvSpPr txBox="1"/>
          </xdr:nvSpPr>
          <xdr:spPr>
            <a:xfrm>
              <a:off x="8593729" y="100822909"/>
              <a:ext cx="449290"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solidFill>
                    <a:schemeClr val="tx1"/>
                  </a:solidFill>
                  <a:latin typeface="Cambria Math" panose="02040503050406030204" pitchFamily="18" charset="0"/>
                </a:rPr>
                <a:t>𝑍_(</a:t>
              </a:r>
              <a:r>
                <a:rPr lang="fr-FR" sz="1100" b="0" i="0">
                  <a:solidFill>
                    <a:schemeClr val="tx1"/>
                  </a:solidFill>
                  <a:latin typeface="Cambria Math" panose="02040503050406030204" pitchFamily="18" charset="0"/>
                </a:rPr>
                <a:t>𝐶𝐶𝑓𝐷,𝑡</a:t>
              </a:r>
              <a:r>
                <a:rPr lang="de-DE" sz="1100" b="0" i="0">
                  <a:solidFill>
                    <a:schemeClr val="tx1"/>
                  </a:solidFill>
                  <a:latin typeface="Cambria Math" panose="02040503050406030204" pitchFamily="18" charset="0"/>
                </a:rPr>
                <a:t>)</a:t>
              </a:r>
              <a:endParaRPr lang="de-DE" sz="1100" i="1">
                <a:solidFill>
                  <a:schemeClr val="tx1"/>
                </a:solidFill>
              </a:endParaRPr>
            </a:p>
          </xdr:txBody>
        </xdr:sp>
      </mc:Fallback>
    </mc:AlternateContent>
    <xdr:clientData/>
  </xdr:oneCellAnchor>
  <xdr:oneCellAnchor>
    <xdr:from>
      <xdr:col>2</xdr:col>
      <xdr:colOff>2161996</xdr:colOff>
      <xdr:row>44</xdr:row>
      <xdr:rowOff>54717</xdr:rowOff>
    </xdr:from>
    <xdr:ext cx="460639" cy="200568"/>
    <mc:AlternateContent xmlns:mc="http://schemas.openxmlformats.org/markup-compatibility/2006" xmlns:a14="http://schemas.microsoft.com/office/drawing/2010/main">
      <mc:Choice Requires="a14">
        <xdr:sp macro="" textlink="">
          <xdr:nvSpPr>
            <xdr:cNvPr id="205" name="TextBox 204">
              <a:extLst>
                <a:ext uri="{FF2B5EF4-FFF2-40B4-BE49-F238E27FC236}">
                  <a16:creationId xmlns:a16="http://schemas.microsoft.com/office/drawing/2014/main" id="{5770B71C-AF26-4665-87A7-2C6A61B865D6}"/>
                </a:ext>
              </a:extLst>
            </xdr:cNvPr>
            <xdr:cNvSpPr txBox="1"/>
          </xdr:nvSpPr>
          <xdr:spPr>
            <a:xfrm>
              <a:off x="8683446" y="11757767"/>
              <a:ext cx="460639"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de-DE" sz="1100" b="0" i="1">
                            <a:latin typeface="Cambria Math" panose="02040503050406030204" pitchFamily="18" charset="0"/>
                          </a:rPr>
                          <m:t>𝐵𝑎𝑠𝑖𝑠</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205" name="TextBox 204">
              <a:extLst>
                <a:ext uri="{FF2B5EF4-FFF2-40B4-BE49-F238E27FC236}">
                  <a16:creationId xmlns:a16="http://schemas.microsoft.com/office/drawing/2014/main" id="{5770B71C-AF26-4665-87A7-2C6A61B865D6}"/>
                </a:ext>
              </a:extLst>
            </xdr:cNvPr>
            <xdr:cNvSpPr txBox="1"/>
          </xdr:nvSpPr>
          <xdr:spPr>
            <a:xfrm>
              <a:off x="8683446" y="11757767"/>
              <a:ext cx="460639"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𝑝_𝑖^(𝐵𝑎𝑠𝑖𝑠</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2196850</xdr:colOff>
      <xdr:row>54</xdr:row>
      <xdr:rowOff>76760</xdr:rowOff>
    </xdr:from>
    <xdr:ext cx="403124" cy="198068"/>
    <mc:AlternateContent xmlns:mc="http://schemas.openxmlformats.org/markup-compatibility/2006" xmlns:a14="http://schemas.microsoft.com/office/drawing/2010/main">
      <mc:Choice Requires="a14">
        <xdr:sp macro="" textlink="">
          <xdr:nvSpPr>
            <xdr:cNvPr id="206" name="TextBox 205">
              <a:extLst>
                <a:ext uri="{FF2B5EF4-FFF2-40B4-BE49-F238E27FC236}">
                  <a16:creationId xmlns:a16="http://schemas.microsoft.com/office/drawing/2014/main" id="{F02AD085-ACD1-40A9-B145-9327267AA74A}"/>
                </a:ext>
              </a:extLst>
            </xdr:cNvPr>
            <xdr:cNvSpPr txBox="1"/>
          </xdr:nvSpPr>
          <xdr:spPr>
            <a:xfrm>
              <a:off x="8718300" y="14434110"/>
              <a:ext cx="403124"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206" name="TextBox 205">
              <a:extLst>
                <a:ext uri="{FF2B5EF4-FFF2-40B4-BE49-F238E27FC236}">
                  <a16:creationId xmlns:a16="http://schemas.microsoft.com/office/drawing/2014/main" id="{F02AD085-ACD1-40A9-B145-9327267AA74A}"/>
                </a:ext>
              </a:extLst>
            </xdr:cNvPr>
            <xdr:cNvSpPr txBox="1"/>
          </xdr:nvSpPr>
          <xdr:spPr>
            <a:xfrm>
              <a:off x="8718300" y="14434110"/>
              <a:ext cx="403124"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𝑝_𝑖^(</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2111134</xdr:colOff>
      <xdr:row>106</xdr:row>
      <xdr:rowOff>37437</xdr:rowOff>
    </xdr:from>
    <xdr:ext cx="396775" cy="208968"/>
    <mc:AlternateContent xmlns:mc="http://schemas.openxmlformats.org/markup-compatibility/2006" xmlns:a14="http://schemas.microsoft.com/office/drawing/2010/main">
      <mc:Choice Requires="a14">
        <xdr:sp macro="" textlink="">
          <xdr:nvSpPr>
            <xdr:cNvPr id="207" name="TextBox 206">
              <a:extLst>
                <a:ext uri="{FF2B5EF4-FFF2-40B4-BE49-F238E27FC236}">
                  <a16:creationId xmlns:a16="http://schemas.microsoft.com/office/drawing/2014/main" id="{172E3788-6190-43AD-BF86-AA035802190D}"/>
                </a:ext>
              </a:extLst>
            </xdr:cNvPr>
            <xdr:cNvSpPr txBox="1"/>
          </xdr:nvSpPr>
          <xdr:spPr>
            <a:xfrm>
              <a:off x="8632096" y="27572014"/>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207" name="TextBox 206">
              <a:extLst>
                <a:ext uri="{FF2B5EF4-FFF2-40B4-BE49-F238E27FC236}">
                  <a16:creationId xmlns:a16="http://schemas.microsoft.com/office/drawing/2014/main" id="{172E3788-6190-43AD-BF86-AA035802190D}"/>
                </a:ext>
              </a:extLst>
            </xdr:cNvPr>
            <xdr:cNvSpPr txBox="1"/>
          </xdr:nvSpPr>
          <xdr:spPr>
            <a:xfrm>
              <a:off x="8632096" y="27572014"/>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𝐷_𝑖^(𝑅𝑒𝑓</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2177124</xdr:colOff>
      <xdr:row>143</xdr:row>
      <xdr:rowOff>126286</xdr:rowOff>
    </xdr:from>
    <xdr:ext cx="514350" cy="183384"/>
    <mc:AlternateContent xmlns:mc="http://schemas.openxmlformats.org/markup-compatibility/2006" xmlns:a14="http://schemas.microsoft.com/office/drawing/2010/main">
      <mc:Choice Requires="a14">
        <xdr:sp macro="" textlink="">
          <xdr:nvSpPr>
            <xdr:cNvPr id="208" name="Textfeld 72">
              <a:extLst>
                <a:ext uri="{FF2B5EF4-FFF2-40B4-BE49-F238E27FC236}">
                  <a16:creationId xmlns:a16="http://schemas.microsoft.com/office/drawing/2014/main" id="{1A4411A7-B4D6-42F7-AD23-99BA8B0AED9E}"/>
                </a:ext>
              </a:extLst>
            </xdr:cNvPr>
            <xdr:cNvSpPr txBox="1"/>
          </xdr:nvSpPr>
          <xdr:spPr>
            <a:xfrm>
              <a:off x="8698574" y="37851636"/>
              <a:ext cx="514350"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r>
                      <a:rPr lang="de-DE" sz="1100" i="1">
                        <a:solidFill>
                          <a:schemeClr val="tx1"/>
                        </a:solidFill>
                        <a:effectLst/>
                        <a:latin typeface="Cambria Math" panose="02040503050406030204" pitchFamily="18" charset="0"/>
                        <a:ea typeface="+mn-ea"/>
                        <a:cs typeface="+mn-cs"/>
                      </a:rPr>
                      <m:t>𝛥</m:t>
                    </m:r>
                    <m:sSup>
                      <m:sSupPr>
                        <m:ctrlPr>
                          <a:rPr lang="de-DE" sz="1100" i="1">
                            <a:solidFill>
                              <a:schemeClr val="tx1"/>
                            </a:solidFill>
                            <a:effectLst/>
                            <a:latin typeface="Cambria Math" panose="02040503050406030204" pitchFamily="18" charset="0"/>
                            <a:ea typeface="+mn-ea"/>
                            <a:cs typeface="+mn-cs"/>
                          </a:rPr>
                        </m:ctrlPr>
                      </m:sSupPr>
                      <m:e>
                        <m:r>
                          <a:rPr lang="de-DE" sz="1100" b="0" i="1">
                            <a:solidFill>
                              <a:schemeClr val="tx1"/>
                            </a:solidFill>
                            <a:effectLst/>
                            <a:latin typeface="Cambria Math" panose="02040503050406030204" pitchFamily="18" charset="0"/>
                            <a:ea typeface="+mn-ea"/>
                            <a:cs typeface="+mn-cs"/>
                          </a:rPr>
                          <m:t>𝐸</m:t>
                        </m:r>
                      </m:e>
                      <m:sup>
                        <m:r>
                          <a:rPr lang="fr-FR" sz="1100" b="0" i="1">
                            <a:solidFill>
                              <a:schemeClr val="tx1"/>
                            </a:solidFill>
                            <a:effectLst/>
                            <a:latin typeface="Cambria Math" panose="02040503050406030204" pitchFamily="18" charset="0"/>
                            <a:ea typeface="+mn-ea"/>
                            <a:cs typeface="+mn-cs"/>
                          </a:rPr>
                          <m:t>𝑟</m:t>
                        </m:r>
                        <m:r>
                          <a:rPr lang="de-DE" sz="1100" b="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p>
                  </m:oMath>
                </m:oMathPara>
              </a14:m>
              <a:endParaRPr lang="de-DE" sz="1200" i="1"/>
            </a:p>
          </xdr:txBody>
        </xdr:sp>
      </mc:Choice>
      <mc:Fallback xmlns="">
        <xdr:sp macro="" textlink="">
          <xdr:nvSpPr>
            <xdr:cNvPr id="208" name="Textfeld 72">
              <a:extLst>
                <a:ext uri="{FF2B5EF4-FFF2-40B4-BE49-F238E27FC236}">
                  <a16:creationId xmlns:a16="http://schemas.microsoft.com/office/drawing/2014/main" id="{1A4411A7-B4D6-42F7-AD23-99BA8B0AED9E}"/>
                </a:ext>
              </a:extLst>
            </xdr:cNvPr>
            <xdr:cNvSpPr txBox="1"/>
          </xdr:nvSpPr>
          <xdr:spPr>
            <a:xfrm>
              <a:off x="8698574" y="37851636"/>
              <a:ext cx="514350"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100" i="0">
                  <a:solidFill>
                    <a:schemeClr val="tx1"/>
                  </a:solidFill>
                  <a:effectLst/>
                  <a:latin typeface="Cambria Math" panose="02040503050406030204" pitchFamily="18" charset="0"/>
                  <a:ea typeface="+mn-ea"/>
                  <a:cs typeface="+mn-cs"/>
                </a:rPr>
                <a:t>𝛥</a:t>
              </a:r>
              <a:r>
                <a:rPr lang="de-DE" sz="1100" b="0" i="0">
                  <a:solidFill>
                    <a:schemeClr val="tx1"/>
                  </a:solidFill>
                  <a:effectLst/>
                  <a:latin typeface="Cambria Math" panose="02040503050406030204" pitchFamily="18" charset="0"/>
                  <a:ea typeface="+mn-ea"/>
                  <a:cs typeface="+mn-cs"/>
                </a:rPr>
                <a:t>𝐸^(</a:t>
              </a:r>
              <a:r>
                <a:rPr lang="fr-FR" sz="1100" b="0" i="0">
                  <a:solidFill>
                    <a:schemeClr val="tx1"/>
                  </a:solidFill>
                  <a:effectLst/>
                  <a:latin typeface="Cambria Math" panose="02040503050406030204" pitchFamily="18" charset="0"/>
                  <a:ea typeface="+mn-ea"/>
                  <a:cs typeface="+mn-cs"/>
                </a:rPr>
                <a:t>𝑟</a:t>
              </a:r>
              <a:r>
                <a:rPr lang="de-DE" sz="1100" b="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endParaRPr lang="de-DE" sz="1200" i="1"/>
            </a:p>
          </xdr:txBody>
        </xdr:sp>
      </mc:Fallback>
    </mc:AlternateContent>
    <xdr:clientData/>
  </xdr:oneCellAnchor>
  <xdr:oneCellAnchor>
    <xdr:from>
      <xdr:col>2</xdr:col>
      <xdr:colOff>2091814</xdr:colOff>
      <xdr:row>74</xdr:row>
      <xdr:rowOff>38100</xdr:rowOff>
    </xdr:from>
    <xdr:ext cx="391454" cy="203582"/>
    <mc:AlternateContent xmlns:mc="http://schemas.openxmlformats.org/markup-compatibility/2006" xmlns:a14="http://schemas.microsoft.com/office/drawing/2010/main">
      <mc:Choice Requires="a14">
        <xdr:sp macro="" textlink="">
          <xdr:nvSpPr>
            <xdr:cNvPr id="210" name="TextBox 209">
              <a:extLst>
                <a:ext uri="{FF2B5EF4-FFF2-40B4-BE49-F238E27FC236}">
                  <a16:creationId xmlns:a16="http://schemas.microsoft.com/office/drawing/2014/main" id="{EFCF4C38-3F24-4D13-81F7-3F7AB0C46079}"/>
                </a:ext>
              </a:extLst>
            </xdr:cNvPr>
            <xdr:cNvSpPr txBox="1"/>
          </xdr:nvSpPr>
          <xdr:spPr>
            <a:xfrm>
              <a:off x="8613264" y="19729450"/>
              <a:ext cx="391454" cy="2035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𝐶𝐶𝑓𝐷</m:t>
                        </m:r>
                      </m:sub>
                      <m:sup>
                        <m:r>
                          <a:rPr lang="de-DE" sz="1100" b="0" i="1">
                            <a:latin typeface="Cambria Math" panose="02040503050406030204" pitchFamily="18" charset="0"/>
                          </a:rPr>
                          <m:t>𝐵𝑎𝑠𝑖𝑠</m:t>
                        </m:r>
                      </m:sup>
                    </m:sSubSup>
                  </m:oMath>
                </m:oMathPara>
              </a14:m>
              <a:endParaRPr lang="de-DE" sz="1100" i="1"/>
            </a:p>
          </xdr:txBody>
        </xdr:sp>
      </mc:Choice>
      <mc:Fallback xmlns="">
        <xdr:sp macro="" textlink="">
          <xdr:nvSpPr>
            <xdr:cNvPr id="210" name="TextBox 209">
              <a:extLst>
                <a:ext uri="{FF2B5EF4-FFF2-40B4-BE49-F238E27FC236}">
                  <a16:creationId xmlns:a16="http://schemas.microsoft.com/office/drawing/2014/main" id="{EFCF4C38-3F24-4D13-81F7-3F7AB0C46079}"/>
                </a:ext>
              </a:extLst>
            </xdr:cNvPr>
            <xdr:cNvSpPr txBox="1"/>
          </xdr:nvSpPr>
          <xdr:spPr>
            <a:xfrm>
              <a:off x="8613264" y="19729450"/>
              <a:ext cx="391454" cy="2035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𝑝_𝐶𝐶𝑓𝐷^𝐵𝑎𝑠𝑖𝑠</a:t>
              </a:r>
              <a:endParaRPr lang="de-DE" sz="1100" i="1"/>
            </a:p>
          </xdr:txBody>
        </xdr:sp>
      </mc:Fallback>
    </mc:AlternateContent>
    <xdr:clientData/>
  </xdr:oneCellAnchor>
  <xdr:oneCellAnchor>
    <xdr:from>
      <xdr:col>2</xdr:col>
      <xdr:colOff>1723166</xdr:colOff>
      <xdr:row>243</xdr:row>
      <xdr:rowOff>1058</xdr:rowOff>
    </xdr:from>
    <xdr:ext cx="410690" cy="176972"/>
    <mc:AlternateContent xmlns:mc="http://schemas.openxmlformats.org/markup-compatibility/2006" xmlns:a14="http://schemas.microsoft.com/office/drawing/2010/main">
      <mc:Choice Requires="a14">
        <xdr:sp macro="" textlink="">
          <xdr:nvSpPr>
            <xdr:cNvPr id="15" name="TextBox 25">
              <a:extLst>
                <a:ext uri="{FF2B5EF4-FFF2-40B4-BE49-F238E27FC236}">
                  <a16:creationId xmlns:a16="http://schemas.microsoft.com/office/drawing/2014/main" id="{01E4850C-5BAA-4744-B1F8-CE13F3A94588}"/>
                </a:ext>
              </a:extLst>
            </xdr:cNvPr>
            <xdr:cNvSpPr txBox="1"/>
          </xdr:nvSpPr>
          <xdr:spPr>
            <a:xfrm>
              <a:off x="6824333" y="76603225"/>
              <a:ext cx="410690" cy="176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b="0" i="1">
                            <a:latin typeface="Cambria Math" panose="02040503050406030204" pitchFamily="18" charset="0"/>
                          </a:rPr>
                          <m:t>𝐴</m:t>
                        </m:r>
                      </m:e>
                      <m:sub>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b>
                    </m:sSub>
                  </m:oMath>
                </m:oMathPara>
              </a14:m>
              <a:endParaRPr lang="de-DE" sz="1100" i="1"/>
            </a:p>
          </xdr:txBody>
        </xdr:sp>
      </mc:Choice>
      <mc:Fallback xmlns="">
        <xdr:sp macro="" textlink="">
          <xdr:nvSpPr>
            <xdr:cNvPr id="15" name="TextBox 25">
              <a:extLst>
                <a:ext uri="{FF2B5EF4-FFF2-40B4-BE49-F238E27FC236}">
                  <a16:creationId xmlns:a16="http://schemas.microsoft.com/office/drawing/2014/main" id="{01E4850C-5BAA-4744-B1F8-CE13F3A94588}"/>
                </a:ext>
              </a:extLst>
            </xdr:cNvPr>
            <xdr:cNvSpPr txBox="1"/>
          </xdr:nvSpPr>
          <xdr:spPr>
            <a:xfrm>
              <a:off x="6824333" y="76603225"/>
              <a:ext cx="410690" cy="176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𝐴_(</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1749297</xdr:colOff>
      <xdr:row>241</xdr:row>
      <xdr:rowOff>182790</xdr:rowOff>
    </xdr:from>
    <xdr:ext cx="384336" cy="183127"/>
    <mc:AlternateContent xmlns:mc="http://schemas.openxmlformats.org/markup-compatibility/2006" xmlns:a14="http://schemas.microsoft.com/office/drawing/2010/main">
      <mc:Choice Requires="a14">
        <xdr:sp macro="" textlink="">
          <xdr:nvSpPr>
            <xdr:cNvPr id="16" name="TextBox 25">
              <a:extLst>
                <a:ext uri="{FF2B5EF4-FFF2-40B4-BE49-F238E27FC236}">
                  <a16:creationId xmlns:a16="http://schemas.microsoft.com/office/drawing/2014/main" id="{5DBCA58C-DFA7-4DDA-B020-AF69A3E8BB06}"/>
                </a:ext>
              </a:extLst>
            </xdr:cNvPr>
            <xdr:cNvSpPr txBox="1"/>
          </xdr:nvSpPr>
          <xdr:spPr>
            <a:xfrm>
              <a:off x="6860273" y="76092394"/>
              <a:ext cx="38433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b="0" i="1">
                            <a:latin typeface="Cambria Math" panose="02040503050406030204" pitchFamily="18" charset="0"/>
                          </a:rPr>
                          <m:t>𝐴</m:t>
                        </m:r>
                      </m:e>
                      <m:sub>
                        <m:r>
                          <a:rPr lang="de-DE" sz="1100" b="0" i="1">
                            <a:latin typeface="Cambria Math" panose="02040503050406030204" pitchFamily="18" charset="0"/>
                          </a:rPr>
                          <m:t>𝑅𝑒</m:t>
                        </m:r>
                        <m:r>
                          <a:rPr lang="fr-FR" sz="1100" b="0" i="1">
                            <a:latin typeface="Cambria Math" panose="02040503050406030204" pitchFamily="18" charset="0"/>
                          </a:rPr>
                          <m:t>𝑓</m:t>
                        </m:r>
                        <m:r>
                          <a:rPr lang="fr-FR" sz="1100" b="0" i="1">
                            <a:latin typeface="Cambria Math" panose="02040503050406030204" pitchFamily="18" charset="0"/>
                          </a:rPr>
                          <m:t>,</m:t>
                        </m:r>
                        <m:r>
                          <a:rPr lang="fr-FR" sz="1100" b="0" i="1">
                            <a:latin typeface="Cambria Math" panose="02040503050406030204" pitchFamily="18" charset="0"/>
                          </a:rPr>
                          <m:t>𝑡</m:t>
                        </m:r>
                      </m:sub>
                    </m:sSub>
                  </m:oMath>
                </m:oMathPara>
              </a14:m>
              <a:endParaRPr lang="de-DE" sz="1100" i="1"/>
            </a:p>
          </xdr:txBody>
        </xdr:sp>
      </mc:Choice>
      <mc:Fallback xmlns="">
        <xdr:sp macro="" textlink="">
          <xdr:nvSpPr>
            <xdr:cNvPr id="16" name="TextBox 25">
              <a:extLst>
                <a:ext uri="{FF2B5EF4-FFF2-40B4-BE49-F238E27FC236}">
                  <a16:creationId xmlns:a16="http://schemas.microsoft.com/office/drawing/2014/main" id="{5DBCA58C-DFA7-4DDA-B020-AF69A3E8BB06}"/>
                </a:ext>
              </a:extLst>
            </xdr:cNvPr>
            <xdr:cNvSpPr txBox="1"/>
          </xdr:nvSpPr>
          <xdr:spPr>
            <a:xfrm>
              <a:off x="6860273" y="76092394"/>
              <a:ext cx="38433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𝐴_(𝑅𝑒</a:t>
              </a:r>
              <a:r>
                <a:rPr lang="fr-FR" sz="1100" b="0" i="0">
                  <a:latin typeface="Cambria Math" panose="02040503050406030204" pitchFamily="18" charset="0"/>
                </a:rPr>
                <a:t>𝑓,𝑡</a:t>
              </a:r>
              <a:r>
                <a:rPr lang="de-DE" sz="1100" b="0" i="0">
                  <a:latin typeface="Cambria Math" panose="02040503050406030204" pitchFamily="18" charset="0"/>
                </a:rPr>
                <a:t>)</a:t>
              </a:r>
              <a:endParaRPr lang="de-DE" sz="1100" i="1"/>
            </a:p>
          </xdr:txBody>
        </xdr:sp>
      </mc:Fallback>
    </mc:AlternateContent>
    <xdr:clientData/>
  </xdr:oneCellAnchor>
  <xdr:twoCellAnchor>
    <xdr:from>
      <xdr:col>4</xdr:col>
      <xdr:colOff>72117</xdr:colOff>
      <xdr:row>1</xdr:row>
      <xdr:rowOff>0</xdr:rowOff>
    </xdr:from>
    <xdr:to>
      <xdr:col>6</xdr:col>
      <xdr:colOff>78860</xdr:colOff>
      <xdr:row>2</xdr:row>
      <xdr:rowOff>69361</xdr:rowOff>
    </xdr:to>
    <xdr:sp macro="" textlink="">
      <xdr:nvSpPr>
        <xdr:cNvPr id="17" name="Rechteck: abgerundete Ecken 45">
          <a:extLst>
            <a:ext uri="{FF2B5EF4-FFF2-40B4-BE49-F238E27FC236}">
              <a16:creationId xmlns:a16="http://schemas.microsoft.com/office/drawing/2014/main" id="{EF7CFAB0-9393-431A-8614-F80217FC7B48}"/>
            </a:ext>
          </a:extLst>
        </xdr:cNvPr>
        <xdr:cNvSpPr/>
      </xdr:nvSpPr>
      <xdr:spPr>
        <a:xfrm>
          <a:off x="10685688" y="176893"/>
          <a:ext cx="1802886" cy="572825"/>
        </a:xfrm>
        <a:prstGeom prst="roundRect">
          <a:avLst>
            <a:gd name="adj" fmla="val 6176"/>
          </a:avLst>
        </a:prstGeom>
        <a:solidFill>
          <a:schemeClr val="bg1">
            <a:lumMod val="9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chemeClr val="tx1"/>
              </a:solidFill>
              <a:latin typeface="+mj-lt"/>
            </a:rPr>
            <a:t>Übernommene</a:t>
          </a:r>
          <a:r>
            <a:rPr lang="de-DE" sz="1100" b="0" baseline="0">
              <a:solidFill>
                <a:schemeClr val="tx1"/>
              </a:solidFill>
              <a:latin typeface="+mj-lt"/>
            </a:rPr>
            <a:t> </a:t>
          </a:r>
          <a:r>
            <a:rPr lang="de-DE" sz="1100" b="0">
              <a:solidFill>
                <a:schemeClr val="tx1"/>
              </a:solidFill>
              <a:latin typeface="+mj-lt"/>
            </a:rPr>
            <a:t>Angaben Antragsteller</a:t>
          </a:r>
        </a:p>
      </xdr:txBody>
    </xdr:sp>
    <xdr:clientData/>
  </xdr:twoCellAnchor>
  <xdr:twoCellAnchor>
    <xdr:from>
      <xdr:col>6</xdr:col>
      <xdr:colOff>136978</xdr:colOff>
      <xdr:row>0</xdr:row>
      <xdr:rowOff>190499</xdr:rowOff>
    </xdr:from>
    <xdr:to>
      <xdr:col>8</xdr:col>
      <xdr:colOff>346650</xdr:colOff>
      <xdr:row>2</xdr:row>
      <xdr:rowOff>74803</xdr:rowOff>
    </xdr:to>
    <xdr:sp macro="" textlink="">
      <xdr:nvSpPr>
        <xdr:cNvPr id="19" name="Rechteck: abgerundete Ecken 46">
          <a:extLst>
            <a:ext uri="{FF2B5EF4-FFF2-40B4-BE49-F238E27FC236}">
              <a16:creationId xmlns:a16="http://schemas.microsoft.com/office/drawing/2014/main" id="{BDB61D7E-2216-4A52-BA95-E820E33B8B89}"/>
            </a:ext>
          </a:extLst>
        </xdr:cNvPr>
        <xdr:cNvSpPr/>
      </xdr:nvSpPr>
      <xdr:spPr>
        <a:xfrm>
          <a:off x="11062153" y="190499"/>
          <a:ext cx="1762247" cy="579629"/>
        </a:xfrm>
        <a:prstGeom prst="roundRect">
          <a:avLst>
            <a:gd name="adj" fmla="val 6313"/>
          </a:avLst>
        </a:prstGeom>
        <a:solidFill>
          <a:srgbClr val="FFC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0">
              <a:solidFill>
                <a:sysClr val="windowText" lastClr="000000"/>
              </a:solidFill>
              <a:effectLst/>
              <a:latin typeface="+mn-lt"/>
              <a:ea typeface="+mn-ea"/>
              <a:cs typeface="+mn-cs"/>
            </a:rPr>
            <a:t>Festgelegt</a:t>
          </a:r>
          <a:r>
            <a:rPr lang="de-DE" sz="1100" b="0" baseline="0">
              <a:solidFill>
                <a:sysClr val="windowText" lastClr="000000"/>
              </a:solidFill>
              <a:effectLst/>
              <a:latin typeface="+mn-lt"/>
              <a:ea typeface="+mn-ea"/>
              <a:cs typeface="+mn-cs"/>
            </a:rPr>
            <a:t> durch die</a:t>
          </a:r>
          <a:r>
            <a:rPr lang="de-DE" sz="1100" b="0">
              <a:solidFill>
                <a:sysClr val="windowText" lastClr="000000"/>
              </a:solidFill>
              <a:effectLst/>
              <a:latin typeface="+mn-lt"/>
              <a:ea typeface="+mn-ea"/>
              <a:cs typeface="+mn-cs"/>
            </a:rPr>
            <a:t> Bewilligungsbehörde</a:t>
          </a:r>
          <a:endParaRPr lang="de-DE">
            <a:solidFill>
              <a:sysClr val="windowText" lastClr="000000"/>
            </a:solidFill>
            <a:effectLst/>
          </a:endParaRPr>
        </a:p>
      </xdr:txBody>
    </xdr:sp>
    <xdr:clientData/>
  </xdr:twoCellAnchor>
  <xdr:oneCellAnchor>
    <xdr:from>
      <xdr:col>2</xdr:col>
      <xdr:colOff>2010218</xdr:colOff>
      <xdr:row>34</xdr:row>
      <xdr:rowOff>23811</xdr:rowOff>
    </xdr:from>
    <xdr:ext cx="789595" cy="247651"/>
    <mc:AlternateContent xmlns:mc="http://schemas.openxmlformats.org/markup-compatibility/2006" xmlns:a14="http://schemas.microsoft.com/office/drawing/2010/main">
      <mc:Choice Requires="a14">
        <xdr:sp macro="" textlink="">
          <xdr:nvSpPr>
            <xdr:cNvPr id="21" name="Textfeld 48">
              <a:extLst>
                <a:ext uri="{FF2B5EF4-FFF2-40B4-BE49-F238E27FC236}">
                  <a16:creationId xmlns:a16="http://schemas.microsoft.com/office/drawing/2014/main" id="{798E1814-4715-6C57-7E94-3C47AD2110AF}"/>
                </a:ext>
              </a:extLst>
            </xdr:cNvPr>
            <xdr:cNvSpPr txBox="1"/>
          </xdr:nvSpPr>
          <xdr:spPr>
            <a:xfrm>
              <a:off x="8531668" y="9307511"/>
              <a:ext cx="789595" cy="24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ea typeface="Cambria Math" panose="02040503050406030204" pitchFamily="18" charset="0"/>
                          </a:rPr>
                          <m:t>𝛽</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sup>
                    </m:sSubSup>
                  </m:oMath>
                </m:oMathPara>
              </a14:m>
              <a:endParaRPr lang="de-DE" sz="1100" i="1"/>
            </a:p>
          </xdr:txBody>
        </xdr:sp>
      </mc:Choice>
      <mc:Fallback xmlns="">
        <xdr:sp macro="" textlink="">
          <xdr:nvSpPr>
            <xdr:cNvPr id="21" name="Textfeld 48">
              <a:extLst>
                <a:ext uri="{FF2B5EF4-FFF2-40B4-BE49-F238E27FC236}">
                  <a16:creationId xmlns:a16="http://schemas.microsoft.com/office/drawing/2014/main" id="{798E1814-4715-6C57-7E94-3C47AD2110AF}"/>
                </a:ext>
              </a:extLst>
            </xdr:cNvPr>
            <xdr:cNvSpPr txBox="1"/>
          </xdr:nvSpPr>
          <xdr:spPr>
            <a:xfrm>
              <a:off x="8531668" y="9307511"/>
              <a:ext cx="789595" cy="24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r>
                <a:rPr lang="de-DE" sz="1100" i="0">
                  <a:latin typeface="Cambria Math" panose="02040503050406030204" pitchFamily="18" charset="0"/>
                  <a:ea typeface="Cambria Math" panose="02040503050406030204" pitchFamily="18" charset="0"/>
                </a:rPr>
                <a:t>𝛽_</a:t>
              </a:r>
              <a:r>
                <a:rPr lang="de-DE" sz="1100" b="0" i="0">
                  <a:latin typeface="Cambria Math" panose="02040503050406030204" pitchFamily="18" charset="0"/>
                </a:rPr>
                <a:t>𝑖^𝑅𝑒𝑓</a:t>
              </a:r>
              <a:endParaRPr lang="de-DE" sz="1100" i="1"/>
            </a:p>
          </xdr:txBody>
        </xdr:sp>
      </mc:Fallback>
    </mc:AlternateContent>
    <xdr:clientData/>
  </xdr:oneCellAnchor>
  <xdr:oneCellAnchor>
    <xdr:from>
      <xdr:col>2</xdr:col>
      <xdr:colOff>2010218</xdr:colOff>
      <xdr:row>35</xdr:row>
      <xdr:rowOff>54200</xdr:rowOff>
    </xdr:from>
    <xdr:ext cx="789595" cy="247651"/>
    <mc:AlternateContent xmlns:mc="http://schemas.openxmlformats.org/markup-compatibility/2006" xmlns:a14="http://schemas.microsoft.com/office/drawing/2010/main">
      <mc:Choice Requires="a14">
        <xdr:sp macro="" textlink="">
          <xdr:nvSpPr>
            <xdr:cNvPr id="22" name="Textfeld 48">
              <a:extLst>
                <a:ext uri="{FF2B5EF4-FFF2-40B4-BE49-F238E27FC236}">
                  <a16:creationId xmlns:a16="http://schemas.microsoft.com/office/drawing/2014/main" id="{95C59CE7-6C27-AC62-B869-BD541A9254A5}"/>
                </a:ext>
              </a:extLst>
            </xdr:cNvPr>
            <xdr:cNvSpPr txBox="1"/>
          </xdr:nvSpPr>
          <xdr:spPr>
            <a:xfrm>
              <a:off x="8531668" y="9623650"/>
              <a:ext cx="789595" cy="24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ea typeface="Cambria Math" panose="02040503050406030204" pitchFamily="18" charset="0"/>
                          </a:rPr>
                          <m:t>𝛽</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sup>
                    </m:sSubSup>
                  </m:oMath>
                </m:oMathPara>
              </a14:m>
              <a:endParaRPr lang="de-DE" sz="1100" i="1"/>
            </a:p>
          </xdr:txBody>
        </xdr:sp>
      </mc:Choice>
      <mc:Fallback xmlns="">
        <xdr:sp macro="" textlink="">
          <xdr:nvSpPr>
            <xdr:cNvPr id="22" name="Textfeld 48">
              <a:extLst>
                <a:ext uri="{FF2B5EF4-FFF2-40B4-BE49-F238E27FC236}">
                  <a16:creationId xmlns:a16="http://schemas.microsoft.com/office/drawing/2014/main" id="{95C59CE7-6C27-AC62-B869-BD541A9254A5}"/>
                </a:ext>
              </a:extLst>
            </xdr:cNvPr>
            <xdr:cNvSpPr txBox="1"/>
          </xdr:nvSpPr>
          <xdr:spPr>
            <a:xfrm>
              <a:off x="8531668" y="9623650"/>
              <a:ext cx="789595" cy="24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r>
                <a:rPr lang="de-DE" sz="1100" i="0">
                  <a:latin typeface="Cambria Math" panose="02040503050406030204" pitchFamily="18" charset="0"/>
                  <a:ea typeface="Cambria Math" panose="02040503050406030204" pitchFamily="18" charset="0"/>
                </a:rPr>
                <a:t>𝛽_</a:t>
              </a:r>
              <a:r>
                <a:rPr lang="de-DE" sz="1100" b="0" i="0">
                  <a:latin typeface="Cambria Math" panose="02040503050406030204" pitchFamily="18" charset="0"/>
                </a:rPr>
                <a:t>𝑖^𝑅𝑒𝑓</a:t>
              </a:r>
              <a:endParaRPr lang="de-DE" sz="1100" i="1"/>
            </a:p>
          </xdr:txBody>
        </xdr:sp>
      </mc:Fallback>
    </mc:AlternateContent>
    <xdr:clientData/>
  </xdr:oneCellAnchor>
  <xdr:oneCellAnchor>
    <xdr:from>
      <xdr:col>2</xdr:col>
      <xdr:colOff>2010218</xdr:colOff>
      <xdr:row>36</xdr:row>
      <xdr:rowOff>34243</xdr:rowOff>
    </xdr:from>
    <xdr:ext cx="789595" cy="247651"/>
    <mc:AlternateContent xmlns:mc="http://schemas.openxmlformats.org/markup-compatibility/2006" xmlns:a14="http://schemas.microsoft.com/office/drawing/2010/main">
      <mc:Choice Requires="a14">
        <xdr:sp macro="" textlink="">
          <xdr:nvSpPr>
            <xdr:cNvPr id="23" name="Textfeld 48">
              <a:extLst>
                <a:ext uri="{FF2B5EF4-FFF2-40B4-BE49-F238E27FC236}">
                  <a16:creationId xmlns:a16="http://schemas.microsoft.com/office/drawing/2014/main" id="{F42F5791-A749-6419-72C4-F9DCD00A51B5}"/>
                </a:ext>
              </a:extLst>
            </xdr:cNvPr>
            <xdr:cNvSpPr txBox="1"/>
          </xdr:nvSpPr>
          <xdr:spPr>
            <a:xfrm>
              <a:off x="8531668" y="9889443"/>
              <a:ext cx="789595" cy="24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ea typeface="Cambria Math" panose="02040503050406030204" pitchFamily="18" charset="0"/>
                          </a:rPr>
                          <m:t>𝛽</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sup>
                    </m:sSubSup>
                  </m:oMath>
                </m:oMathPara>
              </a14:m>
              <a:endParaRPr lang="de-DE" sz="1100" i="1"/>
            </a:p>
          </xdr:txBody>
        </xdr:sp>
      </mc:Choice>
      <mc:Fallback xmlns="">
        <xdr:sp macro="" textlink="">
          <xdr:nvSpPr>
            <xdr:cNvPr id="23" name="Textfeld 48">
              <a:extLst>
                <a:ext uri="{FF2B5EF4-FFF2-40B4-BE49-F238E27FC236}">
                  <a16:creationId xmlns:a16="http://schemas.microsoft.com/office/drawing/2014/main" id="{F42F5791-A749-6419-72C4-F9DCD00A51B5}"/>
                </a:ext>
              </a:extLst>
            </xdr:cNvPr>
            <xdr:cNvSpPr txBox="1"/>
          </xdr:nvSpPr>
          <xdr:spPr>
            <a:xfrm>
              <a:off x="8531668" y="9889443"/>
              <a:ext cx="789595" cy="24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r>
                <a:rPr lang="de-DE" sz="1100" i="0">
                  <a:latin typeface="Cambria Math" panose="02040503050406030204" pitchFamily="18" charset="0"/>
                  <a:ea typeface="Cambria Math" panose="02040503050406030204" pitchFamily="18" charset="0"/>
                </a:rPr>
                <a:t>𝛽_</a:t>
              </a:r>
              <a:r>
                <a:rPr lang="de-DE" sz="1100" b="0" i="0">
                  <a:latin typeface="Cambria Math" panose="02040503050406030204" pitchFamily="18" charset="0"/>
                </a:rPr>
                <a:t>𝑖^𝑅𝑒𝑓</a:t>
              </a:r>
              <a:endParaRPr lang="de-DE" sz="1100" i="1"/>
            </a:p>
          </xdr:txBody>
        </xdr:sp>
      </mc:Fallback>
    </mc:AlternateContent>
    <xdr:clientData/>
  </xdr:oneCellAnchor>
  <xdr:oneCellAnchor>
    <xdr:from>
      <xdr:col>2</xdr:col>
      <xdr:colOff>2010218</xdr:colOff>
      <xdr:row>37</xdr:row>
      <xdr:rowOff>37417</xdr:rowOff>
    </xdr:from>
    <xdr:ext cx="789595" cy="247651"/>
    <mc:AlternateContent xmlns:mc="http://schemas.openxmlformats.org/markup-compatibility/2006" xmlns:a14="http://schemas.microsoft.com/office/drawing/2010/main">
      <mc:Choice Requires="a14">
        <xdr:sp macro="" textlink="">
          <xdr:nvSpPr>
            <xdr:cNvPr id="25" name="Textfeld 48">
              <a:extLst>
                <a:ext uri="{FF2B5EF4-FFF2-40B4-BE49-F238E27FC236}">
                  <a16:creationId xmlns:a16="http://schemas.microsoft.com/office/drawing/2014/main" id="{E53D2F01-08B3-5932-075A-CDC30800CAB9}"/>
                </a:ext>
              </a:extLst>
            </xdr:cNvPr>
            <xdr:cNvSpPr txBox="1"/>
          </xdr:nvSpPr>
          <xdr:spPr>
            <a:xfrm>
              <a:off x="8531668" y="10178367"/>
              <a:ext cx="789595" cy="24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ea typeface="Cambria Math" panose="02040503050406030204" pitchFamily="18" charset="0"/>
                          </a:rPr>
                          <m:t>𝛽</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sup>
                    </m:sSubSup>
                  </m:oMath>
                </m:oMathPara>
              </a14:m>
              <a:endParaRPr lang="de-DE" sz="1100" i="1"/>
            </a:p>
          </xdr:txBody>
        </xdr:sp>
      </mc:Choice>
      <mc:Fallback xmlns="">
        <xdr:sp macro="" textlink="">
          <xdr:nvSpPr>
            <xdr:cNvPr id="25" name="Textfeld 48">
              <a:extLst>
                <a:ext uri="{FF2B5EF4-FFF2-40B4-BE49-F238E27FC236}">
                  <a16:creationId xmlns:a16="http://schemas.microsoft.com/office/drawing/2014/main" id="{E53D2F01-08B3-5932-075A-CDC30800CAB9}"/>
                </a:ext>
              </a:extLst>
            </xdr:cNvPr>
            <xdr:cNvSpPr txBox="1"/>
          </xdr:nvSpPr>
          <xdr:spPr>
            <a:xfrm>
              <a:off x="8531668" y="10178367"/>
              <a:ext cx="789595" cy="24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r>
                <a:rPr lang="de-DE" sz="1100" i="0">
                  <a:latin typeface="Cambria Math" panose="02040503050406030204" pitchFamily="18" charset="0"/>
                  <a:ea typeface="Cambria Math" panose="02040503050406030204" pitchFamily="18" charset="0"/>
                </a:rPr>
                <a:t>𝛽_</a:t>
              </a:r>
              <a:r>
                <a:rPr lang="de-DE" sz="1100" b="0" i="0">
                  <a:latin typeface="Cambria Math" panose="02040503050406030204" pitchFamily="18" charset="0"/>
                </a:rPr>
                <a:t>𝑖^𝑅𝑒𝑓</a:t>
              </a:r>
              <a:endParaRPr lang="de-DE" sz="1100" i="1"/>
            </a:p>
          </xdr:txBody>
        </xdr:sp>
      </mc:Fallback>
    </mc:AlternateContent>
    <xdr:clientData/>
  </xdr:oneCellAnchor>
  <xdr:oneCellAnchor>
    <xdr:from>
      <xdr:col>2</xdr:col>
      <xdr:colOff>2010218</xdr:colOff>
      <xdr:row>38</xdr:row>
      <xdr:rowOff>17460</xdr:rowOff>
    </xdr:from>
    <xdr:ext cx="789595" cy="247651"/>
    <mc:AlternateContent xmlns:mc="http://schemas.openxmlformats.org/markup-compatibility/2006" xmlns:a14="http://schemas.microsoft.com/office/drawing/2010/main">
      <mc:Choice Requires="a14">
        <xdr:sp macro="" textlink="">
          <xdr:nvSpPr>
            <xdr:cNvPr id="30" name="Textfeld 48">
              <a:extLst>
                <a:ext uri="{FF2B5EF4-FFF2-40B4-BE49-F238E27FC236}">
                  <a16:creationId xmlns:a16="http://schemas.microsoft.com/office/drawing/2014/main" id="{ADC66E3C-1ADE-68AC-E333-EC01C5A8BD6E}"/>
                </a:ext>
              </a:extLst>
            </xdr:cNvPr>
            <xdr:cNvSpPr txBox="1"/>
          </xdr:nvSpPr>
          <xdr:spPr>
            <a:xfrm>
              <a:off x="8531668" y="10444160"/>
              <a:ext cx="789595" cy="24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ea typeface="Cambria Math" panose="02040503050406030204" pitchFamily="18" charset="0"/>
                          </a:rPr>
                          <m:t>𝛽</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sup>
                    </m:sSubSup>
                  </m:oMath>
                </m:oMathPara>
              </a14:m>
              <a:endParaRPr lang="de-DE" sz="1100" i="1"/>
            </a:p>
          </xdr:txBody>
        </xdr:sp>
      </mc:Choice>
      <mc:Fallback xmlns="">
        <xdr:sp macro="" textlink="">
          <xdr:nvSpPr>
            <xdr:cNvPr id="30" name="Textfeld 48">
              <a:extLst>
                <a:ext uri="{FF2B5EF4-FFF2-40B4-BE49-F238E27FC236}">
                  <a16:creationId xmlns:a16="http://schemas.microsoft.com/office/drawing/2014/main" id="{ADC66E3C-1ADE-68AC-E333-EC01C5A8BD6E}"/>
                </a:ext>
              </a:extLst>
            </xdr:cNvPr>
            <xdr:cNvSpPr txBox="1"/>
          </xdr:nvSpPr>
          <xdr:spPr>
            <a:xfrm>
              <a:off x="8531668" y="10444160"/>
              <a:ext cx="789595" cy="24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r>
                <a:rPr lang="de-DE" sz="1100" i="0">
                  <a:latin typeface="Cambria Math" panose="02040503050406030204" pitchFamily="18" charset="0"/>
                  <a:ea typeface="Cambria Math" panose="02040503050406030204" pitchFamily="18" charset="0"/>
                </a:rPr>
                <a:t>𝛽_</a:t>
              </a:r>
              <a:r>
                <a:rPr lang="de-DE" sz="1100" b="0" i="0">
                  <a:latin typeface="Cambria Math" panose="02040503050406030204" pitchFamily="18" charset="0"/>
                </a:rPr>
                <a:t>𝑖^𝑅𝑒𝑓</a:t>
              </a:r>
              <a:endParaRPr lang="de-DE" sz="1100" i="1"/>
            </a:p>
          </xdr:txBody>
        </xdr:sp>
      </mc:Fallback>
    </mc:AlternateContent>
    <xdr:clientData/>
  </xdr:oneCellAnchor>
  <xdr:oneCellAnchor>
    <xdr:from>
      <xdr:col>2</xdr:col>
      <xdr:colOff>2047524</xdr:colOff>
      <xdr:row>28</xdr:row>
      <xdr:rowOff>55790</xdr:rowOff>
    </xdr:from>
    <xdr:ext cx="727682" cy="226219"/>
    <mc:AlternateContent xmlns:mc="http://schemas.openxmlformats.org/markup-compatibility/2006" xmlns:a14="http://schemas.microsoft.com/office/drawing/2010/main">
      <mc:Choice Requires="a14">
        <xdr:sp macro="" textlink="">
          <xdr:nvSpPr>
            <xdr:cNvPr id="32" name="Textfeld 48">
              <a:extLst>
                <a:ext uri="{FF2B5EF4-FFF2-40B4-BE49-F238E27FC236}">
                  <a16:creationId xmlns:a16="http://schemas.microsoft.com/office/drawing/2014/main" id="{790B8C12-947C-3BE9-D723-C90F49DAB1F5}"/>
                </a:ext>
              </a:extLst>
            </xdr:cNvPr>
            <xdr:cNvSpPr txBox="1"/>
          </xdr:nvSpPr>
          <xdr:spPr>
            <a:xfrm>
              <a:off x="8568974" y="7624990"/>
              <a:ext cx="727682" cy="2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ea typeface="Cambria Math" panose="02040503050406030204" pitchFamily="18" charset="0"/>
                          </a:rPr>
                          <m:t>𝛽</m:t>
                        </m:r>
                      </m:e>
                      <m:sub>
                        <m:r>
                          <a:rPr lang="de-DE" sz="1100" b="0" i="1">
                            <a:latin typeface="Cambria Math" panose="02040503050406030204" pitchFamily="18" charset="0"/>
                          </a:rPr>
                          <m:t>𝑖</m:t>
                        </m:r>
                      </m:sub>
                      <m:sup>
                        <m:r>
                          <a:rPr lang="de-DE" sz="1100" b="0" i="1">
                            <a:latin typeface="Cambria Math" panose="02040503050406030204" pitchFamily="18" charset="0"/>
                          </a:rPr>
                          <m:t>𝑉𝑜𝑟h𝑎𝑏𝑒𝑛</m:t>
                        </m:r>
                      </m:sup>
                    </m:sSubSup>
                  </m:oMath>
                </m:oMathPara>
              </a14:m>
              <a:endParaRPr lang="de-DE" sz="1100" i="1"/>
            </a:p>
          </xdr:txBody>
        </xdr:sp>
      </mc:Choice>
      <mc:Fallback xmlns="">
        <xdr:sp macro="" textlink="">
          <xdr:nvSpPr>
            <xdr:cNvPr id="32" name="Textfeld 48">
              <a:extLst>
                <a:ext uri="{FF2B5EF4-FFF2-40B4-BE49-F238E27FC236}">
                  <a16:creationId xmlns:a16="http://schemas.microsoft.com/office/drawing/2014/main" id="{790B8C12-947C-3BE9-D723-C90F49DAB1F5}"/>
                </a:ext>
              </a:extLst>
            </xdr:cNvPr>
            <xdr:cNvSpPr txBox="1"/>
          </xdr:nvSpPr>
          <xdr:spPr>
            <a:xfrm>
              <a:off x="8568974" y="7624990"/>
              <a:ext cx="727682" cy="2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r>
                <a:rPr lang="de-DE" sz="1100" i="0">
                  <a:latin typeface="Cambria Math" panose="02040503050406030204" pitchFamily="18" charset="0"/>
                  <a:ea typeface="Cambria Math" panose="02040503050406030204" pitchFamily="18" charset="0"/>
                </a:rPr>
                <a:t>𝛽_</a:t>
              </a:r>
              <a:r>
                <a:rPr lang="de-DE" sz="1100" b="0" i="0">
                  <a:latin typeface="Cambria Math" panose="02040503050406030204" pitchFamily="18" charset="0"/>
                </a:rPr>
                <a:t>𝑖^𝑉𝑜𝑟ℎ𝑎𝑏𝑒𝑛</a:t>
              </a:r>
              <a:endParaRPr lang="de-DE" sz="1100" i="1"/>
            </a:p>
          </xdr:txBody>
        </xdr:sp>
      </mc:Fallback>
    </mc:AlternateContent>
    <xdr:clientData/>
  </xdr:oneCellAnchor>
  <xdr:oneCellAnchor>
    <xdr:from>
      <xdr:col>2</xdr:col>
      <xdr:colOff>2047524</xdr:colOff>
      <xdr:row>29</xdr:row>
      <xdr:rowOff>25400</xdr:rowOff>
    </xdr:from>
    <xdr:ext cx="727682" cy="226219"/>
    <mc:AlternateContent xmlns:mc="http://schemas.openxmlformats.org/markup-compatibility/2006" xmlns:a14="http://schemas.microsoft.com/office/drawing/2010/main">
      <mc:Choice Requires="a14">
        <xdr:sp macro="" textlink="">
          <xdr:nvSpPr>
            <xdr:cNvPr id="33" name="Textfeld 48">
              <a:extLst>
                <a:ext uri="{FF2B5EF4-FFF2-40B4-BE49-F238E27FC236}">
                  <a16:creationId xmlns:a16="http://schemas.microsoft.com/office/drawing/2014/main" id="{17ACB3A6-D2D0-3C9B-7170-17D09ABB23C8}"/>
                </a:ext>
              </a:extLst>
            </xdr:cNvPr>
            <xdr:cNvSpPr txBox="1"/>
          </xdr:nvSpPr>
          <xdr:spPr>
            <a:xfrm>
              <a:off x="8568974" y="7880350"/>
              <a:ext cx="727682" cy="2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ea typeface="Cambria Math" panose="02040503050406030204" pitchFamily="18" charset="0"/>
                          </a:rPr>
                          <m:t>𝛽</m:t>
                        </m:r>
                      </m:e>
                      <m:sub>
                        <m:r>
                          <a:rPr lang="de-DE" sz="1100" b="0" i="1">
                            <a:latin typeface="Cambria Math" panose="02040503050406030204" pitchFamily="18" charset="0"/>
                          </a:rPr>
                          <m:t>𝑖</m:t>
                        </m:r>
                      </m:sub>
                      <m:sup>
                        <m:r>
                          <a:rPr lang="de-DE" sz="1100" b="0" i="1">
                            <a:latin typeface="Cambria Math" panose="02040503050406030204" pitchFamily="18" charset="0"/>
                          </a:rPr>
                          <m:t>𝑉𝑜𝑟h𝑎𝑏𝑒𝑛</m:t>
                        </m:r>
                      </m:sup>
                    </m:sSubSup>
                  </m:oMath>
                </m:oMathPara>
              </a14:m>
              <a:endParaRPr lang="de-DE" sz="1100" i="1"/>
            </a:p>
          </xdr:txBody>
        </xdr:sp>
      </mc:Choice>
      <mc:Fallback xmlns="">
        <xdr:sp macro="" textlink="">
          <xdr:nvSpPr>
            <xdr:cNvPr id="33" name="Textfeld 48">
              <a:extLst>
                <a:ext uri="{FF2B5EF4-FFF2-40B4-BE49-F238E27FC236}">
                  <a16:creationId xmlns:a16="http://schemas.microsoft.com/office/drawing/2014/main" id="{17ACB3A6-D2D0-3C9B-7170-17D09ABB23C8}"/>
                </a:ext>
              </a:extLst>
            </xdr:cNvPr>
            <xdr:cNvSpPr txBox="1"/>
          </xdr:nvSpPr>
          <xdr:spPr>
            <a:xfrm>
              <a:off x="8568974" y="7880350"/>
              <a:ext cx="727682" cy="2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r>
                <a:rPr lang="de-DE" sz="1100" i="0">
                  <a:latin typeface="Cambria Math" panose="02040503050406030204" pitchFamily="18" charset="0"/>
                  <a:ea typeface="Cambria Math" panose="02040503050406030204" pitchFamily="18" charset="0"/>
                </a:rPr>
                <a:t>𝛽_</a:t>
              </a:r>
              <a:r>
                <a:rPr lang="de-DE" sz="1100" b="0" i="0">
                  <a:latin typeface="Cambria Math" panose="02040503050406030204" pitchFamily="18" charset="0"/>
                </a:rPr>
                <a:t>𝑖^𝑉𝑜𝑟ℎ𝑎𝑏𝑒𝑛</a:t>
              </a:r>
              <a:endParaRPr lang="de-DE" sz="1100" i="1"/>
            </a:p>
          </xdr:txBody>
        </xdr:sp>
      </mc:Fallback>
    </mc:AlternateContent>
    <xdr:clientData/>
  </xdr:oneCellAnchor>
  <xdr:oneCellAnchor>
    <xdr:from>
      <xdr:col>2</xdr:col>
      <xdr:colOff>2047524</xdr:colOff>
      <xdr:row>30</xdr:row>
      <xdr:rowOff>52615</xdr:rowOff>
    </xdr:from>
    <xdr:ext cx="727682" cy="226219"/>
    <mc:AlternateContent xmlns:mc="http://schemas.openxmlformats.org/markup-compatibility/2006" xmlns:a14="http://schemas.microsoft.com/office/drawing/2010/main">
      <mc:Choice Requires="a14">
        <xdr:sp macro="" textlink="">
          <xdr:nvSpPr>
            <xdr:cNvPr id="34" name="Textfeld 48">
              <a:extLst>
                <a:ext uri="{FF2B5EF4-FFF2-40B4-BE49-F238E27FC236}">
                  <a16:creationId xmlns:a16="http://schemas.microsoft.com/office/drawing/2014/main" id="{A986E219-413B-0C49-D0E3-A7A3F7675A2D}"/>
                </a:ext>
              </a:extLst>
            </xdr:cNvPr>
            <xdr:cNvSpPr txBox="1"/>
          </xdr:nvSpPr>
          <xdr:spPr>
            <a:xfrm>
              <a:off x="8568974" y="8193315"/>
              <a:ext cx="727682" cy="2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ea typeface="Cambria Math" panose="02040503050406030204" pitchFamily="18" charset="0"/>
                          </a:rPr>
                          <m:t>𝛽</m:t>
                        </m:r>
                      </m:e>
                      <m:sub>
                        <m:r>
                          <a:rPr lang="de-DE" sz="1100" b="0" i="1">
                            <a:latin typeface="Cambria Math" panose="02040503050406030204" pitchFamily="18" charset="0"/>
                          </a:rPr>
                          <m:t>𝑖</m:t>
                        </m:r>
                      </m:sub>
                      <m:sup>
                        <m:r>
                          <a:rPr lang="de-DE" sz="1100" b="0" i="1">
                            <a:latin typeface="Cambria Math" panose="02040503050406030204" pitchFamily="18" charset="0"/>
                          </a:rPr>
                          <m:t>𝑉𝑜𝑟h𝑎𝑏𝑒𝑛</m:t>
                        </m:r>
                      </m:sup>
                    </m:sSubSup>
                  </m:oMath>
                </m:oMathPara>
              </a14:m>
              <a:endParaRPr lang="de-DE" sz="1100" i="1"/>
            </a:p>
          </xdr:txBody>
        </xdr:sp>
      </mc:Choice>
      <mc:Fallback xmlns="">
        <xdr:sp macro="" textlink="">
          <xdr:nvSpPr>
            <xdr:cNvPr id="34" name="Textfeld 48">
              <a:extLst>
                <a:ext uri="{FF2B5EF4-FFF2-40B4-BE49-F238E27FC236}">
                  <a16:creationId xmlns:a16="http://schemas.microsoft.com/office/drawing/2014/main" id="{A986E219-413B-0C49-D0E3-A7A3F7675A2D}"/>
                </a:ext>
              </a:extLst>
            </xdr:cNvPr>
            <xdr:cNvSpPr txBox="1"/>
          </xdr:nvSpPr>
          <xdr:spPr>
            <a:xfrm>
              <a:off x="8568974" y="8193315"/>
              <a:ext cx="727682" cy="2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r>
                <a:rPr lang="de-DE" sz="1100" i="0">
                  <a:latin typeface="Cambria Math" panose="02040503050406030204" pitchFamily="18" charset="0"/>
                  <a:ea typeface="Cambria Math" panose="02040503050406030204" pitchFamily="18" charset="0"/>
                </a:rPr>
                <a:t>𝛽_</a:t>
              </a:r>
              <a:r>
                <a:rPr lang="de-DE" sz="1100" b="0" i="0">
                  <a:latin typeface="Cambria Math" panose="02040503050406030204" pitchFamily="18" charset="0"/>
                </a:rPr>
                <a:t>𝑖^𝑉𝑜𝑟ℎ𝑎𝑏𝑒𝑛</a:t>
              </a:r>
              <a:endParaRPr lang="de-DE" sz="1100" i="1"/>
            </a:p>
          </xdr:txBody>
        </xdr:sp>
      </mc:Fallback>
    </mc:AlternateContent>
    <xdr:clientData/>
  </xdr:oneCellAnchor>
  <xdr:oneCellAnchor>
    <xdr:from>
      <xdr:col>2</xdr:col>
      <xdr:colOff>2047524</xdr:colOff>
      <xdr:row>31</xdr:row>
      <xdr:rowOff>25400</xdr:rowOff>
    </xdr:from>
    <xdr:ext cx="727682" cy="226219"/>
    <mc:AlternateContent xmlns:mc="http://schemas.openxmlformats.org/markup-compatibility/2006" xmlns:a14="http://schemas.microsoft.com/office/drawing/2010/main">
      <mc:Choice Requires="a14">
        <xdr:sp macro="" textlink="">
          <xdr:nvSpPr>
            <xdr:cNvPr id="35" name="Textfeld 48">
              <a:extLst>
                <a:ext uri="{FF2B5EF4-FFF2-40B4-BE49-F238E27FC236}">
                  <a16:creationId xmlns:a16="http://schemas.microsoft.com/office/drawing/2014/main" id="{7D1FA945-52DF-6806-5011-61F92301BF0D}"/>
                </a:ext>
              </a:extLst>
            </xdr:cNvPr>
            <xdr:cNvSpPr txBox="1"/>
          </xdr:nvSpPr>
          <xdr:spPr>
            <a:xfrm>
              <a:off x="8568974" y="8451850"/>
              <a:ext cx="727682" cy="2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ea typeface="Cambria Math" panose="02040503050406030204" pitchFamily="18" charset="0"/>
                          </a:rPr>
                          <m:t>𝛽</m:t>
                        </m:r>
                      </m:e>
                      <m:sub>
                        <m:r>
                          <a:rPr lang="de-DE" sz="1100" b="0" i="1">
                            <a:latin typeface="Cambria Math" panose="02040503050406030204" pitchFamily="18" charset="0"/>
                          </a:rPr>
                          <m:t>𝑖</m:t>
                        </m:r>
                      </m:sub>
                      <m:sup>
                        <m:r>
                          <a:rPr lang="de-DE" sz="1100" b="0" i="1">
                            <a:latin typeface="Cambria Math" panose="02040503050406030204" pitchFamily="18" charset="0"/>
                          </a:rPr>
                          <m:t>𝑉𝑜𝑟h𝑎𝑏𝑒𝑛</m:t>
                        </m:r>
                      </m:sup>
                    </m:sSubSup>
                  </m:oMath>
                </m:oMathPara>
              </a14:m>
              <a:endParaRPr lang="de-DE" sz="1100" i="1"/>
            </a:p>
          </xdr:txBody>
        </xdr:sp>
      </mc:Choice>
      <mc:Fallback xmlns="">
        <xdr:sp macro="" textlink="">
          <xdr:nvSpPr>
            <xdr:cNvPr id="35" name="Textfeld 48">
              <a:extLst>
                <a:ext uri="{FF2B5EF4-FFF2-40B4-BE49-F238E27FC236}">
                  <a16:creationId xmlns:a16="http://schemas.microsoft.com/office/drawing/2014/main" id="{7D1FA945-52DF-6806-5011-61F92301BF0D}"/>
                </a:ext>
              </a:extLst>
            </xdr:cNvPr>
            <xdr:cNvSpPr txBox="1"/>
          </xdr:nvSpPr>
          <xdr:spPr>
            <a:xfrm>
              <a:off x="8568974" y="8451850"/>
              <a:ext cx="727682" cy="2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r>
                <a:rPr lang="de-DE" sz="1100" i="0">
                  <a:latin typeface="Cambria Math" panose="02040503050406030204" pitchFamily="18" charset="0"/>
                  <a:ea typeface="Cambria Math" panose="02040503050406030204" pitchFamily="18" charset="0"/>
                </a:rPr>
                <a:t>𝛽_</a:t>
              </a:r>
              <a:r>
                <a:rPr lang="de-DE" sz="1100" b="0" i="0">
                  <a:latin typeface="Cambria Math" panose="02040503050406030204" pitchFamily="18" charset="0"/>
                </a:rPr>
                <a:t>𝑖^𝑉𝑜𝑟ℎ𝑎𝑏𝑒𝑛</a:t>
              </a:r>
              <a:endParaRPr lang="de-DE" sz="1100" i="1"/>
            </a:p>
          </xdr:txBody>
        </xdr:sp>
      </mc:Fallback>
    </mc:AlternateContent>
    <xdr:clientData/>
  </xdr:oneCellAnchor>
  <xdr:oneCellAnchor>
    <xdr:from>
      <xdr:col>2</xdr:col>
      <xdr:colOff>2047524</xdr:colOff>
      <xdr:row>32</xdr:row>
      <xdr:rowOff>55790</xdr:rowOff>
    </xdr:from>
    <xdr:ext cx="727682" cy="226219"/>
    <mc:AlternateContent xmlns:mc="http://schemas.openxmlformats.org/markup-compatibility/2006" xmlns:a14="http://schemas.microsoft.com/office/drawing/2010/main">
      <mc:Choice Requires="a14">
        <xdr:sp macro="" textlink="">
          <xdr:nvSpPr>
            <xdr:cNvPr id="36" name="Textfeld 48">
              <a:extLst>
                <a:ext uri="{FF2B5EF4-FFF2-40B4-BE49-F238E27FC236}">
                  <a16:creationId xmlns:a16="http://schemas.microsoft.com/office/drawing/2014/main" id="{4F197F56-06BB-2012-9C52-53CB01681B63}"/>
                </a:ext>
              </a:extLst>
            </xdr:cNvPr>
            <xdr:cNvSpPr txBox="1"/>
          </xdr:nvSpPr>
          <xdr:spPr>
            <a:xfrm>
              <a:off x="8568974" y="8767990"/>
              <a:ext cx="727682" cy="2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panose="02040503050406030204" pitchFamily="18" charset="0"/>
                            <a:ea typeface="Cambria Math" panose="02040503050406030204" pitchFamily="18" charset="0"/>
                          </a:rPr>
                          <m:t>𝛽</m:t>
                        </m:r>
                      </m:e>
                      <m:sub>
                        <m:r>
                          <a:rPr lang="de-DE" sz="1100" b="0" i="1">
                            <a:latin typeface="Cambria Math" panose="02040503050406030204" pitchFamily="18" charset="0"/>
                          </a:rPr>
                          <m:t>𝑖</m:t>
                        </m:r>
                      </m:sub>
                      <m:sup>
                        <m:r>
                          <a:rPr lang="de-DE" sz="1100" b="0" i="1">
                            <a:latin typeface="Cambria Math" panose="02040503050406030204" pitchFamily="18" charset="0"/>
                          </a:rPr>
                          <m:t>𝑉𝑜𝑟h𝑎𝑏𝑒𝑛</m:t>
                        </m:r>
                      </m:sup>
                    </m:sSubSup>
                  </m:oMath>
                </m:oMathPara>
              </a14:m>
              <a:endParaRPr lang="de-DE" sz="1100" i="1"/>
            </a:p>
          </xdr:txBody>
        </xdr:sp>
      </mc:Choice>
      <mc:Fallback xmlns="">
        <xdr:sp macro="" textlink="">
          <xdr:nvSpPr>
            <xdr:cNvPr id="36" name="Textfeld 48">
              <a:extLst>
                <a:ext uri="{FF2B5EF4-FFF2-40B4-BE49-F238E27FC236}">
                  <a16:creationId xmlns:a16="http://schemas.microsoft.com/office/drawing/2014/main" id="{4F197F56-06BB-2012-9C52-53CB01681B63}"/>
                </a:ext>
              </a:extLst>
            </xdr:cNvPr>
            <xdr:cNvSpPr txBox="1"/>
          </xdr:nvSpPr>
          <xdr:spPr>
            <a:xfrm>
              <a:off x="8568974" y="8767990"/>
              <a:ext cx="727682" cy="2262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oAutofit/>
            </a:bodyPr>
            <a:lstStyle/>
            <a:p>
              <a:pPr/>
              <a:r>
                <a:rPr lang="de-DE" sz="1100" i="0">
                  <a:latin typeface="Cambria Math" panose="02040503050406030204" pitchFamily="18" charset="0"/>
                  <a:ea typeface="Cambria Math" panose="02040503050406030204" pitchFamily="18" charset="0"/>
                </a:rPr>
                <a:t>𝛽_</a:t>
              </a:r>
              <a:r>
                <a:rPr lang="de-DE" sz="1100" b="0" i="0">
                  <a:latin typeface="Cambria Math" panose="02040503050406030204" pitchFamily="18" charset="0"/>
                </a:rPr>
                <a:t>𝑖^𝑉𝑜𝑟ℎ𝑎𝑏𝑒𝑛</a:t>
              </a:r>
              <a:endParaRPr lang="de-DE" sz="1100" i="1"/>
            </a:p>
          </xdr:txBody>
        </xdr:sp>
      </mc:Fallback>
    </mc:AlternateContent>
    <xdr:clientData/>
  </xdr:oneCellAnchor>
  <xdr:oneCellAnchor>
    <xdr:from>
      <xdr:col>1</xdr:col>
      <xdr:colOff>1265380</xdr:colOff>
      <xdr:row>234</xdr:row>
      <xdr:rowOff>107229</xdr:rowOff>
    </xdr:from>
    <xdr:ext cx="8625220" cy="317587"/>
    <mc:AlternateContent xmlns:mc="http://schemas.openxmlformats.org/markup-compatibility/2006" xmlns:a14="http://schemas.microsoft.com/office/drawing/2010/main">
      <mc:Choice Requires="a14">
        <xdr:sp macro="" textlink="">
          <xdr:nvSpPr>
            <xdr:cNvPr id="120" name="TextBox 120">
              <a:extLst>
                <a:ext uri="{FF2B5EF4-FFF2-40B4-BE49-F238E27FC236}">
                  <a16:creationId xmlns:a16="http://schemas.microsoft.com/office/drawing/2014/main" id="{B8A03EA9-88EA-434E-9761-5CECC6D3385B}"/>
                </a:ext>
              </a:extLst>
            </xdr:cNvPr>
            <xdr:cNvSpPr txBox="1"/>
          </xdr:nvSpPr>
          <xdr:spPr>
            <a:xfrm>
              <a:off x="2662380" y="61675015"/>
              <a:ext cx="8625220" cy="3175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spAutoFit/>
            </a:bodyPr>
            <a:lstStyle/>
            <a:p>
              <a:pPr algn="ctr"/>
              <a14:m>
                <m:oMath xmlns:m="http://schemas.openxmlformats.org/officeDocument/2006/math">
                  <m:r>
                    <a:rPr lang="de-DE" sz="1100" i="1">
                      <a:solidFill>
                        <a:schemeClr val="tx1"/>
                      </a:solidFill>
                      <a:effectLst/>
                      <a:latin typeface="Cambria Math" panose="02040503050406030204" pitchFamily="18" charset="0"/>
                      <a:ea typeface="+mn-ea"/>
                      <a:cs typeface="+mn-cs"/>
                    </a:rPr>
                    <m:t>∆</m:t>
                  </m:r>
                  <m:sSubSup>
                    <m:sSubSupPr>
                      <m:ctrlPr>
                        <a:rPr lang="fr-FR"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𝑘</m:t>
                      </m:r>
                    </m:e>
                    <m:sub>
                      <m:r>
                        <a:rPr lang="de-DE" sz="1100" b="0" i="1">
                          <a:solidFill>
                            <a:schemeClr val="tx1"/>
                          </a:solidFill>
                          <a:effectLst/>
                          <a:latin typeface="Cambria Math" panose="02040503050406030204" pitchFamily="18" charset="0"/>
                          <a:ea typeface="+mn-ea"/>
                          <a:cs typeface="+mn-cs"/>
                        </a:rPr>
                        <m:t>𝐶𝐶𝑓𝐷</m:t>
                      </m:r>
                    </m:sub>
                    <m:sup>
                      <m:r>
                        <a:rPr lang="de-DE" sz="1100" i="1">
                          <a:solidFill>
                            <a:schemeClr val="tx1"/>
                          </a:solidFill>
                          <a:effectLst/>
                          <a:latin typeface="Cambria Math" panose="02040503050406030204" pitchFamily="18" charset="0"/>
                          <a:ea typeface="+mn-ea"/>
                          <a:cs typeface="+mn-cs"/>
                        </a:rPr>
                        <m:t>𝑃𝑙𝑎𝑛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𝑡</m:t>
                      </m:r>
                    </m:sup>
                  </m:sSubSup>
                  <m:r>
                    <a:rPr lang="de-DE" sz="1100" i="1">
                      <a:solidFill>
                        <a:schemeClr val="tx1"/>
                      </a:solidFill>
                      <a:effectLst/>
                      <a:latin typeface="Cambria Math" panose="02040503050406030204" pitchFamily="18" charset="0"/>
                      <a:ea typeface="+mn-ea"/>
                      <a:cs typeface="+mn-cs"/>
                    </a:rPr>
                    <m:t>=</m:t>
                  </m:r>
                  <m:f>
                    <m:fPr>
                      <m:ctrlPr>
                        <a:rPr lang="fr-FR" sz="1100" i="1">
                          <a:solidFill>
                            <a:schemeClr val="tx1"/>
                          </a:solidFill>
                          <a:effectLst/>
                          <a:latin typeface="Cambria Math" panose="02040503050406030204" pitchFamily="18" charset="0"/>
                          <a:ea typeface="+mn-ea"/>
                          <a:cs typeface="+mn-cs"/>
                        </a:rPr>
                      </m:ctrlPr>
                    </m:fPr>
                    <m:num>
                      <m:nary>
                        <m:naryPr>
                          <m:chr m:val="∑"/>
                          <m:limLoc m:val="undOvr"/>
                          <m:supHide m:val="on"/>
                          <m:ctrlPr>
                            <a:rPr lang="fr-FR" sz="1100" i="1">
                              <a:solidFill>
                                <a:schemeClr val="tx1"/>
                              </a:solidFill>
                              <a:effectLst/>
                              <a:latin typeface="Cambria Math" panose="02040503050406030204" pitchFamily="18" charset="0"/>
                              <a:ea typeface="+mn-ea"/>
                              <a:cs typeface="+mn-cs"/>
                            </a:rPr>
                          </m:ctrlPr>
                        </m:naryPr>
                        <m:sub>
                          <m:r>
                            <a:rPr lang="de-DE" sz="1100" i="1">
                              <a:solidFill>
                                <a:schemeClr val="tx1"/>
                              </a:solidFill>
                              <a:effectLst/>
                              <a:latin typeface="Cambria Math" panose="02040503050406030204" pitchFamily="18" charset="0"/>
                              <a:ea typeface="+mn-ea"/>
                              <a:cs typeface="+mn-cs"/>
                            </a:rPr>
                            <m:t>𝑖</m:t>
                          </m:r>
                        </m:sub>
                        <m:sup/>
                        <m:e>
                          <m:sSubSup>
                            <m:sSubSupPr>
                              <m:ctrlPr>
                                <a:rPr lang="fr-FR" sz="1100" i="1">
                                  <a:solidFill>
                                    <a:schemeClr val="tx1"/>
                                  </a:solidFill>
                                  <a:effectLst/>
                                  <a:latin typeface="Cambria Math" panose="02040503050406030204" pitchFamily="18" charset="0"/>
                                  <a:ea typeface="+mn-ea"/>
                                  <a:cs typeface="+mn-cs"/>
                                </a:rPr>
                              </m:ctrlPr>
                            </m:sSubSupPr>
                            <m:e>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𝛽</m:t>
                                  </m:r>
                                </m:e>
                                <m:sub>
                                  <m:r>
                                    <a:rPr lang="de-DE" sz="1100" i="1">
                                      <a:solidFill>
                                        <a:schemeClr val="tx1"/>
                                      </a:solidFill>
                                      <a:effectLst/>
                                      <a:latin typeface="Cambria Math" panose="02040503050406030204" pitchFamily="18" charset="0"/>
                                      <a:ea typeface="+mn-ea"/>
                                      <a:cs typeface="+mn-cs"/>
                                    </a:rPr>
                                    <m:t>𝑖</m:t>
                                  </m:r>
                                </m:sub>
                                <m:sup>
                                  <m:r>
                                    <a:rPr lang="de-DE" sz="1100" i="1">
                                      <a:solidFill>
                                        <a:schemeClr val="tx1"/>
                                      </a:solidFill>
                                      <a:effectLst/>
                                      <a:latin typeface="Cambria Math" panose="02040503050406030204" pitchFamily="18" charset="0"/>
                                      <a:ea typeface="+mn-ea"/>
                                      <a:cs typeface="+mn-cs"/>
                                    </a:rPr>
                                    <m:t>𝑉𝑜𝑟h𝑎𝑏𝑒𝑛</m:t>
                                  </m:r>
                                </m:sup>
                              </m:sSubSup>
                              <m:r>
                                <a:rPr lang="de-DE" sz="1100" i="1">
                                  <a:solidFill>
                                    <a:schemeClr val="tx1"/>
                                  </a:solidFill>
                                  <a:effectLst/>
                                  <a:latin typeface="Cambria Math" panose="02040503050406030204" pitchFamily="18" charset="0"/>
                                  <a:ea typeface="+mn-ea"/>
                                  <a:cs typeface="+mn-cs"/>
                                </a:rPr>
                                <m:t>𝐷</m:t>
                              </m:r>
                            </m:e>
                            <m:sub>
                              <m:r>
                                <a:rPr lang="de-DE" sz="1100" i="1">
                                  <a:solidFill>
                                    <a:schemeClr val="tx1"/>
                                  </a:solidFill>
                                  <a:effectLst/>
                                  <a:latin typeface="Cambria Math" panose="02040503050406030204" pitchFamily="18" charset="0"/>
                                  <a:ea typeface="+mn-ea"/>
                                  <a:cs typeface="+mn-cs"/>
                                </a:rPr>
                                <m:t>𝑖</m:t>
                              </m:r>
                            </m:sub>
                            <m:sup>
                              <m:r>
                                <a:rPr lang="de-DE" sz="1100" i="1">
                                  <a:solidFill>
                                    <a:schemeClr val="tx1"/>
                                  </a:solidFill>
                                  <a:effectLst/>
                                  <a:latin typeface="Cambria Math" panose="02040503050406030204" pitchFamily="18" charset="0"/>
                                  <a:ea typeface="+mn-ea"/>
                                  <a:cs typeface="+mn-cs"/>
                                </a:rPr>
                                <m:t>𝑃𝑙𝑎𝑛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𝑑𝑦𝑛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𝑡</m:t>
                              </m:r>
                            </m:sup>
                          </m:sSubSup>
                          <m:r>
                            <a:rPr lang="de-DE" sz="1100" i="1">
                              <a:solidFill>
                                <a:schemeClr val="tx1"/>
                              </a:solidFill>
                              <a:effectLst/>
                              <a:latin typeface="Cambria Math" panose="02040503050406030204" pitchFamily="18" charset="0"/>
                              <a:ea typeface="+mn-ea"/>
                              <a:cs typeface="+mn-cs"/>
                            </a:rPr>
                            <m:t> </m:t>
                          </m:r>
                          <m:d>
                            <m:dPr>
                              <m:ctrlPr>
                                <a:rPr lang="fr-FR" sz="1100" i="1">
                                  <a:solidFill>
                                    <a:schemeClr val="tx1"/>
                                  </a:solidFill>
                                  <a:effectLst/>
                                  <a:latin typeface="Cambria Math" panose="02040503050406030204" pitchFamily="18" charset="0"/>
                                  <a:ea typeface="+mn-ea"/>
                                  <a:cs typeface="+mn-cs"/>
                                </a:rPr>
                              </m:ctrlPr>
                            </m:dPr>
                            <m:e>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𝑝</m:t>
                                  </m:r>
                                </m:e>
                                <m:sub>
                                  <m:r>
                                    <a:rPr lang="de-DE" sz="110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𝑟</m:t>
                                  </m:r>
                                  <m:r>
                                    <a:rPr lang="de-DE" sz="110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r>
                                <a:rPr lang="de-DE" sz="1100" i="1">
                                  <a:solidFill>
                                    <a:schemeClr val="tx1"/>
                                  </a:solidFill>
                                  <a:effectLst/>
                                  <a:latin typeface="Cambria Math" panose="02040503050406030204" pitchFamily="18" charset="0"/>
                                  <a:ea typeface="+mn-ea"/>
                                  <a:cs typeface="+mn-cs"/>
                                </a:rPr>
                                <m:t>−</m:t>
                              </m:r>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𝑝</m:t>
                                  </m:r>
                                </m:e>
                                <m:sub>
                                  <m:r>
                                    <a:rPr lang="de-DE" sz="1100" i="1">
                                      <a:solidFill>
                                        <a:schemeClr val="tx1"/>
                                      </a:solidFill>
                                      <a:effectLst/>
                                      <a:latin typeface="Cambria Math" panose="02040503050406030204" pitchFamily="18" charset="0"/>
                                      <a:ea typeface="+mn-ea"/>
                                      <a:cs typeface="+mn-cs"/>
                                    </a:rPr>
                                    <m:t>𝑖</m:t>
                                  </m:r>
                                </m:sub>
                                <m:sup>
                                  <m:r>
                                    <a:rPr lang="de-DE" sz="1100" i="1">
                                      <a:solidFill>
                                        <a:schemeClr val="tx1"/>
                                      </a:solidFill>
                                      <a:effectLst/>
                                      <a:latin typeface="Cambria Math" panose="02040503050406030204" pitchFamily="18" charset="0"/>
                                      <a:ea typeface="+mn-ea"/>
                                      <a:cs typeface="+mn-cs"/>
                                    </a:rPr>
                                    <m:t>𝐵𝑎𝑠𝑖𝑠</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e>
                          </m:d>
                          <m:r>
                            <a:rPr lang="de-DE" sz="1100" i="1">
                              <a:solidFill>
                                <a:schemeClr val="tx1"/>
                              </a:solidFill>
                              <a:effectLst/>
                              <a:latin typeface="Cambria Math" panose="02040503050406030204" pitchFamily="18" charset="0"/>
                              <a:ea typeface="+mn-ea"/>
                              <a:cs typeface="+mn-cs"/>
                            </a:rPr>
                            <m:t> </m:t>
                          </m:r>
                        </m:e>
                      </m:nary>
                    </m:num>
                    <m:den>
                      <m:r>
                        <a:rPr lang="de-DE" sz="1100" i="1">
                          <a:solidFill>
                            <a:schemeClr val="tx1"/>
                          </a:solidFill>
                          <a:effectLst/>
                          <a:latin typeface="Cambria Math" panose="02040503050406030204" pitchFamily="18" charset="0"/>
                          <a:ea typeface="+mn-ea"/>
                          <a:cs typeface="+mn-cs"/>
                        </a:rPr>
                        <m:t>𝛥</m:t>
                      </m:r>
                      <m:sSup>
                        <m:sSupPr>
                          <m:ctrlPr>
                            <a:rPr lang="fr-FR" sz="1100" i="1">
                              <a:solidFill>
                                <a:schemeClr val="tx1"/>
                              </a:solidFill>
                              <a:effectLst/>
                              <a:latin typeface="Cambria Math" panose="02040503050406030204" pitchFamily="18" charset="0"/>
                              <a:ea typeface="+mn-ea"/>
                              <a:cs typeface="+mn-cs"/>
                            </a:rPr>
                          </m:ctrlPr>
                        </m:sSupPr>
                        <m:e>
                          <m:r>
                            <a:rPr lang="fr-FR" sz="1100" b="0" i="1">
                              <a:solidFill>
                                <a:schemeClr val="tx1"/>
                              </a:solidFill>
                              <a:effectLst/>
                              <a:latin typeface="Cambria Math" panose="02040503050406030204" pitchFamily="18" charset="0"/>
                              <a:ea typeface="+mn-ea"/>
                              <a:cs typeface="+mn-cs"/>
                            </a:rPr>
                            <m:t>𝐸</m:t>
                          </m:r>
                        </m:e>
                        <m:sup>
                          <m:r>
                            <a:rPr lang="fr-FR" sz="1100" b="0" i="1">
                              <a:solidFill>
                                <a:schemeClr val="tx1"/>
                              </a:solidFill>
                              <a:effectLst/>
                              <a:latin typeface="Cambria Math" panose="02040503050406030204" pitchFamily="18" charset="0"/>
                              <a:ea typeface="+mn-ea"/>
                              <a:cs typeface="+mn-cs"/>
                            </a:rPr>
                            <m:t>𝑝𝑙𝑎𝑛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𝑡</m:t>
                          </m:r>
                        </m:sup>
                      </m:sSup>
                    </m:den>
                  </m:f>
                  <m:r>
                    <a:rPr lang="de-DE" sz="1100" i="1">
                      <a:solidFill>
                        <a:schemeClr val="tx1"/>
                      </a:solidFill>
                      <a:effectLst/>
                      <a:latin typeface="Cambria Math" panose="02040503050406030204" pitchFamily="18" charset="0"/>
                      <a:ea typeface="+mn-ea"/>
                      <a:cs typeface="+mn-cs"/>
                    </a:rPr>
                    <m:t> </m:t>
                  </m:r>
                </m:oMath>
              </a14:m>
              <a:r>
                <a:rPr lang="fr-FR" sz="1100" i="1"/>
                <a:t> - </a:t>
              </a:r>
              <a14:m>
                <m:oMath xmlns:m="http://schemas.openxmlformats.org/officeDocument/2006/math">
                  <m:f>
                    <m:fPr>
                      <m:ctrlPr>
                        <a:rPr lang="fr-FR" sz="1100" i="1">
                          <a:solidFill>
                            <a:schemeClr val="tx1"/>
                          </a:solidFill>
                          <a:effectLst/>
                          <a:latin typeface="Cambria Math" panose="02040503050406030204" pitchFamily="18" charset="0"/>
                          <a:ea typeface="+mn-ea"/>
                          <a:cs typeface="+mn-cs"/>
                        </a:rPr>
                      </m:ctrlPr>
                    </m:fPr>
                    <m:num>
                      <m:nary>
                        <m:naryPr>
                          <m:chr m:val="∑"/>
                          <m:limLoc m:val="undOvr"/>
                          <m:supHide m:val="on"/>
                          <m:ctrlPr>
                            <a:rPr lang="fr-FR" sz="1100" i="1">
                              <a:solidFill>
                                <a:schemeClr val="tx1"/>
                              </a:solidFill>
                              <a:effectLst/>
                              <a:latin typeface="Cambria Math" panose="02040503050406030204" pitchFamily="18" charset="0"/>
                              <a:ea typeface="+mn-ea"/>
                              <a:cs typeface="+mn-cs"/>
                            </a:rPr>
                          </m:ctrlPr>
                        </m:naryPr>
                        <m:sub>
                          <m:r>
                            <a:rPr lang="de-DE" sz="1100" i="1">
                              <a:solidFill>
                                <a:schemeClr val="tx1"/>
                              </a:solidFill>
                              <a:effectLst/>
                              <a:latin typeface="Cambria Math" panose="02040503050406030204" pitchFamily="18" charset="0"/>
                              <a:ea typeface="+mn-ea"/>
                              <a:cs typeface="+mn-cs"/>
                            </a:rPr>
                            <m:t>𝑖</m:t>
                          </m:r>
                        </m:sub>
                        <m:sup/>
                        <m:e>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𝛽</m:t>
                              </m:r>
                            </m:e>
                            <m:sub>
                              <m:r>
                                <a:rPr lang="de-DE" sz="1100" i="1">
                                  <a:solidFill>
                                    <a:schemeClr val="tx1"/>
                                  </a:solidFill>
                                  <a:effectLst/>
                                  <a:latin typeface="Cambria Math" panose="02040503050406030204" pitchFamily="18" charset="0"/>
                                  <a:ea typeface="+mn-ea"/>
                                  <a:cs typeface="+mn-cs"/>
                                </a:rPr>
                                <m:t>𝑖</m:t>
                              </m:r>
                            </m:sub>
                            <m:sup>
                              <m:r>
                                <a:rPr lang="de-DE" sz="1100" b="0" i="1">
                                  <a:solidFill>
                                    <a:schemeClr val="tx1"/>
                                  </a:solidFill>
                                  <a:effectLst/>
                                  <a:latin typeface="Cambria Math" panose="02040503050406030204" pitchFamily="18" charset="0"/>
                                  <a:ea typeface="+mn-ea"/>
                                  <a:cs typeface="+mn-cs"/>
                                </a:rPr>
                                <m:t>𝑅𝑒𝑓</m:t>
                              </m:r>
                            </m:sup>
                          </m:sSubSup>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𝐷</m:t>
                              </m:r>
                            </m:e>
                            <m:sub>
                              <m:r>
                                <a:rPr lang="de-DE" sz="1100" i="1">
                                  <a:solidFill>
                                    <a:schemeClr val="tx1"/>
                                  </a:solidFill>
                                  <a:effectLst/>
                                  <a:latin typeface="Cambria Math" panose="02040503050406030204" pitchFamily="18" charset="0"/>
                                  <a:ea typeface="+mn-ea"/>
                                  <a:cs typeface="+mn-cs"/>
                                </a:rPr>
                                <m:t>𝑖</m:t>
                              </m:r>
                            </m:sub>
                            <m:sup>
                              <m:r>
                                <a:rPr lang="de-DE" sz="1100" b="0" i="1">
                                  <a:solidFill>
                                    <a:schemeClr val="tx1"/>
                                  </a:solidFill>
                                  <a:effectLst/>
                                  <a:latin typeface="Cambria Math" panose="02040503050406030204" pitchFamily="18" charset="0"/>
                                  <a:ea typeface="+mn-ea"/>
                                  <a:cs typeface="+mn-cs"/>
                                </a:rPr>
                                <m:t>𝑅𝑒𝑓</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𝑑𝑦𝑛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𝑡</m:t>
                              </m:r>
                            </m:sup>
                          </m:sSubSup>
                          <m:r>
                            <a:rPr lang="de-DE" sz="1100" i="1">
                              <a:solidFill>
                                <a:schemeClr val="tx1"/>
                              </a:solidFill>
                              <a:effectLst/>
                              <a:latin typeface="Cambria Math" panose="02040503050406030204" pitchFamily="18" charset="0"/>
                              <a:ea typeface="+mn-ea"/>
                              <a:cs typeface="+mn-cs"/>
                            </a:rPr>
                            <m:t> </m:t>
                          </m:r>
                          <m:d>
                            <m:dPr>
                              <m:ctrlPr>
                                <a:rPr lang="fr-FR" sz="1100" i="1">
                                  <a:solidFill>
                                    <a:schemeClr val="tx1"/>
                                  </a:solidFill>
                                  <a:effectLst/>
                                  <a:latin typeface="Cambria Math" panose="02040503050406030204" pitchFamily="18" charset="0"/>
                                  <a:ea typeface="+mn-ea"/>
                                  <a:cs typeface="+mn-cs"/>
                                </a:rPr>
                              </m:ctrlPr>
                            </m:dPr>
                            <m:e>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𝑝</m:t>
                                  </m:r>
                                </m:e>
                                <m:sub>
                                  <m:r>
                                    <a:rPr lang="de-DE" sz="110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𝑟</m:t>
                                  </m:r>
                                  <m:r>
                                    <a:rPr lang="de-DE" sz="110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r>
                                <a:rPr lang="de-DE" sz="1100" i="1">
                                  <a:solidFill>
                                    <a:schemeClr val="tx1"/>
                                  </a:solidFill>
                                  <a:effectLst/>
                                  <a:latin typeface="Cambria Math" panose="02040503050406030204" pitchFamily="18" charset="0"/>
                                  <a:ea typeface="+mn-ea"/>
                                  <a:cs typeface="+mn-cs"/>
                                </a:rPr>
                                <m:t>−</m:t>
                              </m:r>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𝑝</m:t>
                                  </m:r>
                                </m:e>
                                <m:sub>
                                  <m:r>
                                    <a:rPr lang="de-DE" sz="1100" i="1">
                                      <a:solidFill>
                                        <a:schemeClr val="tx1"/>
                                      </a:solidFill>
                                      <a:effectLst/>
                                      <a:latin typeface="Cambria Math" panose="02040503050406030204" pitchFamily="18" charset="0"/>
                                      <a:ea typeface="+mn-ea"/>
                                      <a:cs typeface="+mn-cs"/>
                                    </a:rPr>
                                    <m:t>𝑖</m:t>
                                  </m:r>
                                </m:sub>
                                <m:sup>
                                  <m:r>
                                    <a:rPr lang="de-DE" sz="1100" i="1">
                                      <a:solidFill>
                                        <a:schemeClr val="tx1"/>
                                      </a:solidFill>
                                      <a:effectLst/>
                                      <a:latin typeface="Cambria Math" panose="02040503050406030204" pitchFamily="18" charset="0"/>
                                      <a:ea typeface="+mn-ea"/>
                                      <a:cs typeface="+mn-cs"/>
                                    </a:rPr>
                                    <m:t>𝐵𝑎𝑠𝑖𝑠</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e>
                          </m:d>
                          <m:r>
                            <a:rPr lang="de-DE" sz="1100" i="1">
                              <a:solidFill>
                                <a:schemeClr val="tx1"/>
                              </a:solidFill>
                              <a:effectLst/>
                              <a:latin typeface="Cambria Math" panose="02040503050406030204" pitchFamily="18" charset="0"/>
                              <a:ea typeface="+mn-ea"/>
                              <a:cs typeface="+mn-cs"/>
                            </a:rPr>
                            <m:t> </m:t>
                          </m:r>
                        </m:e>
                      </m:nary>
                    </m:num>
                    <m:den>
                      <m:r>
                        <a:rPr lang="de-DE" sz="1100" i="1">
                          <a:solidFill>
                            <a:schemeClr val="tx1"/>
                          </a:solidFill>
                          <a:effectLst/>
                          <a:latin typeface="Cambria Math" panose="02040503050406030204" pitchFamily="18" charset="0"/>
                          <a:ea typeface="+mn-ea"/>
                          <a:cs typeface="+mn-cs"/>
                        </a:rPr>
                        <m:t>𝛥</m:t>
                      </m:r>
                      <m:sSup>
                        <m:sSupPr>
                          <m:ctrlPr>
                            <a:rPr lang="fr-FR" sz="1100" i="1">
                              <a:solidFill>
                                <a:schemeClr val="tx1"/>
                              </a:solidFill>
                              <a:effectLst/>
                              <a:latin typeface="Cambria Math" panose="02040503050406030204" pitchFamily="18" charset="0"/>
                              <a:ea typeface="+mn-ea"/>
                              <a:cs typeface="+mn-cs"/>
                            </a:rPr>
                          </m:ctrlPr>
                        </m:sSupPr>
                        <m:e>
                          <m:r>
                            <a:rPr lang="fr-FR" sz="1100" b="0" i="1">
                              <a:solidFill>
                                <a:schemeClr val="tx1"/>
                              </a:solidFill>
                              <a:effectLst/>
                              <a:latin typeface="Cambria Math" panose="02040503050406030204" pitchFamily="18" charset="0"/>
                              <a:ea typeface="+mn-ea"/>
                              <a:cs typeface="+mn-cs"/>
                            </a:rPr>
                            <m:t>𝐸</m:t>
                          </m:r>
                        </m:e>
                        <m:sup>
                          <m:r>
                            <a:rPr lang="fr-FR" sz="1100" b="0" i="1">
                              <a:solidFill>
                                <a:schemeClr val="tx1"/>
                              </a:solidFill>
                              <a:effectLst/>
                              <a:latin typeface="Cambria Math" panose="02040503050406030204" pitchFamily="18" charset="0"/>
                              <a:ea typeface="+mn-ea"/>
                              <a:cs typeface="+mn-cs"/>
                            </a:rPr>
                            <m:t>𝑝𝑙𝑎𝑛</m:t>
                          </m:r>
                          <m:r>
                            <a:rPr lang="fr-FR" sz="1100" b="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𝑡</m:t>
                          </m:r>
                        </m:sup>
                      </m:sSup>
                    </m:den>
                  </m:f>
                  <m:r>
                    <a:rPr lang="de-DE" sz="1100" i="1">
                      <a:solidFill>
                        <a:schemeClr val="tx1"/>
                      </a:solidFill>
                      <a:effectLst/>
                      <a:latin typeface="Cambria Math" panose="02040503050406030204" pitchFamily="18" charset="0"/>
                      <a:ea typeface="+mn-ea"/>
                      <a:cs typeface="+mn-cs"/>
                    </a:rPr>
                    <m:t> </m:t>
                  </m:r>
                </m:oMath>
              </a14:m>
              <a:endParaRPr lang="fr-FR" sz="1100" i="1"/>
            </a:p>
          </xdr:txBody>
        </xdr:sp>
      </mc:Choice>
      <mc:Fallback xmlns="">
        <xdr:sp macro="" textlink="">
          <xdr:nvSpPr>
            <xdr:cNvPr id="120" name="TextBox 120">
              <a:extLst>
                <a:ext uri="{FF2B5EF4-FFF2-40B4-BE49-F238E27FC236}">
                  <a16:creationId xmlns:a16="http://schemas.microsoft.com/office/drawing/2014/main" id="{B8A03EA9-88EA-434E-9761-5CECC6D3385B}"/>
                </a:ext>
              </a:extLst>
            </xdr:cNvPr>
            <xdr:cNvSpPr txBox="1"/>
          </xdr:nvSpPr>
          <xdr:spPr>
            <a:xfrm>
              <a:off x="2662380" y="61675015"/>
              <a:ext cx="8625220" cy="3175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spAutoFit/>
            </a:bodyPr>
            <a:lstStyle/>
            <a:p>
              <a:pPr algn="ct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𝑘</a:t>
              </a:r>
              <a:r>
                <a:rPr lang="fr-FR" sz="1100" b="0" i="0">
                  <a:solidFill>
                    <a:schemeClr val="tx1"/>
                  </a:solidFill>
                  <a:effectLst/>
                  <a:latin typeface="Cambria Math" panose="02040503050406030204" pitchFamily="18" charset="0"/>
                  <a:ea typeface="+mn-ea"/>
                  <a:cs typeface="+mn-cs"/>
                </a:rPr>
                <a:t>_</a:t>
              </a:r>
              <a:r>
                <a:rPr lang="de-DE" sz="1100" b="0" i="0">
                  <a:solidFill>
                    <a:schemeClr val="tx1"/>
                  </a:solidFill>
                  <a:effectLst/>
                  <a:latin typeface="Cambria Math" panose="02040503050406030204" pitchFamily="18" charset="0"/>
                  <a:ea typeface="+mn-ea"/>
                  <a:cs typeface="+mn-cs"/>
                </a:rPr>
                <a:t>𝐶𝐶𝑓𝐷^</a:t>
              </a:r>
              <a:r>
                <a:rPr lang="fr-FR" sz="1100" b="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𝑃𝑙𝑎𝑛,𝑡</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a:t>
              </a:r>
              <a:r>
                <a:rPr lang="fr-FR" sz="1100" i="0">
                  <a:solidFill>
                    <a:schemeClr val="tx1"/>
                  </a:solidFill>
                  <a:effectLst/>
                  <a:latin typeface="Cambria Math" panose="02040503050406030204" pitchFamily="18" charset="0"/>
                  <a:ea typeface="+mn-ea"/>
                  <a:cs typeface="+mn-cs"/>
                </a:rPr>
                <a:t>(∑1</a:t>
              </a:r>
              <a:r>
                <a:rPr lang="de-DE" sz="1100" i="0">
                  <a:solidFill>
                    <a:schemeClr val="tx1"/>
                  </a:solidFill>
                  <a:effectLst/>
                  <a:latin typeface="Cambria Math" panose="02040503050406030204" pitchFamily="18" charset="0"/>
                  <a:ea typeface="+mn-ea"/>
                  <a:cs typeface="+mn-cs"/>
                </a:rPr>
                <a:t>_𝑖▒</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𝛽</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𝑖^𝑉𝑜𝑟ℎ𝑎𝑏𝑒𝑛 𝐷</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𝑃𝑙𝑎𝑛,𝑑𝑦𝑛,𝑡</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𝑝</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𝑟</a:t>
              </a:r>
              <a:r>
                <a:rPr lang="de-DE" sz="110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r>
                <a:rPr lang="de-DE" sz="1100" i="0">
                  <a:solidFill>
                    <a:schemeClr val="tx1"/>
                  </a:solidFill>
                  <a:effectLst/>
                  <a:latin typeface="Cambria Math" panose="02040503050406030204" pitchFamily="18" charset="0"/>
                  <a:ea typeface="+mn-ea"/>
                  <a:cs typeface="+mn-cs"/>
                </a:rPr>
                <a:t>−𝑝</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𝐵𝑎𝑠𝑖𝑠</a:t>
              </a:r>
              <a:r>
                <a:rPr lang="fr-FR" sz="1100" b="0" i="0">
                  <a:solidFill>
                    <a:schemeClr val="tx1"/>
                  </a:solidFill>
                  <a:effectLst/>
                  <a:latin typeface="Cambria Math" panose="02040503050406030204" pitchFamily="18" charset="0"/>
                  <a:ea typeface="+mn-ea"/>
                  <a:cs typeface="+mn-cs"/>
                </a:rPr>
                <a:t>,𝑡) )</a:t>
              </a:r>
              <a:r>
                <a:rPr lang="de-DE"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𝛥</a:t>
              </a:r>
              <a:r>
                <a:rPr lang="fr-FR" sz="1100" b="0" i="0">
                  <a:solidFill>
                    <a:schemeClr val="tx1"/>
                  </a:solidFill>
                  <a:effectLst/>
                  <a:latin typeface="Cambria Math" panose="02040503050406030204" pitchFamily="18" charset="0"/>
                  <a:ea typeface="+mn-ea"/>
                  <a:cs typeface="+mn-cs"/>
                </a:rPr>
                <a:t>𝐸^(𝑝𝑙𝑎𝑛</a:t>
              </a:r>
              <a:r>
                <a:rPr lang="de-DE" sz="1100" i="0">
                  <a:solidFill>
                    <a:schemeClr val="tx1"/>
                  </a:solidFill>
                  <a:effectLst/>
                  <a:latin typeface="Cambria Math" panose="02040503050406030204" pitchFamily="18" charset="0"/>
                  <a:ea typeface="+mn-ea"/>
                  <a:cs typeface="+mn-cs"/>
                </a:rPr>
                <a:t>,𝑡</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r>
                <a:rPr lang="fr-FR" sz="1100" i="1"/>
                <a:t> - </a:t>
              </a:r>
              <a:r>
                <a:rPr lang="fr-FR" sz="1100" i="0">
                  <a:solidFill>
                    <a:schemeClr val="tx1"/>
                  </a:solidFill>
                  <a:effectLst/>
                  <a:latin typeface="Cambria Math" panose="02040503050406030204" pitchFamily="18" charset="0"/>
                  <a:ea typeface="+mn-ea"/>
                  <a:cs typeface="+mn-cs"/>
                </a:rPr>
                <a:t>(∑1</a:t>
              </a:r>
              <a:r>
                <a:rPr lang="de-DE" sz="1100" i="0">
                  <a:solidFill>
                    <a:schemeClr val="tx1"/>
                  </a:solidFill>
                  <a:effectLst/>
                  <a:latin typeface="Cambria Math" panose="02040503050406030204" pitchFamily="18" charset="0"/>
                  <a:ea typeface="+mn-ea"/>
                  <a:cs typeface="+mn-cs"/>
                </a:rPr>
                <a:t>_𝑖▒</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𝛽</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de-DE" sz="1100" b="0" i="0">
                  <a:solidFill>
                    <a:schemeClr val="tx1"/>
                  </a:solidFill>
                  <a:effectLst/>
                  <a:latin typeface="Cambria Math" panose="02040503050406030204" pitchFamily="18" charset="0"/>
                  <a:ea typeface="+mn-ea"/>
                  <a:cs typeface="+mn-cs"/>
                </a:rPr>
                <a:t>𝑅𝑒𝑓</a:t>
              </a:r>
              <a:r>
                <a:rPr lang="fr-FR"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𝐷</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𝑅𝑒𝑓</a:t>
              </a:r>
              <a:r>
                <a:rPr lang="de-DE" sz="1100" i="0">
                  <a:solidFill>
                    <a:schemeClr val="tx1"/>
                  </a:solidFill>
                  <a:effectLst/>
                  <a:latin typeface="Cambria Math" panose="02040503050406030204" pitchFamily="18" charset="0"/>
                  <a:ea typeface="+mn-ea"/>
                  <a:cs typeface="+mn-cs"/>
                </a:rPr>
                <a:t>,𝑑𝑦𝑛,𝑡</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𝑝</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𝑟</a:t>
              </a:r>
              <a:r>
                <a:rPr lang="de-DE" sz="110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r>
                <a:rPr lang="de-DE" sz="1100" i="0">
                  <a:solidFill>
                    <a:schemeClr val="tx1"/>
                  </a:solidFill>
                  <a:effectLst/>
                  <a:latin typeface="Cambria Math" panose="02040503050406030204" pitchFamily="18" charset="0"/>
                  <a:ea typeface="+mn-ea"/>
                  <a:cs typeface="+mn-cs"/>
                </a:rPr>
                <a:t>−𝑝</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𝐵𝑎𝑠𝑖𝑠</a:t>
              </a:r>
              <a:r>
                <a:rPr lang="fr-FR" sz="1100" b="0" i="0">
                  <a:solidFill>
                    <a:schemeClr val="tx1"/>
                  </a:solidFill>
                  <a:effectLst/>
                  <a:latin typeface="Cambria Math" panose="02040503050406030204" pitchFamily="18" charset="0"/>
                  <a:ea typeface="+mn-ea"/>
                  <a:cs typeface="+mn-cs"/>
                </a:rPr>
                <a:t>,𝑡) )</a:t>
              </a:r>
              <a:r>
                <a:rPr lang="de-DE"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𝛥</a:t>
              </a:r>
              <a:r>
                <a:rPr lang="fr-FR" sz="1100" b="0" i="0">
                  <a:solidFill>
                    <a:schemeClr val="tx1"/>
                  </a:solidFill>
                  <a:effectLst/>
                  <a:latin typeface="Cambria Math" panose="02040503050406030204" pitchFamily="18" charset="0"/>
                  <a:ea typeface="+mn-ea"/>
                  <a:cs typeface="+mn-cs"/>
                </a:rPr>
                <a:t>𝐸^(𝑝𝑙𝑎𝑛,</a:t>
              </a:r>
              <a:r>
                <a:rPr lang="de-DE" sz="1100" i="0">
                  <a:solidFill>
                    <a:schemeClr val="tx1"/>
                  </a:solidFill>
                  <a:effectLst/>
                  <a:latin typeface="Cambria Math" panose="02040503050406030204" pitchFamily="18" charset="0"/>
                  <a:ea typeface="+mn-ea"/>
                  <a:cs typeface="+mn-cs"/>
                </a:rPr>
                <a:t>𝑡</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endParaRPr lang="fr-FR" sz="1100" i="1"/>
            </a:p>
          </xdr:txBody>
        </xdr:sp>
      </mc:Fallback>
    </mc:AlternateContent>
    <xdr:clientData/>
  </xdr:oneCellAnchor>
  <xdr:oneCellAnchor>
    <xdr:from>
      <xdr:col>1</xdr:col>
      <xdr:colOff>3533729</xdr:colOff>
      <xdr:row>439</xdr:row>
      <xdr:rowOff>155181</xdr:rowOff>
    </xdr:from>
    <xdr:ext cx="4391930" cy="239425"/>
    <mc:AlternateContent xmlns:mc="http://schemas.openxmlformats.org/markup-compatibility/2006" xmlns:a14="http://schemas.microsoft.com/office/drawing/2010/main">
      <mc:Choice Requires="a14">
        <xdr:sp macro="" textlink="">
          <xdr:nvSpPr>
            <xdr:cNvPr id="79" name="TextBox 185">
              <a:extLst>
                <a:ext uri="{FF2B5EF4-FFF2-40B4-BE49-F238E27FC236}">
                  <a16:creationId xmlns:a16="http://schemas.microsoft.com/office/drawing/2014/main" id="{E577CE9E-3B1E-9C1D-198D-E62CDBE7B886}"/>
                </a:ext>
              </a:extLst>
            </xdr:cNvPr>
            <xdr:cNvSpPr txBox="1"/>
          </xdr:nvSpPr>
          <xdr:spPr>
            <a:xfrm>
              <a:off x="4930729" y="96899299"/>
              <a:ext cx="4391930" cy="239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sSub>
                    <m:sSubPr>
                      <m:ctrlPr>
                        <a:rPr lang="fr-FR" sz="1200" i="1">
                          <a:solidFill>
                            <a:schemeClr val="tx1"/>
                          </a:solidFill>
                          <a:effectLst/>
                          <a:latin typeface="Cambria Math" panose="02040503050406030204" pitchFamily="18" charset="0"/>
                          <a:ea typeface="+mn-ea"/>
                          <a:cs typeface="+mn-cs"/>
                        </a:rPr>
                      </m:ctrlPr>
                    </m:sSubPr>
                    <m:e>
                      <m:r>
                        <a:rPr lang="de-DE" sz="1200" i="1">
                          <a:solidFill>
                            <a:schemeClr val="tx1"/>
                          </a:solidFill>
                          <a:effectLst/>
                          <a:latin typeface="Cambria Math" panose="02040503050406030204" pitchFamily="18" charset="0"/>
                          <a:ea typeface="+mn-ea"/>
                          <a:cs typeface="+mn-cs"/>
                        </a:rPr>
                        <m:t>𝑍</m:t>
                      </m:r>
                    </m:e>
                    <m:sub>
                      <m:r>
                        <a:rPr lang="fr-FR" sz="1200" b="0" i="1">
                          <a:solidFill>
                            <a:schemeClr val="tx1"/>
                          </a:solidFill>
                          <a:effectLst/>
                          <a:latin typeface="Cambria Math" panose="02040503050406030204" pitchFamily="18" charset="0"/>
                          <a:ea typeface="+mn-ea"/>
                          <a:cs typeface="+mn-cs"/>
                        </a:rPr>
                        <m:t>𝐶𝐶𝑓𝐷</m:t>
                      </m:r>
                    </m:sub>
                  </m:sSub>
                  <m:r>
                    <a:rPr lang="de-DE" sz="1200" i="1">
                      <a:solidFill>
                        <a:schemeClr val="tx1"/>
                      </a:solidFill>
                      <a:effectLst/>
                      <a:latin typeface="Cambria Math" panose="02040503050406030204" pitchFamily="18" charset="0"/>
                      <a:ea typeface="+mn-ea"/>
                      <a:cs typeface="+mn-cs"/>
                    </a:rPr>
                    <m:t> =</m:t>
                  </m:r>
                  <m:r>
                    <a:rPr lang="fr-FR" sz="1200" b="0" i="1">
                      <a:solidFill>
                        <a:schemeClr val="tx1"/>
                      </a:solidFill>
                      <a:effectLst/>
                      <a:latin typeface="Cambria Math" panose="02040503050406030204" pitchFamily="18" charset="0"/>
                      <a:ea typeface="+mn-ea"/>
                      <a:cs typeface="+mn-cs"/>
                    </a:rPr>
                    <m:t>(</m:t>
                  </m:r>
                  <m:sSubSup>
                    <m:sSubSupPr>
                      <m:ctrlPr>
                        <a:rPr lang="fr-FR" sz="1200" i="1">
                          <a:solidFill>
                            <a:schemeClr val="tx1"/>
                          </a:solidFill>
                          <a:effectLst/>
                          <a:latin typeface="Cambria Math" panose="02040503050406030204" pitchFamily="18" charset="0"/>
                          <a:ea typeface="+mn-ea"/>
                          <a:cs typeface="+mn-cs"/>
                        </a:rPr>
                      </m:ctrlPr>
                    </m:sSubSupPr>
                    <m:e>
                      <m:r>
                        <a:rPr lang="de-DE" sz="1200" i="1">
                          <a:solidFill>
                            <a:schemeClr val="tx1"/>
                          </a:solidFill>
                          <a:effectLst/>
                          <a:latin typeface="Cambria Math" panose="02040503050406030204" pitchFamily="18" charset="0"/>
                          <a:ea typeface="+mn-ea"/>
                          <a:cs typeface="+mn-cs"/>
                        </a:rPr>
                        <m:t>𝑝</m:t>
                      </m:r>
                    </m:e>
                    <m:sub>
                      <m:r>
                        <a:rPr lang="fr-FR" sz="1200" b="0" i="1">
                          <a:solidFill>
                            <a:schemeClr val="tx1"/>
                          </a:solidFill>
                          <a:effectLst/>
                          <a:latin typeface="Cambria Math" panose="02040503050406030204" pitchFamily="18" charset="0"/>
                          <a:ea typeface="+mn-ea"/>
                          <a:cs typeface="+mn-cs"/>
                        </a:rPr>
                        <m:t>𝐶𝐶𝑓𝐷</m:t>
                      </m:r>
                    </m:sub>
                    <m:sup>
                      <m:r>
                        <a:rPr lang="de-DE" sz="1200" i="1">
                          <a:solidFill>
                            <a:schemeClr val="tx1"/>
                          </a:solidFill>
                          <a:effectLst/>
                          <a:latin typeface="Cambria Math" panose="02040503050406030204" pitchFamily="18" charset="0"/>
                          <a:ea typeface="+mn-ea"/>
                          <a:cs typeface="+mn-cs"/>
                        </a:rPr>
                        <m:t>𝐵𝑎𝑠𝑖𝑠</m:t>
                      </m:r>
                    </m:sup>
                  </m:sSubSup>
                  <m:r>
                    <a:rPr lang="de-DE" sz="1100" i="1">
                      <a:solidFill>
                        <a:schemeClr val="tx1"/>
                      </a:solidFill>
                      <a:effectLst/>
                      <a:latin typeface="Cambria Math" panose="02040503050406030204" pitchFamily="18" charset="0"/>
                      <a:ea typeface="+mn-ea"/>
                      <a:cs typeface="+mn-cs"/>
                    </a:rPr>
                    <m:t>+∆</m:t>
                  </m:r>
                  <m:sSubSup>
                    <m:sSubSupPr>
                      <m:ctrlPr>
                        <a:rPr lang="fr-FR"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𝑘</m:t>
                      </m:r>
                    </m:e>
                    <m:sub>
                      <m:r>
                        <a:rPr lang="fr-FR" sz="1100" b="0" i="1">
                          <a:solidFill>
                            <a:schemeClr val="tx1"/>
                          </a:solidFill>
                          <a:effectLst/>
                          <a:latin typeface="Cambria Math" panose="02040503050406030204" pitchFamily="18" charset="0"/>
                          <a:ea typeface="+mn-ea"/>
                          <a:cs typeface="+mn-cs"/>
                        </a:rPr>
                        <m:t>𝐶𝐶𝑓𝐷</m:t>
                      </m:r>
                    </m:sub>
                    <m:sup>
                      <m:r>
                        <a:rPr lang="de-DE" sz="1100" i="1">
                          <a:solidFill>
                            <a:schemeClr val="tx1"/>
                          </a:solidFill>
                          <a:effectLst/>
                          <a:latin typeface="Cambria Math" panose="02040503050406030204" pitchFamily="18" charset="0"/>
                          <a:ea typeface="+mn-ea"/>
                          <a:cs typeface="+mn-cs"/>
                        </a:rPr>
                        <m:t>𝑃𝑙𝑎𝑛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𝑡</m:t>
                      </m:r>
                    </m:sup>
                  </m:sSubSup>
                  <m:r>
                    <a:rPr lang="fr-FR" sz="1200" b="0" i="1">
                      <a:solidFill>
                        <a:schemeClr val="tx1"/>
                      </a:solidFill>
                      <a:effectLst/>
                      <a:latin typeface="Cambria Math" panose="02040503050406030204" pitchFamily="18" charset="0"/>
                      <a:ea typeface="+mn-ea"/>
                      <a:cs typeface="+mn-cs"/>
                    </a:rPr>
                    <m:t>−</m:t>
                  </m:r>
                  <m:sSubSup>
                    <m:sSubSupPr>
                      <m:ctrlPr>
                        <a:rPr lang="fr-FR" sz="1200" i="1">
                          <a:solidFill>
                            <a:schemeClr val="tx1"/>
                          </a:solidFill>
                          <a:effectLst/>
                          <a:latin typeface="Cambria Math" panose="02040503050406030204" pitchFamily="18" charset="0"/>
                          <a:ea typeface="+mn-ea"/>
                          <a:cs typeface="+mn-cs"/>
                        </a:rPr>
                      </m:ctrlPr>
                    </m:sSubSupPr>
                    <m:e>
                      <m:r>
                        <a:rPr lang="de-DE" sz="1200" i="1">
                          <a:solidFill>
                            <a:schemeClr val="tx1"/>
                          </a:solidFill>
                          <a:effectLst/>
                          <a:latin typeface="Cambria Math" panose="02040503050406030204" pitchFamily="18" charset="0"/>
                          <a:ea typeface="+mn-ea"/>
                          <a:cs typeface="+mn-cs"/>
                        </a:rPr>
                        <m:t>𝑝</m:t>
                      </m:r>
                    </m:e>
                    <m:sub>
                      <m:r>
                        <a:rPr lang="de-DE" sz="1200" i="1">
                          <a:solidFill>
                            <a:schemeClr val="tx1"/>
                          </a:solidFill>
                          <a:effectLst/>
                          <a:latin typeface="Cambria Math" panose="02040503050406030204" pitchFamily="18" charset="0"/>
                          <a:ea typeface="+mn-ea"/>
                          <a:cs typeface="+mn-cs"/>
                        </a:rPr>
                        <m:t>𝐶𝑂</m:t>
                      </m:r>
                      <m:r>
                        <a:rPr lang="de-DE" sz="1200" i="1">
                          <a:solidFill>
                            <a:schemeClr val="tx1"/>
                          </a:solidFill>
                          <a:effectLst/>
                          <a:latin typeface="Cambria Math" panose="02040503050406030204" pitchFamily="18" charset="0"/>
                          <a:ea typeface="+mn-ea"/>
                          <a:cs typeface="+mn-cs"/>
                        </a:rPr>
                        <m:t>2</m:t>
                      </m:r>
                    </m:sub>
                    <m:sup>
                      <m:r>
                        <a:rPr lang="de-DE" sz="1200" i="1">
                          <a:solidFill>
                            <a:schemeClr val="tx1"/>
                          </a:solidFill>
                          <a:effectLst/>
                          <a:latin typeface="Cambria Math" panose="02040503050406030204" pitchFamily="18" charset="0"/>
                          <a:ea typeface="+mn-ea"/>
                          <a:cs typeface="+mn-cs"/>
                        </a:rPr>
                        <m:t>𝑒𝑓𝑓</m:t>
                      </m:r>
                      <m:r>
                        <a:rPr lang="fr-FR" sz="1200" b="0" i="1">
                          <a:solidFill>
                            <a:schemeClr val="tx1"/>
                          </a:solidFill>
                          <a:effectLst/>
                          <a:latin typeface="Cambria Math" panose="02040503050406030204" pitchFamily="18" charset="0"/>
                          <a:ea typeface="+mn-ea"/>
                          <a:cs typeface="+mn-cs"/>
                        </a:rPr>
                        <m:t>,</m:t>
                      </m:r>
                      <m:r>
                        <a:rPr lang="fr-FR" sz="1200" b="0" i="1">
                          <a:solidFill>
                            <a:schemeClr val="tx1"/>
                          </a:solidFill>
                          <a:effectLst/>
                          <a:latin typeface="Cambria Math" panose="02040503050406030204" pitchFamily="18" charset="0"/>
                          <a:ea typeface="+mn-ea"/>
                          <a:cs typeface="+mn-cs"/>
                        </a:rPr>
                        <m:t>𝑡</m:t>
                      </m:r>
                    </m:sup>
                  </m:sSubSup>
                  <m:r>
                    <a:rPr lang="fr-FR" sz="1200" b="0" i="1">
                      <a:solidFill>
                        <a:schemeClr val="tx1"/>
                      </a:solidFill>
                      <a:effectLst/>
                      <a:latin typeface="Cambria Math" panose="02040503050406030204" pitchFamily="18" charset="0"/>
                      <a:ea typeface="+mn-ea"/>
                      <a:cs typeface="+mn-cs"/>
                    </a:rPr>
                    <m:t>)</m:t>
                  </m:r>
                  <m:sSup>
                    <m:sSupPr>
                      <m:ctrlPr>
                        <a:rPr lang="fr-FR" sz="1200" i="1">
                          <a:solidFill>
                            <a:schemeClr val="tx1"/>
                          </a:solidFill>
                          <a:effectLst/>
                          <a:latin typeface="Cambria Math" panose="02040503050406030204" pitchFamily="18" charset="0"/>
                          <a:ea typeface="+mn-ea"/>
                          <a:cs typeface="+mn-cs"/>
                        </a:rPr>
                      </m:ctrlPr>
                    </m:sSupPr>
                    <m:e>
                      <m:r>
                        <a:rPr lang="de-DE" sz="1200" i="1">
                          <a:solidFill>
                            <a:schemeClr val="tx1"/>
                          </a:solidFill>
                          <a:effectLst/>
                          <a:latin typeface="Cambria Math" panose="02040503050406030204" pitchFamily="18" charset="0"/>
                          <a:ea typeface="+mn-ea"/>
                          <a:cs typeface="+mn-cs"/>
                        </a:rPr>
                        <m:t>𝛥</m:t>
                      </m:r>
                      <m:r>
                        <a:rPr lang="de-DE" sz="1200" i="1">
                          <a:solidFill>
                            <a:schemeClr val="tx1"/>
                          </a:solidFill>
                          <a:effectLst/>
                          <a:latin typeface="Cambria Math" panose="02040503050406030204" pitchFamily="18" charset="0"/>
                          <a:ea typeface="+mn-ea"/>
                          <a:cs typeface="+mn-cs"/>
                        </a:rPr>
                        <m:t>𝐸</m:t>
                      </m:r>
                    </m:e>
                    <m:sup>
                      <m:r>
                        <a:rPr lang="fr-FR" sz="1200" b="0" i="1">
                          <a:solidFill>
                            <a:schemeClr val="tx1"/>
                          </a:solidFill>
                          <a:effectLst/>
                          <a:latin typeface="Cambria Math" panose="02040503050406030204" pitchFamily="18" charset="0"/>
                          <a:ea typeface="+mn-ea"/>
                          <a:cs typeface="+mn-cs"/>
                        </a:rPr>
                        <m:t>𝑟</m:t>
                      </m:r>
                      <m:r>
                        <a:rPr lang="de-DE" sz="1200" i="1">
                          <a:solidFill>
                            <a:schemeClr val="tx1"/>
                          </a:solidFill>
                          <a:effectLst/>
                          <a:latin typeface="Cambria Math" panose="02040503050406030204" pitchFamily="18" charset="0"/>
                          <a:ea typeface="+mn-ea"/>
                          <a:cs typeface="+mn-cs"/>
                        </a:rPr>
                        <m:t>𝑒𝑎𝑙</m:t>
                      </m:r>
                      <m:r>
                        <a:rPr lang="fr-FR" sz="1200" b="0" i="1">
                          <a:solidFill>
                            <a:schemeClr val="tx1"/>
                          </a:solidFill>
                          <a:effectLst/>
                          <a:latin typeface="Cambria Math" panose="02040503050406030204" pitchFamily="18" charset="0"/>
                          <a:ea typeface="+mn-ea"/>
                          <a:cs typeface="+mn-cs"/>
                        </a:rPr>
                        <m:t>,</m:t>
                      </m:r>
                      <m:r>
                        <a:rPr lang="fr-FR" sz="1200" b="0" i="1">
                          <a:solidFill>
                            <a:schemeClr val="tx1"/>
                          </a:solidFill>
                          <a:effectLst/>
                          <a:latin typeface="Cambria Math" panose="02040503050406030204" pitchFamily="18" charset="0"/>
                          <a:ea typeface="+mn-ea"/>
                          <a:cs typeface="+mn-cs"/>
                        </a:rPr>
                        <m:t>𝑡</m:t>
                      </m:r>
                    </m:sup>
                  </m:sSup>
                  <m:r>
                    <a:rPr lang="fr-FR" sz="1200" b="0" i="1">
                      <a:solidFill>
                        <a:schemeClr val="tx1"/>
                      </a:solidFill>
                      <a:effectLst/>
                      <a:latin typeface="Cambria Math" panose="02040503050406030204" pitchFamily="18" charset="0"/>
                      <a:ea typeface="+mn-ea"/>
                      <a:cs typeface="+mn-cs"/>
                    </a:rPr>
                    <m:t> </m:t>
                  </m:r>
                  <m:r>
                    <a:rPr lang="de-DE" sz="1200" i="1">
                      <a:solidFill>
                        <a:schemeClr val="tx1"/>
                      </a:solidFill>
                      <a:effectLst/>
                      <a:latin typeface="Cambria Math" panose="02040503050406030204" pitchFamily="18" charset="0"/>
                      <a:ea typeface="+mn-ea"/>
                      <a:cs typeface="+mn-cs"/>
                    </a:rPr>
                    <m:t>− </m:t>
                  </m:r>
                  <m:sSub>
                    <m:sSubPr>
                      <m:ctrlPr>
                        <a:rPr lang="fr-FR" sz="1200" i="1">
                          <a:solidFill>
                            <a:schemeClr val="tx1"/>
                          </a:solidFill>
                          <a:effectLst/>
                          <a:latin typeface="Cambria Math" panose="02040503050406030204" pitchFamily="18" charset="0"/>
                          <a:ea typeface="+mn-ea"/>
                          <a:cs typeface="+mn-cs"/>
                        </a:rPr>
                      </m:ctrlPr>
                    </m:sSubPr>
                    <m:e>
                      <m:r>
                        <a:rPr lang="de-DE" sz="1200" i="1">
                          <a:solidFill>
                            <a:schemeClr val="tx1"/>
                          </a:solidFill>
                          <a:effectLst/>
                          <a:latin typeface="Cambria Math" panose="02040503050406030204" pitchFamily="18" charset="0"/>
                          <a:ea typeface="+mn-ea"/>
                          <a:cs typeface="+mn-cs"/>
                        </a:rPr>
                        <m:t>𝑅</m:t>
                      </m:r>
                    </m:e>
                    <m:sub>
                      <m:r>
                        <a:rPr lang="de-DE" sz="1200" i="1">
                          <a:solidFill>
                            <a:schemeClr val="tx1"/>
                          </a:solidFill>
                          <a:effectLst/>
                          <a:latin typeface="Cambria Math" panose="02040503050406030204" pitchFamily="18" charset="0"/>
                          <a:ea typeface="+mn-ea"/>
                          <a:cs typeface="+mn-cs"/>
                        </a:rPr>
                        <m:t>𝑛</m:t>
                      </m:r>
                      <m:r>
                        <a:rPr lang="fr-FR" sz="1200" b="0" i="1">
                          <a:solidFill>
                            <a:schemeClr val="tx1"/>
                          </a:solidFill>
                          <a:effectLst/>
                          <a:latin typeface="Cambria Math" panose="02040503050406030204" pitchFamily="18" charset="0"/>
                          <a:ea typeface="+mn-ea"/>
                          <a:cs typeface="+mn-cs"/>
                        </a:rPr>
                        <m:t>𝐶𝐶𝑓𝐷</m:t>
                      </m:r>
                      <m:r>
                        <a:rPr lang="fr-FR" sz="1200" b="0" i="1">
                          <a:solidFill>
                            <a:schemeClr val="tx1"/>
                          </a:solidFill>
                          <a:effectLst/>
                          <a:latin typeface="Cambria Math" panose="02040503050406030204" pitchFamily="18" charset="0"/>
                          <a:ea typeface="+mn-ea"/>
                          <a:cs typeface="+mn-cs"/>
                        </a:rPr>
                        <m:t>,  </m:t>
                      </m:r>
                      <m:r>
                        <a:rPr lang="fr-FR" sz="1200" b="0" i="1">
                          <a:solidFill>
                            <a:schemeClr val="tx1"/>
                          </a:solidFill>
                          <a:effectLst/>
                          <a:latin typeface="Cambria Math" panose="02040503050406030204" pitchFamily="18" charset="0"/>
                          <a:ea typeface="+mn-ea"/>
                          <a:cs typeface="+mn-cs"/>
                        </a:rPr>
                        <m:t>𝑡</m:t>
                      </m:r>
                    </m:sub>
                  </m:sSub>
                </m:oMath>
              </a14:m>
              <a:r>
                <a:rPr lang="fr-FR" sz="1200" i="1"/>
                <a:t> </a:t>
              </a:r>
              <a14:m>
                <m:oMath xmlns:m="http://schemas.openxmlformats.org/officeDocument/2006/math">
                  <m:r>
                    <a:rPr lang="de-DE" sz="1100" i="1">
                      <a:solidFill>
                        <a:schemeClr val="tx1"/>
                      </a:solidFill>
                      <a:effectLst/>
                      <a:latin typeface="Cambria Math" panose="02040503050406030204" pitchFamily="18" charset="0"/>
                      <a:ea typeface="+mn-ea"/>
                      <a:cs typeface="+mn-cs"/>
                    </a:rPr>
                    <m:t>−</m:t>
                  </m:r>
                </m:oMath>
              </a14:m>
              <a:r>
                <a:rPr lang="fr-FR" sz="1200" i="1"/>
                <a:t> </a:t>
              </a:r>
              <a14:m>
                <m:oMath xmlns:m="http://schemas.openxmlformats.org/officeDocument/2006/math">
                  <m:r>
                    <m:rPr>
                      <m:sty m:val="p"/>
                    </m:rPr>
                    <a:rPr lang="de-DE" sz="1100">
                      <a:solidFill>
                        <a:schemeClr val="tx1"/>
                      </a:solidFill>
                      <a:effectLst/>
                      <a:latin typeface="Cambria Math" panose="02040503050406030204" pitchFamily="18" charset="0"/>
                      <a:ea typeface="+mn-ea"/>
                      <a:cs typeface="+mn-cs"/>
                    </a:rPr>
                    <m:t>Δ</m:t>
                  </m:r>
                  <m:sSub>
                    <m:sSubPr>
                      <m:ctrlPr>
                        <a:rPr lang="fr-FR" sz="1100" i="1">
                          <a:solidFill>
                            <a:schemeClr val="tx1"/>
                          </a:solidFill>
                          <a:effectLst/>
                          <a:latin typeface="Cambria Math" panose="02040503050406030204" pitchFamily="18" charset="0"/>
                          <a:ea typeface="+mn-ea"/>
                          <a:cs typeface="+mn-cs"/>
                        </a:rPr>
                      </m:ctrlPr>
                    </m:sSubPr>
                    <m:e>
                      <m:r>
                        <m:rPr>
                          <m:sty m:val="p"/>
                        </m:rPr>
                        <a:rPr lang="de-DE" sz="1100">
                          <a:solidFill>
                            <a:schemeClr val="tx1"/>
                          </a:solidFill>
                          <a:effectLst/>
                          <a:latin typeface="Cambria Math" panose="02040503050406030204" pitchFamily="18" charset="0"/>
                          <a:ea typeface="+mn-ea"/>
                          <a:cs typeface="+mn-cs"/>
                        </a:rPr>
                        <m:t>F</m:t>
                      </m:r>
                    </m:e>
                    <m:sub>
                      <m:r>
                        <m:rPr>
                          <m:sty m:val="p"/>
                        </m:rPr>
                        <a:rPr lang="de-DE" sz="1100">
                          <a:solidFill>
                            <a:schemeClr val="tx1"/>
                          </a:solidFill>
                          <a:effectLst/>
                          <a:latin typeface="Cambria Math" panose="02040503050406030204" pitchFamily="18" charset="0"/>
                          <a:ea typeface="+mn-ea"/>
                          <a:cs typeface="+mn-cs"/>
                        </a:rPr>
                        <m:t>Ely</m:t>
                      </m:r>
                      <m:r>
                        <a:rPr lang="fr-FR" sz="1100" b="0" i="0">
                          <a:solidFill>
                            <a:schemeClr val="tx1"/>
                          </a:solidFill>
                          <a:effectLst/>
                          <a:latin typeface="Cambria Math" panose="02040503050406030204" pitchFamily="18" charset="0"/>
                          <a:ea typeface="+mn-ea"/>
                          <a:cs typeface="+mn-cs"/>
                        </a:rPr>
                        <m:t>,   </m:t>
                      </m:r>
                      <m:r>
                        <m:rPr>
                          <m:sty m:val="p"/>
                        </m:rPr>
                        <a:rPr lang="fr-FR" sz="1100" b="0" i="0">
                          <a:solidFill>
                            <a:schemeClr val="tx1"/>
                          </a:solidFill>
                          <a:effectLst/>
                          <a:latin typeface="Cambria Math" panose="02040503050406030204" pitchFamily="18" charset="0"/>
                          <a:ea typeface="+mn-ea"/>
                          <a:cs typeface="+mn-cs"/>
                        </a:rPr>
                        <m:t>t</m:t>
                      </m:r>
                    </m:sub>
                  </m:sSub>
                </m:oMath>
              </a14:m>
              <a:endParaRPr lang="fr-FR" sz="1200" i="1"/>
            </a:p>
          </xdr:txBody>
        </xdr:sp>
      </mc:Choice>
      <mc:Fallback xmlns="">
        <xdr:sp macro="" textlink="">
          <xdr:nvSpPr>
            <xdr:cNvPr id="79" name="TextBox 185">
              <a:extLst>
                <a:ext uri="{FF2B5EF4-FFF2-40B4-BE49-F238E27FC236}">
                  <a16:creationId xmlns:a16="http://schemas.microsoft.com/office/drawing/2014/main" id="{E577CE9E-3B1E-9C1D-198D-E62CDBE7B886}"/>
                </a:ext>
              </a:extLst>
            </xdr:cNvPr>
            <xdr:cNvSpPr txBox="1"/>
          </xdr:nvSpPr>
          <xdr:spPr>
            <a:xfrm>
              <a:off x="4930729" y="96899299"/>
              <a:ext cx="4391930" cy="239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lang="de-DE" sz="1200" i="0">
                  <a:solidFill>
                    <a:schemeClr val="tx1"/>
                  </a:solidFill>
                  <a:effectLst/>
                  <a:latin typeface="Cambria Math" panose="02040503050406030204" pitchFamily="18" charset="0"/>
                  <a:ea typeface="+mn-ea"/>
                  <a:cs typeface="+mn-cs"/>
                </a:rPr>
                <a:t>𝑍</a:t>
              </a:r>
              <a:r>
                <a:rPr lang="fr-FR" sz="1200" i="0">
                  <a:solidFill>
                    <a:schemeClr val="tx1"/>
                  </a:solidFill>
                  <a:effectLst/>
                  <a:latin typeface="Cambria Math" panose="02040503050406030204" pitchFamily="18" charset="0"/>
                  <a:ea typeface="+mn-ea"/>
                  <a:cs typeface="+mn-cs"/>
                </a:rPr>
                <a:t>_</a:t>
              </a:r>
              <a:r>
                <a:rPr lang="fr-FR" sz="1200" b="0" i="0">
                  <a:solidFill>
                    <a:schemeClr val="tx1"/>
                  </a:solidFill>
                  <a:effectLst/>
                  <a:latin typeface="Cambria Math" panose="02040503050406030204" pitchFamily="18" charset="0"/>
                  <a:ea typeface="+mn-ea"/>
                  <a:cs typeface="+mn-cs"/>
                </a:rPr>
                <a:t>𝐶𝐶𝑓𝐷</a:t>
              </a:r>
              <a:r>
                <a:rPr lang="de-DE" sz="1200" b="0" i="0">
                  <a:solidFill>
                    <a:schemeClr val="tx1"/>
                  </a:solidFill>
                  <a:effectLst/>
                  <a:latin typeface="Cambria Math" panose="02040503050406030204" pitchFamily="18" charset="0"/>
                  <a:ea typeface="+mn-ea"/>
                  <a:cs typeface="+mn-cs"/>
                </a:rPr>
                <a:t> </a:t>
              </a:r>
              <a:r>
                <a:rPr lang="de-DE" sz="1200" i="0">
                  <a:solidFill>
                    <a:schemeClr val="tx1"/>
                  </a:solidFill>
                  <a:effectLst/>
                  <a:latin typeface="Cambria Math" panose="02040503050406030204" pitchFamily="18" charset="0"/>
                  <a:ea typeface="+mn-ea"/>
                  <a:cs typeface="+mn-cs"/>
                </a:rPr>
                <a:t> =</a:t>
              </a:r>
              <a:r>
                <a:rPr lang="fr-FR" sz="1200" b="0" i="0">
                  <a:solidFill>
                    <a:schemeClr val="tx1"/>
                  </a:solidFill>
                  <a:effectLst/>
                  <a:latin typeface="Cambria Math" panose="02040503050406030204" pitchFamily="18" charset="0"/>
                  <a:ea typeface="+mn-ea"/>
                  <a:cs typeface="+mn-cs"/>
                </a:rPr>
                <a:t>(</a:t>
              </a:r>
              <a:r>
                <a:rPr lang="de-DE" sz="1200" i="0">
                  <a:solidFill>
                    <a:schemeClr val="tx1"/>
                  </a:solidFill>
                  <a:effectLst/>
                  <a:latin typeface="Cambria Math" panose="02040503050406030204" pitchFamily="18" charset="0"/>
                  <a:ea typeface="+mn-ea"/>
                  <a:cs typeface="+mn-cs"/>
                </a:rPr>
                <a:t>𝑝</a:t>
              </a:r>
              <a:r>
                <a:rPr lang="fr-FR" sz="1200" i="0">
                  <a:solidFill>
                    <a:schemeClr val="tx1"/>
                  </a:solidFill>
                  <a:effectLst/>
                  <a:latin typeface="Cambria Math" panose="02040503050406030204" pitchFamily="18" charset="0"/>
                  <a:ea typeface="+mn-ea"/>
                  <a:cs typeface="+mn-cs"/>
                </a:rPr>
                <a:t>_</a:t>
              </a:r>
              <a:r>
                <a:rPr lang="fr-FR" sz="1200" b="0" i="0">
                  <a:solidFill>
                    <a:schemeClr val="tx1"/>
                  </a:solidFill>
                  <a:effectLst/>
                  <a:latin typeface="Cambria Math" panose="02040503050406030204" pitchFamily="18" charset="0"/>
                  <a:ea typeface="+mn-ea"/>
                  <a:cs typeface="+mn-cs"/>
                </a:rPr>
                <a:t>𝐶𝐶𝑓𝐷^</a:t>
              </a:r>
              <a:r>
                <a:rPr lang="de-DE" sz="1200" i="0">
                  <a:solidFill>
                    <a:schemeClr val="tx1"/>
                  </a:solidFill>
                  <a:effectLst/>
                  <a:latin typeface="Cambria Math" panose="02040503050406030204" pitchFamily="18" charset="0"/>
                  <a:ea typeface="+mn-ea"/>
                  <a:cs typeface="+mn-cs"/>
                </a:rPr>
                <a:t>𝐵𝑎𝑠𝑖𝑠</a:t>
              </a: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𝑘</a:t>
              </a:r>
              <a:r>
                <a:rPr lang="fr-FR" sz="1100" b="0" i="0">
                  <a:solidFill>
                    <a:schemeClr val="tx1"/>
                  </a:solidFill>
                  <a:effectLst/>
                  <a:latin typeface="Cambria Math" panose="02040503050406030204" pitchFamily="18" charset="0"/>
                  <a:ea typeface="+mn-ea"/>
                  <a:cs typeface="+mn-cs"/>
                </a:rPr>
                <a:t>_𝐶𝐶𝑓𝐷^(</a:t>
              </a:r>
              <a:r>
                <a:rPr lang="de-DE" sz="1100" i="0">
                  <a:solidFill>
                    <a:schemeClr val="tx1"/>
                  </a:solidFill>
                  <a:effectLst/>
                  <a:latin typeface="Cambria Math" panose="02040503050406030204" pitchFamily="18" charset="0"/>
                  <a:ea typeface="+mn-ea"/>
                  <a:cs typeface="+mn-cs"/>
                </a:rPr>
                <a:t>𝑃𝑙𝑎𝑛,𝑡</a:t>
              </a:r>
              <a:r>
                <a:rPr lang="fr-FR" sz="1100" i="0">
                  <a:solidFill>
                    <a:schemeClr val="tx1"/>
                  </a:solidFill>
                  <a:effectLst/>
                  <a:latin typeface="Cambria Math" panose="02040503050406030204" pitchFamily="18" charset="0"/>
                  <a:ea typeface="+mn-ea"/>
                  <a:cs typeface="+mn-cs"/>
                </a:rPr>
                <a:t>)</a:t>
              </a:r>
              <a:r>
                <a:rPr lang="fr-FR" sz="1200" b="0" i="0">
                  <a:solidFill>
                    <a:schemeClr val="tx1"/>
                  </a:solidFill>
                  <a:effectLst/>
                  <a:latin typeface="Cambria Math" panose="02040503050406030204" pitchFamily="18" charset="0"/>
                  <a:ea typeface="+mn-ea"/>
                  <a:cs typeface="+mn-cs"/>
                </a:rPr>
                <a:t>−</a:t>
              </a:r>
              <a:r>
                <a:rPr lang="de-DE" sz="1200" i="0">
                  <a:solidFill>
                    <a:schemeClr val="tx1"/>
                  </a:solidFill>
                  <a:effectLst/>
                  <a:latin typeface="Cambria Math" panose="02040503050406030204" pitchFamily="18" charset="0"/>
                  <a:ea typeface="+mn-ea"/>
                  <a:cs typeface="+mn-cs"/>
                </a:rPr>
                <a:t>𝑝</a:t>
              </a:r>
              <a:r>
                <a:rPr lang="fr-FR" sz="1200" i="0">
                  <a:solidFill>
                    <a:schemeClr val="tx1"/>
                  </a:solidFill>
                  <a:effectLst/>
                  <a:latin typeface="Cambria Math" panose="02040503050406030204" pitchFamily="18" charset="0"/>
                  <a:ea typeface="+mn-ea"/>
                  <a:cs typeface="+mn-cs"/>
                </a:rPr>
                <a:t>_</a:t>
              </a:r>
              <a:r>
                <a:rPr lang="de-DE" sz="1200" i="0">
                  <a:solidFill>
                    <a:schemeClr val="tx1"/>
                  </a:solidFill>
                  <a:effectLst/>
                  <a:latin typeface="Cambria Math" panose="02040503050406030204" pitchFamily="18" charset="0"/>
                  <a:ea typeface="+mn-ea"/>
                  <a:cs typeface="+mn-cs"/>
                </a:rPr>
                <a:t>𝐶𝑂2^</a:t>
              </a:r>
              <a:r>
                <a:rPr lang="fr-FR" sz="1200" i="0">
                  <a:solidFill>
                    <a:schemeClr val="tx1"/>
                  </a:solidFill>
                  <a:effectLst/>
                  <a:latin typeface="Cambria Math" panose="02040503050406030204" pitchFamily="18" charset="0"/>
                  <a:ea typeface="+mn-ea"/>
                  <a:cs typeface="+mn-cs"/>
                </a:rPr>
                <a:t>(</a:t>
              </a:r>
              <a:r>
                <a:rPr lang="de-DE" sz="1200" i="0">
                  <a:solidFill>
                    <a:schemeClr val="tx1"/>
                  </a:solidFill>
                  <a:effectLst/>
                  <a:latin typeface="Cambria Math" panose="02040503050406030204" pitchFamily="18" charset="0"/>
                  <a:ea typeface="+mn-ea"/>
                  <a:cs typeface="+mn-cs"/>
                </a:rPr>
                <a:t>𝑒𝑓𝑓</a:t>
              </a:r>
              <a:r>
                <a:rPr lang="fr-FR" sz="1200" b="0" i="0">
                  <a:solidFill>
                    <a:schemeClr val="tx1"/>
                  </a:solidFill>
                  <a:effectLst/>
                  <a:latin typeface="Cambria Math" panose="02040503050406030204" pitchFamily="18" charset="0"/>
                  <a:ea typeface="+mn-ea"/>
                  <a:cs typeface="+mn-cs"/>
                </a:rPr>
                <a:t>,𝑡))</a:t>
              </a:r>
              <a:r>
                <a:rPr lang="fr-FR" sz="1200" i="0">
                  <a:solidFill>
                    <a:schemeClr val="tx1"/>
                  </a:solidFill>
                  <a:effectLst/>
                  <a:latin typeface="Cambria Math" panose="02040503050406030204" pitchFamily="18" charset="0"/>
                  <a:ea typeface="+mn-ea"/>
                  <a:cs typeface="+mn-cs"/>
                </a:rPr>
                <a:t>〖</a:t>
              </a:r>
              <a:r>
                <a:rPr lang="de-DE" sz="1200" i="0">
                  <a:solidFill>
                    <a:schemeClr val="tx1"/>
                  </a:solidFill>
                  <a:effectLst/>
                  <a:latin typeface="Cambria Math" panose="02040503050406030204" pitchFamily="18" charset="0"/>
                  <a:ea typeface="+mn-ea"/>
                  <a:cs typeface="+mn-cs"/>
                </a:rPr>
                <a:t>𝛥𝐸</a:t>
              </a:r>
              <a:r>
                <a:rPr lang="fr-FR" sz="1200" i="0">
                  <a:solidFill>
                    <a:schemeClr val="tx1"/>
                  </a:solidFill>
                  <a:effectLst/>
                  <a:latin typeface="Cambria Math" panose="02040503050406030204" pitchFamily="18" charset="0"/>
                  <a:ea typeface="+mn-ea"/>
                  <a:cs typeface="+mn-cs"/>
                </a:rPr>
                <a:t>〗^(</a:t>
              </a:r>
              <a:r>
                <a:rPr lang="fr-FR" sz="1200" b="0" i="0">
                  <a:solidFill>
                    <a:schemeClr val="tx1"/>
                  </a:solidFill>
                  <a:effectLst/>
                  <a:latin typeface="Cambria Math" panose="02040503050406030204" pitchFamily="18" charset="0"/>
                  <a:ea typeface="+mn-ea"/>
                  <a:cs typeface="+mn-cs"/>
                </a:rPr>
                <a:t>𝑟</a:t>
              </a:r>
              <a:r>
                <a:rPr lang="de-DE" sz="1200" i="0">
                  <a:solidFill>
                    <a:schemeClr val="tx1"/>
                  </a:solidFill>
                  <a:effectLst/>
                  <a:latin typeface="Cambria Math" panose="02040503050406030204" pitchFamily="18" charset="0"/>
                  <a:ea typeface="+mn-ea"/>
                  <a:cs typeface="+mn-cs"/>
                </a:rPr>
                <a:t>𝑒𝑎𝑙</a:t>
              </a:r>
              <a:r>
                <a:rPr lang="fr-FR" sz="1200" b="0" i="0">
                  <a:solidFill>
                    <a:schemeClr val="tx1"/>
                  </a:solidFill>
                  <a:effectLst/>
                  <a:latin typeface="Cambria Math" panose="02040503050406030204" pitchFamily="18" charset="0"/>
                  <a:ea typeface="+mn-ea"/>
                  <a:cs typeface="+mn-cs"/>
                </a:rPr>
                <a:t>,𝑡)  </a:t>
              </a:r>
              <a:r>
                <a:rPr lang="de-DE" sz="1200" i="0">
                  <a:solidFill>
                    <a:schemeClr val="tx1"/>
                  </a:solidFill>
                  <a:effectLst/>
                  <a:latin typeface="Cambria Math" panose="02040503050406030204" pitchFamily="18" charset="0"/>
                  <a:ea typeface="+mn-ea"/>
                  <a:cs typeface="+mn-cs"/>
                </a:rPr>
                <a:t>− 𝑅</a:t>
              </a:r>
              <a:r>
                <a:rPr lang="fr-FR" sz="1200" i="0">
                  <a:solidFill>
                    <a:schemeClr val="tx1"/>
                  </a:solidFill>
                  <a:effectLst/>
                  <a:latin typeface="Cambria Math" panose="02040503050406030204" pitchFamily="18" charset="0"/>
                  <a:ea typeface="+mn-ea"/>
                  <a:cs typeface="+mn-cs"/>
                </a:rPr>
                <a:t>_(</a:t>
              </a:r>
              <a:r>
                <a:rPr lang="de-DE" sz="1200" i="0">
                  <a:solidFill>
                    <a:schemeClr val="tx1"/>
                  </a:solidFill>
                  <a:effectLst/>
                  <a:latin typeface="Cambria Math" panose="02040503050406030204" pitchFamily="18" charset="0"/>
                  <a:ea typeface="+mn-ea"/>
                  <a:cs typeface="+mn-cs"/>
                </a:rPr>
                <a:t>𝑛</a:t>
              </a:r>
              <a:r>
                <a:rPr lang="fr-FR" sz="1200" b="0" i="0">
                  <a:solidFill>
                    <a:schemeClr val="tx1"/>
                  </a:solidFill>
                  <a:effectLst/>
                  <a:latin typeface="Cambria Math" panose="02040503050406030204" pitchFamily="18" charset="0"/>
                  <a:ea typeface="+mn-ea"/>
                  <a:cs typeface="+mn-cs"/>
                </a:rPr>
                <a:t>𝐶𝐶𝑓𝐷,  𝑡)</a:t>
              </a:r>
              <a:r>
                <a:rPr lang="fr-FR" sz="1200" i="1"/>
                <a:t> </a:t>
              </a:r>
              <a:r>
                <a:rPr lang="de-DE" sz="1100" i="0">
                  <a:solidFill>
                    <a:schemeClr val="tx1"/>
                  </a:solidFill>
                  <a:effectLst/>
                  <a:latin typeface="Cambria Math" panose="02040503050406030204" pitchFamily="18" charset="0"/>
                  <a:ea typeface="+mn-ea"/>
                  <a:cs typeface="+mn-cs"/>
                </a:rPr>
                <a:t>−</a:t>
              </a:r>
              <a:r>
                <a:rPr lang="fr-FR" sz="1200" i="1"/>
                <a:t> </a:t>
              </a:r>
              <a:r>
                <a:rPr lang="de-DE" sz="1100" i="0">
                  <a:solidFill>
                    <a:schemeClr val="tx1"/>
                  </a:solidFill>
                  <a:effectLst/>
                  <a:latin typeface="Cambria Math" panose="02040503050406030204" pitchFamily="18" charset="0"/>
                  <a:ea typeface="+mn-ea"/>
                  <a:cs typeface="+mn-cs"/>
                </a:rPr>
                <a:t>ΔF</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Ely</a:t>
              </a:r>
              <a:r>
                <a:rPr lang="fr-FR" sz="1100" b="0" i="0">
                  <a:solidFill>
                    <a:schemeClr val="tx1"/>
                  </a:solidFill>
                  <a:effectLst/>
                  <a:latin typeface="Cambria Math" panose="02040503050406030204" pitchFamily="18" charset="0"/>
                  <a:ea typeface="+mn-ea"/>
                  <a:cs typeface="+mn-cs"/>
                </a:rPr>
                <a:t>,   t)</a:t>
              </a:r>
              <a:endParaRPr lang="fr-FR" sz="1200" i="1"/>
            </a:p>
          </xdr:txBody>
        </xdr:sp>
      </mc:Fallback>
    </mc:AlternateContent>
    <xdr:clientData/>
  </xdr:oneCellAnchor>
  <xdr:oneCellAnchor>
    <xdr:from>
      <xdr:col>2</xdr:col>
      <xdr:colOff>1065201</xdr:colOff>
      <xdr:row>178</xdr:row>
      <xdr:rowOff>37088</xdr:rowOff>
    </xdr:from>
    <xdr:ext cx="3606100" cy="659945"/>
    <mc:AlternateContent xmlns:mc="http://schemas.openxmlformats.org/markup-compatibility/2006" xmlns:a14="http://schemas.microsoft.com/office/drawing/2010/main">
      <mc:Choice Requires="a14">
        <xdr:sp macro="" textlink="">
          <xdr:nvSpPr>
            <xdr:cNvPr id="203" name="TextBox 202">
              <a:extLst>
                <a:ext uri="{FF2B5EF4-FFF2-40B4-BE49-F238E27FC236}">
                  <a16:creationId xmlns:a16="http://schemas.microsoft.com/office/drawing/2014/main" id="{3F8AEB80-B917-64A1-E548-9DF85D2084AA}"/>
                </a:ext>
              </a:extLst>
            </xdr:cNvPr>
            <xdr:cNvSpPr txBox="1"/>
          </xdr:nvSpPr>
          <xdr:spPr>
            <a:xfrm>
              <a:off x="7586651" y="46169838"/>
              <a:ext cx="3606100" cy="6599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14:m>
                <m:oMath xmlns:m="http://schemas.openxmlformats.org/officeDocument/2006/math">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𝐷</m:t>
                      </m:r>
                    </m:e>
                    <m:sub>
                      <m:r>
                        <a:rPr lang="de-DE" sz="1100" i="1">
                          <a:solidFill>
                            <a:schemeClr val="tx1"/>
                          </a:solidFill>
                          <a:effectLst/>
                          <a:latin typeface="Cambria Math" panose="02040503050406030204" pitchFamily="18" charset="0"/>
                          <a:ea typeface="+mn-ea"/>
                          <a:cs typeface="+mn-cs"/>
                        </a:rPr>
                        <m:t>𝑖</m:t>
                      </m:r>
                    </m:sub>
                    <m:sup>
                      <m:r>
                        <a:rPr lang="de-DE" sz="1100" i="1">
                          <a:solidFill>
                            <a:schemeClr val="tx1"/>
                          </a:solidFill>
                          <a:effectLst/>
                          <a:latin typeface="Cambria Math" panose="02040503050406030204" pitchFamily="18" charset="0"/>
                          <a:ea typeface="+mn-ea"/>
                          <a:cs typeface="+mn-cs"/>
                        </a:rPr>
                        <m:t>𝑅𝑒𝑓</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𝑑𝑦𝑛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𝑡</m:t>
                      </m:r>
                    </m:sup>
                  </m:sSubSup>
                  <m:r>
                    <a:rPr lang="de-DE" sz="1100" i="1">
                      <a:solidFill>
                        <a:schemeClr val="tx1"/>
                      </a:solidFill>
                      <a:effectLst/>
                      <a:latin typeface="Cambria Math" panose="02040503050406030204" pitchFamily="18" charset="0"/>
                      <a:ea typeface="+mn-ea"/>
                      <a:cs typeface="+mn-cs"/>
                    </a:rPr>
                    <m:t>=</m:t>
                  </m:r>
                  <m:r>
                    <m:rPr>
                      <m:sty m:val="p"/>
                    </m:rPr>
                    <a:rPr lang="fr-FR" sz="1100" b="0" i="0">
                      <a:solidFill>
                        <a:schemeClr val="tx1"/>
                      </a:solidFill>
                      <a:effectLst/>
                      <a:latin typeface="Cambria Math" panose="02040503050406030204" pitchFamily="18" charset="0"/>
                      <a:ea typeface="+mn-ea"/>
                      <a:cs typeface="+mn-cs"/>
                    </a:rPr>
                    <m:t>max</m:t>
                  </m:r>
                  <m:r>
                    <a:rPr lang="fr-FR" sz="1100" b="0" i="1">
                      <a:solidFill>
                        <a:schemeClr val="tx1"/>
                      </a:solidFill>
                      <a:effectLst/>
                      <a:latin typeface="Cambria Math" panose="02040503050406030204" pitchFamily="18" charset="0"/>
                      <a:ea typeface="+mn-ea"/>
                      <a:cs typeface="+mn-cs"/>
                    </a:rPr>
                    <m:t>⁡(</m:t>
                  </m:r>
                  <m:sSubSup>
                    <m:sSubSupPr>
                      <m:ctrlPr>
                        <a:rPr lang="fr-FR"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𝑑</m:t>
                      </m:r>
                    </m:e>
                    <m:sub>
                      <m:r>
                        <a:rPr lang="de-DE" sz="1100" i="1">
                          <a:solidFill>
                            <a:schemeClr val="tx1"/>
                          </a:solidFill>
                          <a:effectLst/>
                          <a:latin typeface="Cambria Math" panose="02040503050406030204" pitchFamily="18" charset="0"/>
                          <a:ea typeface="+mn-ea"/>
                          <a:cs typeface="+mn-cs"/>
                        </a:rPr>
                        <m:t>𝑖</m:t>
                      </m:r>
                    </m:sub>
                    <m:sup>
                      <m:r>
                        <a:rPr lang="de-DE" sz="1100" i="1">
                          <a:solidFill>
                            <a:schemeClr val="tx1"/>
                          </a:solidFill>
                          <a:effectLst/>
                          <a:latin typeface="Cambria Math" panose="02040503050406030204" pitchFamily="18" charset="0"/>
                          <a:ea typeface="+mn-ea"/>
                          <a:cs typeface="+mn-cs"/>
                        </a:rPr>
                        <m:t>𝑅𝑒𝑓</m:t>
                      </m:r>
                    </m:sup>
                  </m:sSubSup>
                  <m:r>
                    <a:rPr lang="de-DE" sz="1100" b="0" i="1">
                      <a:solidFill>
                        <a:schemeClr val="tx1"/>
                      </a:solidFill>
                      <a:effectLst/>
                      <a:latin typeface="Cambria Math" panose="02040503050406030204" pitchFamily="18" charset="0"/>
                      <a:ea typeface="+mn-ea"/>
                      <a:cs typeface="+mn-cs"/>
                    </a:rPr>
                    <m:t> − </m:t>
                  </m:r>
                  <m:sSubSup>
                    <m:sSubSupPr>
                      <m:ctrlPr>
                        <a:rPr lang="fr-FR"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𝑑</m:t>
                      </m:r>
                    </m:e>
                    <m:sub>
                      <m:r>
                        <a:rPr lang="de-DE" sz="1100" i="1">
                          <a:solidFill>
                            <a:schemeClr val="tx1"/>
                          </a:solidFill>
                          <a:effectLst/>
                          <a:latin typeface="Cambria Math" panose="02040503050406030204" pitchFamily="18" charset="0"/>
                          <a:ea typeface="+mn-ea"/>
                          <a:cs typeface="+mn-cs"/>
                        </a:rPr>
                        <m:t>𝑖</m:t>
                      </m:r>
                    </m:sub>
                    <m:sup>
                      <m:r>
                        <a:rPr lang="de-DE"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 </m:t>
                      </m:r>
                      <m:r>
                        <a:rPr lang="de-DE" sz="1100" b="0" i="1">
                          <a:solidFill>
                            <a:schemeClr val="tx1"/>
                          </a:solidFill>
                          <a:effectLst/>
                          <a:latin typeface="Cambria Math" panose="02040503050406030204" pitchFamily="18" charset="0"/>
                          <a:ea typeface="+mn-ea"/>
                          <a:cs typeface="+mn-cs"/>
                        </a:rPr>
                        <m:t>𝑛𝑑𝑦𝑛</m:t>
                      </m:r>
                      <m:r>
                        <a:rPr lang="de-DE" sz="1100" b="0" i="1">
                          <a:solidFill>
                            <a:schemeClr val="tx1"/>
                          </a:solidFill>
                          <a:effectLst/>
                          <a:latin typeface="Cambria Math" panose="02040503050406030204" pitchFamily="18" charset="0"/>
                          <a:ea typeface="+mn-ea"/>
                          <a:cs typeface="+mn-cs"/>
                        </a:rPr>
                        <m:t>, </m:t>
                      </m:r>
                      <m:r>
                        <a:rPr lang="de-DE" sz="1100" b="0" i="1">
                          <a:solidFill>
                            <a:schemeClr val="tx1"/>
                          </a:solidFill>
                          <a:effectLst/>
                          <a:latin typeface="Cambria Math" panose="02040503050406030204" pitchFamily="18" charset="0"/>
                          <a:ea typeface="+mn-ea"/>
                          <a:cs typeface="+mn-cs"/>
                        </a:rPr>
                        <m:t>𝑡</m:t>
                      </m:r>
                    </m:sup>
                  </m:sSubSup>
                </m:oMath>
              </a14:m>
              <a:r>
                <a:rPr lang="fr-FR" sz="1100"/>
                <a:t>, 0)</a:t>
              </a:r>
            </a:p>
          </xdr:txBody>
        </xdr:sp>
      </mc:Choice>
      <mc:Fallback xmlns="">
        <xdr:sp macro="" textlink="">
          <xdr:nvSpPr>
            <xdr:cNvPr id="203" name="TextBox 202">
              <a:extLst>
                <a:ext uri="{FF2B5EF4-FFF2-40B4-BE49-F238E27FC236}">
                  <a16:creationId xmlns:a16="http://schemas.microsoft.com/office/drawing/2014/main" id="{3F8AEB80-B917-64A1-E548-9DF85D2084AA}"/>
                </a:ext>
              </a:extLst>
            </xdr:cNvPr>
            <xdr:cNvSpPr txBox="1"/>
          </xdr:nvSpPr>
          <xdr:spPr>
            <a:xfrm>
              <a:off x="7586651" y="46169838"/>
              <a:ext cx="3606100" cy="6599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r>
                <a:rPr lang="de-DE" sz="1100" i="0">
                  <a:solidFill>
                    <a:schemeClr val="tx1"/>
                  </a:solidFill>
                  <a:effectLst/>
                  <a:latin typeface="Cambria Math" panose="02040503050406030204" pitchFamily="18" charset="0"/>
                  <a:ea typeface="+mn-ea"/>
                  <a:cs typeface="+mn-cs"/>
                </a:rPr>
                <a:t>𝐷</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𝑅𝑒𝑓,𝑑𝑦𝑛,𝑡</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max⁡(</a:t>
              </a:r>
              <a:r>
                <a:rPr lang="de-DE" sz="1100" b="0" i="0">
                  <a:solidFill>
                    <a:schemeClr val="tx1"/>
                  </a:solidFill>
                  <a:effectLst/>
                  <a:latin typeface="Cambria Math" panose="02040503050406030204" pitchFamily="18" charset="0"/>
                  <a:ea typeface="+mn-ea"/>
                  <a:cs typeface="+mn-cs"/>
                </a:rPr>
                <a:t>𝑑</a:t>
              </a:r>
              <a:r>
                <a:rPr lang="fr-FR" sz="1100" b="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𝑖^𝑅𝑒𝑓</a:t>
              </a:r>
              <a:r>
                <a:rPr lang="de-DE" sz="1100" b="0" i="0">
                  <a:solidFill>
                    <a:schemeClr val="tx1"/>
                  </a:solidFill>
                  <a:effectLst/>
                  <a:latin typeface="Cambria Math" panose="02040503050406030204" pitchFamily="18" charset="0"/>
                  <a:ea typeface="+mn-ea"/>
                  <a:cs typeface="+mn-cs"/>
                </a:rPr>
                <a:t>  − 𝑑</a:t>
              </a:r>
              <a:r>
                <a:rPr lang="fr-FR" sz="1100" b="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𝑃𝑙𝑎𝑛, 𝑛𝑑𝑦𝑛, 𝑡</a:t>
              </a:r>
              <a:r>
                <a:rPr lang="fr-FR" sz="1100" b="0" i="0">
                  <a:solidFill>
                    <a:schemeClr val="tx1"/>
                  </a:solidFill>
                  <a:effectLst/>
                  <a:latin typeface="Cambria Math" panose="02040503050406030204" pitchFamily="18" charset="0"/>
                  <a:ea typeface="+mn-ea"/>
                  <a:cs typeface="+mn-cs"/>
                </a:rPr>
                <a:t>)</a:t>
              </a:r>
              <a:r>
                <a:rPr lang="fr-FR" sz="1100"/>
                <a:t>, 0)</a:t>
              </a:r>
            </a:p>
          </xdr:txBody>
        </xdr:sp>
      </mc:Fallback>
    </mc:AlternateContent>
    <xdr:clientData/>
  </xdr:oneCellAnchor>
  <xdr:oneCellAnchor>
    <xdr:from>
      <xdr:col>2</xdr:col>
      <xdr:colOff>2196850</xdr:colOff>
      <xdr:row>55</xdr:row>
      <xdr:rowOff>67235</xdr:rowOff>
    </xdr:from>
    <xdr:ext cx="403124" cy="198068"/>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FAD7F1FC-B7A4-6A18-4E39-CB41E655E781}"/>
                </a:ext>
              </a:extLst>
            </xdr:cNvPr>
            <xdr:cNvSpPr txBox="1"/>
          </xdr:nvSpPr>
          <xdr:spPr>
            <a:xfrm>
              <a:off x="8718300" y="14767485"/>
              <a:ext cx="403124"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2" name="TextBox 1">
              <a:extLst>
                <a:ext uri="{FF2B5EF4-FFF2-40B4-BE49-F238E27FC236}">
                  <a16:creationId xmlns:a16="http://schemas.microsoft.com/office/drawing/2014/main" id="{FAD7F1FC-B7A4-6A18-4E39-CB41E655E781}"/>
                </a:ext>
              </a:extLst>
            </xdr:cNvPr>
            <xdr:cNvSpPr txBox="1"/>
          </xdr:nvSpPr>
          <xdr:spPr>
            <a:xfrm>
              <a:off x="8718300" y="14767485"/>
              <a:ext cx="403124"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𝑝_𝑖^(</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2196850</xdr:colOff>
      <xdr:row>56</xdr:row>
      <xdr:rowOff>67235</xdr:rowOff>
    </xdr:from>
    <xdr:ext cx="403124" cy="198068"/>
    <mc:AlternateContent xmlns:mc="http://schemas.openxmlformats.org/markup-compatibility/2006" xmlns:a14="http://schemas.microsoft.com/office/drawing/2010/main">
      <mc:Choice Requires="a14">
        <xdr:sp macro="" textlink="">
          <xdr:nvSpPr>
            <xdr:cNvPr id="6" name="TextBox 5">
              <a:extLst>
                <a:ext uri="{FF2B5EF4-FFF2-40B4-BE49-F238E27FC236}">
                  <a16:creationId xmlns:a16="http://schemas.microsoft.com/office/drawing/2014/main" id="{46161DA1-548E-1179-EF60-D4165CB4B9D3}"/>
                </a:ext>
              </a:extLst>
            </xdr:cNvPr>
            <xdr:cNvSpPr txBox="1"/>
          </xdr:nvSpPr>
          <xdr:spPr>
            <a:xfrm>
              <a:off x="8718300" y="15110385"/>
              <a:ext cx="403124"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6" name="TextBox 5">
              <a:extLst>
                <a:ext uri="{FF2B5EF4-FFF2-40B4-BE49-F238E27FC236}">
                  <a16:creationId xmlns:a16="http://schemas.microsoft.com/office/drawing/2014/main" id="{46161DA1-548E-1179-EF60-D4165CB4B9D3}"/>
                </a:ext>
              </a:extLst>
            </xdr:cNvPr>
            <xdr:cNvSpPr txBox="1"/>
          </xdr:nvSpPr>
          <xdr:spPr>
            <a:xfrm>
              <a:off x="8718300" y="15110385"/>
              <a:ext cx="403124"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𝑝_𝑖^(</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2196850</xdr:colOff>
      <xdr:row>57</xdr:row>
      <xdr:rowOff>67235</xdr:rowOff>
    </xdr:from>
    <xdr:ext cx="403124" cy="198068"/>
    <mc:AlternateContent xmlns:mc="http://schemas.openxmlformats.org/markup-compatibility/2006" xmlns:a14="http://schemas.microsoft.com/office/drawing/2010/main">
      <mc:Choice Requires="a14">
        <xdr:sp macro="" textlink="">
          <xdr:nvSpPr>
            <xdr:cNvPr id="7" name="TextBox 6">
              <a:extLst>
                <a:ext uri="{FF2B5EF4-FFF2-40B4-BE49-F238E27FC236}">
                  <a16:creationId xmlns:a16="http://schemas.microsoft.com/office/drawing/2014/main" id="{9E3FB378-0193-8D04-BEBF-94976A3A8688}"/>
                </a:ext>
              </a:extLst>
            </xdr:cNvPr>
            <xdr:cNvSpPr txBox="1"/>
          </xdr:nvSpPr>
          <xdr:spPr>
            <a:xfrm>
              <a:off x="8718300" y="15453285"/>
              <a:ext cx="403124"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7" name="TextBox 6">
              <a:extLst>
                <a:ext uri="{FF2B5EF4-FFF2-40B4-BE49-F238E27FC236}">
                  <a16:creationId xmlns:a16="http://schemas.microsoft.com/office/drawing/2014/main" id="{9E3FB378-0193-8D04-BEBF-94976A3A8688}"/>
                </a:ext>
              </a:extLst>
            </xdr:cNvPr>
            <xdr:cNvSpPr txBox="1"/>
          </xdr:nvSpPr>
          <xdr:spPr>
            <a:xfrm>
              <a:off x="8718300" y="15453285"/>
              <a:ext cx="403124"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𝑝_𝑖^(</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2196850</xdr:colOff>
      <xdr:row>58</xdr:row>
      <xdr:rowOff>67235</xdr:rowOff>
    </xdr:from>
    <xdr:ext cx="403124" cy="198068"/>
    <mc:AlternateContent xmlns:mc="http://schemas.openxmlformats.org/markup-compatibility/2006" xmlns:a14="http://schemas.microsoft.com/office/drawing/2010/main">
      <mc:Choice Requires="a14">
        <xdr:sp macro="" textlink="">
          <xdr:nvSpPr>
            <xdr:cNvPr id="9" name="TextBox 8">
              <a:extLst>
                <a:ext uri="{FF2B5EF4-FFF2-40B4-BE49-F238E27FC236}">
                  <a16:creationId xmlns:a16="http://schemas.microsoft.com/office/drawing/2014/main" id="{0D256185-8837-D67A-EE3B-8C9E0981B345}"/>
                </a:ext>
              </a:extLst>
            </xdr:cNvPr>
            <xdr:cNvSpPr txBox="1"/>
          </xdr:nvSpPr>
          <xdr:spPr>
            <a:xfrm>
              <a:off x="8718300" y="15796185"/>
              <a:ext cx="403124"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9" name="TextBox 8">
              <a:extLst>
                <a:ext uri="{FF2B5EF4-FFF2-40B4-BE49-F238E27FC236}">
                  <a16:creationId xmlns:a16="http://schemas.microsoft.com/office/drawing/2014/main" id="{0D256185-8837-D67A-EE3B-8C9E0981B345}"/>
                </a:ext>
              </a:extLst>
            </xdr:cNvPr>
            <xdr:cNvSpPr txBox="1"/>
          </xdr:nvSpPr>
          <xdr:spPr>
            <a:xfrm>
              <a:off x="8718300" y="15796185"/>
              <a:ext cx="403124"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𝑝_𝑖^(</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2196850</xdr:colOff>
      <xdr:row>59</xdr:row>
      <xdr:rowOff>67235</xdr:rowOff>
    </xdr:from>
    <xdr:ext cx="403124" cy="198068"/>
    <mc:AlternateContent xmlns:mc="http://schemas.openxmlformats.org/markup-compatibility/2006" xmlns:a14="http://schemas.microsoft.com/office/drawing/2010/main">
      <mc:Choice Requires="a14">
        <xdr:sp macro="" textlink="">
          <xdr:nvSpPr>
            <xdr:cNvPr id="13" name="TextBox 12">
              <a:extLst>
                <a:ext uri="{FF2B5EF4-FFF2-40B4-BE49-F238E27FC236}">
                  <a16:creationId xmlns:a16="http://schemas.microsoft.com/office/drawing/2014/main" id="{3FE1B413-AB11-B603-77BC-BDAA73A5FC25}"/>
                </a:ext>
              </a:extLst>
            </xdr:cNvPr>
            <xdr:cNvSpPr txBox="1"/>
          </xdr:nvSpPr>
          <xdr:spPr>
            <a:xfrm>
              <a:off x="8718300" y="16139085"/>
              <a:ext cx="403124"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13" name="TextBox 12">
              <a:extLst>
                <a:ext uri="{FF2B5EF4-FFF2-40B4-BE49-F238E27FC236}">
                  <a16:creationId xmlns:a16="http://schemas.microsoft.com/office/drawing/2014/main" id="{3FE1B413-AB11-B603-77BC-BDAA73A5FC25}"/>
                </a:ext>
              </a:extLst>
            </xdr:cNvPr>
            <xdr:cNvSpPr txBox="1"/>
          </xdr:nvSpPr>
          <xdr:spPr>
            <a:xfrm>
              <a:off x="8718300" y="16139085"/>
              <a:ext cx="403124"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𝑝_𝑖^(</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2166314</xdr:colOff>
      <xdr:row>64</xdr:row>
      <xdr:rowOff>560</xdr:rowOff>
    </xdr:from>
    <xdr:ext cx="372538" cy="200311"/>
    <mc:AlternateContent xmlns:mc="http://schemas.openxmlformats.org/markup-compatibility/2006" xmlns:a14="http://schemas.microsoft.com/office/drawing/2010/main">
      <mc:Choice Requires="a14">
        <xdr:sp macro="" textlink="">
          <xdr:nvSpPr>
            <xdr:cNvPr id="14" name="TextBox 13">
              <a:extLst>
                <a:ext uri="{FF2B5EF4-FFF2-40B4-BE49-F238E27FC236}">
                  <a16:creationId xmlns:a16="http://schemas.microsoft.com/office/drawing/2014/main" id="{984DCEE1-291D-4714-14D7-2555F10D1A8B}"/>
                </a:ext>
              </a:extLst>
            </xdr:cNvPr>
            <xdr:cNvSpPr txBox="1"/>
          </xdr:nvSpPr>
          <xdr:spPr>
            <a:xfrm>
              <a:off x="8687764" y="17247160"/>
              <a:ext cx="372538" cy="20031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panose="02040503050406030204" pitchFamily="18" charset="0"/>
                          </a:rPr>
                          <m:t>p</m:t>
                        </m:r>
                      </m:e>
                      <m:sub>
                        <m:r>
                          <a:rPr lang="de-DE" sz="1100" b="0" i="1">
                            <a:latin typeface="Cambria Math" panose="02040503050406030204" pitchFamily="18" charset="0"/>
                          </a:rPr>
                          <m:t>𝐸𝑈𝐴</m:t>
                        </m:r>
                      </m:sub>
                      <m:sup>
                        <m:r>
                          <m:rPr>
                            <m:sty m:val="p"/>
                          </m:rPr>
                          <a:rPr lang="fr-FR" sz="1100" b="0" i="0">
                            <a:latin typeface="Cambria Math" panose="02040503050406030204" pitchFamily="18" charset="0"/>
                          </a:rPr>
                          <m:t>r</m:t>
                        </m:r>
                        <m:r>
                          <m:rPr>
                            <m:sty m:val="p"/>
                          </m:rPr>
                          <a:rPr lang="de-DE" sz="1100" b="0" i="0">
                            <a:latin typeface="Cambria Math" panose="02040503050406030204" pitchFamily="18" charset="0"/>
                          </a:rPr>
                          <m:t>eal</m:t>
                        </m:r>
                        <m:r>
                          <a:rPr lang="fr-FR" sz="1100" b="0" i="0">
                            <a:latin typeface="Cambria Math" panose="02040503050406030204" pitchFamily="18" charset="0"/>
                          </a:rPr>
                          <m:t>,</m:t>
                        </m:r>
                        <m:r>
                          <m:rPr>
                            <m:sty m:val="p"/>
                          </m:rPr>
                          <a:rPr lang="fr-FR" sz="1100" b="0" i="0">
                            <a:latin typeface="Cambria Math" panose="02040503050406030204" pitchFamily="18" charset="0"/>
                          </a:rPr>
                          <m:t>t</m:t>
                        </m:r>
                      </m:sup>
                    </m:sSubSup>
                  </m:oMath>
                </m:oMathPara>
              </a14:m>
              <a:endParaRPr lang="de-DE" sz="1100" i="0"/>
            </a:p>
          </xdr:txBody>
        </xdr:sp>
      </mc:Choice>
      <mc:Fallback xmlns="">
        <xdr:sp macro="" textlink="">
          <xdr:nvSpPr>
            <xdr:cNvPr id="14" name="TextBox 13">
              <a:extLst>
                <a:ext uri="{FF2B5EF4-FFF2-40B4-BE49-F238E27FC236}">
                  <a16:creationId xmlns:a16="http://schemas.microsoft.com/office/drawing/2014/main" id="{984DCEE1-291D-4714-14D7-2555F10D1A8B}"/>
                </a:ext>
              </a:extLst>
            </xdr:cNvPr>
            <xdr:cNvSpPr txBox="1"/>
          </xdr:nvSpPr>
          <xdr:spPr>
            <a:xfrm>
              <a:off x="8687764" y="17247160"/>
              <a:ext cx="372538" cy="20031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p_𝐸𝑈𝐴^(</a:t>
              </a:r>
              <a:r>
                <a:rPr lang="fr-FR" sz="1100" b="0" i="0">
                  <a:latin typeface="Cambria Math" panose="02040503050406030204" pitchFamily="18" charset="0"/>
                </a:rPr>
                <a:t>r</a:t>
              </a:r>
              <a:r>
                <a:rPr lang="de-DE" sz="1100" b="0" i="0">
                  <a:latin typeface="Cambria Math" panose="02040503050406030204" pitchFamily="18" charset="0"/>
                </a:rPr>
                <a:t>eal</a:t>
              </a:r>
              <a:r>
                <a:rPr lang="fr-FR" sz="1100" b="0" i="0">
                  <a:latin typeface="Cambria Math" panose="02040503050406030204" pitchFamily="18" charset="0"/>
                </a:rPr>
                <a:t>,t</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2131836</xdr:colOff>
      <xdr:row>99</xdr:row>
      <xdr:rowOff>59731</xdr:rowOff>
    </xdr:from>
    <xdr:ext cx="312073" cy="208968"/>
    <mc:AlternateContent xmlns:mc="http://schemas.openxmlformats.org/markup-compatibility/2006" xmlns:a14="http://schemas.microsoft.com/office/drawing/2010/main">
      <mc:Choice Requires="a14">
        <xdr:sp macro="" textlink="">
          <xdr:nvSpPr>
            <xdr:cNvPr id="20" name="TextBox 19">
              <a:extLst>
                <a:ext uri="{FF2B5EF4-FFF2-40B4-BE49-F238E27FC236}">
                  <a16:creationId xmlns:a16="http://schemas.microsoft.com/office/drawing/2014/main" id="{917A1099-6D98-3ED0-D9F9-21E9755D9A7F}"/>
                </a:ext>
              </a:extLst>
            </xdr:cNvPr>
            <xdr:cNvSpPr txBox="1"/>
          </xdr:nvSpPr>
          <xdr:spPr>
            <a:xfrm>
              <a:off x="8652798" y="25396231"/>
              <a:ext cx="312073"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𝑑</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sup>
                    </m:sSubSup>
                  </m:oMath>
                </m:oMathPara>
              </a14:m>
              <a:endParaRPr lang="de-DE" sz="1100" i="1"/>
            </a:p>
          </xdr:txBody>
        </xdr:sp>
      </mc:Choice>
      <mc:Fallback xmlns="">
        <xdr:sp macro="" textlink="">
          <xdr:nvSpPr>
            <xdr:cNvPr id="20" name="TextBox 19">
              <a:extLst>
                <a:ext uri="{FF2B5EF4-FFF2-40B4-BE49-F238E27FC236}">
                  <a16:creationId xmlns:a16="http://schemas.microsoft.com/office/drawing/2014/main" id="{917A1099-6D98-3ED0-D9F9-21E9755D9A7F}"/>
                </a:ext>
              </a:extLst>
            </xdr:cNvPr>
            <xdr:cNvSpPr txBox="1"/>
          </xdr:nvSpPr>
          <xdr:spPr>
            <a:xfrm>
              <a:off x="8652798" y="25396231"/>
              <a:ext cx="312073"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𝑑_𝑖^𝑅𝑒𝑓</a:t>
              </a:r>
              <a:endParaRPr lang="de-DE" sz="1100" i="1"/>
            </a:p>
          </xdr:txBody>
        </xdr:sp>
      </mc:Fallback>
    </mc:AlternateContent>
    <xdr:clientData/>
  </xdr:oneCellAnchor>
  <xdr:oneCellAnchor>
    <xdr:from>
      <xdr:col>2</xdr:col>
      <xdr:colOff>2131836</xdr:colOff>
      <xdr:row>100</xdr:row>
      <xdr:rowOff>69256</xdr:rowOff>
    </xdr:from>
    <xdr:ext cx="312073" cy="208968"/>
    <mc:AlternateContent xmlns:mc="http://schemas.openxmlformats.org/markup-compatibility/2006" xmlns:a14="http://schemas.microsoft.com/office/drawing/2010/main">
      <mc:Choice Requires="a14">
        <xdr:sp macro="" textlink="">
          <xdr:nvSpPr>
            <xdr:cNvPr id="37" name="TextBox 36">
              <a:extLst>
                <a:ext uri="{FF2B5EF4-FFF2-40B4-BE49-F238E27FC236}">
                  <a16:creationId xmlns:a16="http://schemas.microsoft.com/office/drawing/2014/main" id="{4A023C12-4BC9-1622-8EDD-6489AE1605F6}"/>
                </a:ext>
              </a:extLst>
            </xdr:cNvPr>
            <xdr:cNvSpPr txBox="1"/>
          </xdr:nvSpPr>
          <xdr:spPr>
            <a:xfrm>
              <a:off x="8652798" y="25747679"/>
              <a:ext cx="312073"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𝑑</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sup>
                    </m:sSubSup>
                  </m:oMath>
                </m:oMathPara>
              </a14:m>
              <a:endParaRPr lang="de-DE" sz="1100" i="1"/>
            </a:p>
          </xdr:txBody>
        </xdr:sp>
      </mc:Choice>
      <mc:Fallback xmlns="">
        <xdr:sp macro="" textlink="">
          <xdr:nvSpPr>
            <xdr:cNvPr id="37" name="TextBox 36">
              <a:extLst>
                <a:ext uri="{FF2B5EF4-FFF2-40B4-BE49-F238E27FC236}">
                  <a16:creationId xmlns:a16="http://schemas.microsoft.com/office/drawing/2014/main" id="{4A023C12-4BC9-1622-8EDD-6489AE1605F6}"/>
                </a:ext>
              </a:extLst>
            </xdr:cNvPr>
            <xdr:cNvSpPr txBox="1"/>
          </xdr:nvSpPr>
          <xdr:spPr>
            <a:xfrm>
              <a:off x="8652798" y="25747679"/>
              <a:ext cx="312073"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𝑑_𝑖^𝑅𝑒𝑓</a:t>
              </a:r>
              <a:endParaRPr lang="de-DE" sz="1100" i="1"/>
            </a:p>
          </xdr:txBody>
        </xdr:sp>
      </mc:Fallback>
    </mc:AlternateContent>
    <xdr:clientData/>
  </xdr:oneCellAnchor>
  <xdr:oneCellAnchor>
    <xdr:from>
      <xdr:col>2</xdr:col>
      <xdr:colOff>2131836</xdr:colOff>
      <xdr:row>101</xdr:row>
      <xdr:rowOff>78781</xdr:rowOff>
    </xdr:from>
    <xdr:ext cx="312073" cy="208968"/>
    <mc:AlternateContent xmlns:mc="http://schemas.openxmlformats.org/markup-compatibility/2006" xmlns:a14="http://schemas.microsoft.com/office/drawing/2010/main">
      <mc:Choice Requires="a14">
        <xdr:sp macro="" textlink="">
          <xdr:nvSpPr>
            <xdr:cNvPr id="38" name="TextBox 37">
              <a:extLst>
                <a:ext uri="{FF2B5EF4-FFF2-40B4-BE49-F238E27FC236}">
                  <a16:creationId xmlns:a16="http://schemas.microsoft.com/office/drawing/2014/main" id="{0C0DE05A-3866-455A-B9E4-CA064246737F}"/>
                </a:ext>
              </a:extLst>
            </xdr:cNvPr>
            <xdr:cNvSpPr txBox="1"/>
          </xdr:nvSpPr>
          <xdr:spPr>
            <a:xfrm>
              <a:off x="8652798" y="26099127"/>
              <a:ext cx="312073"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𝑑</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sup>
                    </m:sSubSup>
                  </m:oMath>
                </m:oMathPara>
              </a14:m>
              <a:endParaRPr lang="de-DE" sz="1100" i="1"/>
            </a:p>
          </xdr:txBody>
        </xdr:sp>
      </mc:Choice>
      <mc:Fallback xmlns="">
        <xdr:sp macro="" textlink="">
          <xdr:nvSpPr>
            <xdr:cNvPr id="38" name="TextBox 37">
              <a:extLst>
                <a:ext uri="{FF2B5EF4-FFF2-40B4-BE49-F238E27FC236}">
                  <a16:creationId xmlns:a16="http://schemas.microsoft.com/office/drawing/2014/main" id="{0C0DE05A-3866-455A-B9E4-CA064246737F}"/>
                </a:ext>
              </a:extLst>
            </xdr:cNvPr>
            <xdr:cNvSpPr txBox="1"/>
          </xdr:nvSpPr>
          <xdr:spPr>
            <a:xfrm>
              <a:off x="8652798" y="26099127"/>
              <a:ext cx="312073"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𝑑_𝑖^𝑅𝑒𝑓</a:t>
              </a:r>
              <a:endParaRPr lang="de-DE" sz="1100" i="1"/>
            </a:p>
          </xdr:txBody>
        </xdr:sp>
      </mc:Fallback>
    </mc:AlternateContent>
    <xdr:clientData/>
  </xdr:oneCellAnchor>
  <xdr:oneCellAnchor>
    <xdr:from>
      <xdr:col>2</xdr:col>
      <xdr:colOff>2131836</xdr:colOff>
      <xdr:row>102</xdr:row>
      <xdr:rowOff>88306</xdr:rowOff>
    </xdr:from>
    <xdr:ext cx="312073" cy="208968"/>
    <mc:AlternateContent xmlns:mc="http://schemas.openxmlformats.org/markup-compatibility/2006" xmlns:a14="http://schemas.microsoft.com/office/drawing/2010/main">
      <mc:Choice Requires="a14">
        <xdr:sp macro="" textlink="">
          <xdr:nvSpPr>
            <xdr:cNvPr id="39" name="TextBox 38">
              <a:extLst>
                <a:ext uri="{FF2B5EF4-FFF2-40B4-BE49-F238E27FC236}">
                  <a16:creationId xmlns:a16="http://schemas.microsoft.com/office/drawing/2014/main" id="{14AC986C-162E-0B0B-8188-0F6BC6C530E8}"/>
                </a:ext>
              </a:extLst>
            </xdr:cNvPr>
            <xdr:cNvSpPr txBox="1"/>
          </xdr:nvSpPr>
          <xdr:spPr>
            <a:xfrm>
              <a:off x="8652798" y="26450575"/>
              <a:ext cx="312073"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𝑑</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sup>
                    </m:sSubSup>
                  </m:oMath>
                </m:oMathPara>
              </a14:m>
              <a:endParaRPr lang="de-DE" sz="1100" i="1"/>
            </a:p>
          </xdr:txBody>
        </xdr:sp>
      </mc:Choice>
      <mc:Fallback xmlns="">
        <xdr:sp macro="" textlink="">
          <xdr:nvSpPr>
            <xdr:cNvPr id="39" name="TextBox 38">
              <a:extLst>
                <a:ext uri="{FF2B5EF4-FFF2-40B4-BE49-F238E27FC236}">
                  <a16:creationId xmlns:a16="http://schemas.microsoft.com/office/drawing/2014/main" id="{14AC986C-162E-0B0B-8188-0F6BC6C530E8}"/>
                </a:ext>
              </a:extLst>
            </xdr:cNvPr>
            <xdr:cNvSpPr txBox="1"/>
          </xdr:nvSpPr>
          <xdr:spPr>
            <a:xfrm>
              <a:off x="8652798" y="26450575"/>
              <a:ext cx="312073"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𝑑_𝑖^𝑅𝑒𝑓</a:t>
              </a:r>
              <a:endParaRPr lang="de-DE" sz="1100" i="1"/>
            </a:p>
          </xdr:txBody>
        </xdr:sp>
      </mc:Fallback>
    </mc:AlternateContent>
    <xdr:clientData/>
  </xdr:oneCellAnchor>
  <xdr:oneCellAnchor>
    <xdr:from>
      <xdr:col>2</xdr:col>
      <xdr:colOff>2131836</xdr:colOff>
      <xdr:row>103</xdr:row>
      <xdr:rowOff>97831</xdr:rowOff>
    </xdr:from>
    <xdr:ext cx="312073" cy="208968"/>
    <mc:AlternateContent xmlns:mc="http://schemas.openxmlformats.org/markup-compatibility/2006" xmlns:a14="http://schemas.microsoft.com/office/drawing/2010/main">
      <mc:Choice Requires="a14">
        <xdr:sp macro="" textlink="">
          <xdr:nvSpPr>
            <xdr:cNvPr id="40" name="TextBox 39">
              <a:extLst>
                <a:ext uri="{FF2B5EF4-FFF2-40B4-BE49-F238E27FC236}">
                  <a16:creationId xmlns:a16="http://schemas.microsoft.com/office/drawing/2014/main" id="{C3D9E0F3-C194-B68C-8C2C-8005B296A6D2}"/>
                </a:ext>
              </a:extLst>
            </xdr:cNvPr>
            <xdr:cNvSpPr txBox="1"/>
          </xdr:nvSpPr>
          <xdr:spPr>
            <a:xfrm>
              <a:off x="8652798" y="26802023"/>
              <a:ext cx="312073"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𝑑</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sup>
                    </m:sSubSup>
                  </m:oMath>
                </m:oMathPara>
              </a14:m>
              <a:endParaRPr lang="de-DE" sz="1100" i="1"/>
            </a:p>
          </xdr:txBody>
        </xdr:sp>
      </mc:Choice>
      <mc:Fallback xmlns="">
        <xdr:sp macro="" textlink="">
          <xdr:nvSpPr>
            <xdr:cNvPr id="40" name="TextBox 39">
              <a:extLst>
                <a:ext uri="{FF2B5EF4-FFF2-40B4-BE49-F238E27FC236}">
                  <a16:creationId xmlns:a16="http://schemas.microsoft.com/office/drawing/2014/main" id="{C3D9E0F3-C194-B68C-8C2C-8005B296A6D2}"/>
                </a:ext>
              </a:extLst>
            </xdr:cNvPr>
            <xdr:cNvSpPr txBox="1"/>
          </xdr:nvSpPr>
          <xdr:spPr>
            <a:xfrm>
              <a:off x="8652798" y="26802023"/>
              <a:ext cx="312073"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𝑑_𝑖^𝑅𝑒𝑓</a:t>
              </a:r>
              <a:endParaRPr lang="de-DE" sz="1100" i="1"/>
            </a:p>
          </xdr:txBody>
        </xdr:sp>
      </mc:Fallback>
    </mc:AlternateContent>
    <xdr:clientData/>
  </xdr:oneCellAnchor>
  <xdr:oneCellAnchor>
    <xdr:from>
      <xdr:col>2</xdr:col>
      <xdr:colOff>2111134</xdr:colOff>
      <xdr:row>107</xdr:row>
      <xdr:rowOff>75537</xdr:rowOff>
    </xdr:from>
    <xdr:ext cx="396775" cy="208968"/>
    <mc:AlternateContent xmlns:mc="http://schemas.openxmlformats.org/markup-compatibility/2006" xmlns:a14="http://schemas.microsoft.com/office/drawing/2010/main">
      <mc:Choice Requires="a14">
        <xdr:sp macro="" textlink="">
          <xdr:nvSpPr>
            <xdr:cNvPr id="41" name="TextBox 40">
              <a:extLst>
                <a:ext uri="{FF2B5EF4-FFF2-40B4-BE49-F238E27FC236}">
                  <a16:creationId xmlns:a16="http://schemas.microsoft.com/office/drawing/2014/main" id="{D55367C6-649D-D2BF-7DF1-D426A92C80B0}"/>
                </a:ext>
              </a:extLst>
            </xdr:cNvPr>
            <xdr:cNvSpPr txBox="1"/>
          </xdr:nvSpPr>
          <xdr:spPr>
            <a:xfrm>
              <a:off x="8632096" y="27932499"/>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41" name="TextBox 40">
              <a:extLst>
                <a:ext uri="{FF2B5EF4-FFF2-40B4-BE49-F238E27FC236}">
                  <a16:creationId xmlns:a16="http://schemas.microsoft.com/office/drawing/2014/main" id="{D55367C6-649D-D2BF-7DF1-D426A92C80B0}"/>
                </a:ext>
              </a:extLst>
            </xdr:cNvPr>
            <xdr:cNvSpPr txBox="1"/>
          </xdr:nvSpPr>
          <xdr:spPr>
            <a:xfrm>
              <a:off x="8632096" y="27932499"/>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𝐷_𝑖^(𝑅𝑒𝑓</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2111134</xdr:colOff>
      <xdr:row>108</xdr:row>
      <xdr:rowOff>113637</xdr:rowOff>
    </xdr:from>
    <xdr:ext cx="396775" cy="208968"/>
    <mc:AlternateContent xmlns:mc="http://schemas.openxmlformats.org/markup-compatibility/2006" xmlns:a14="http://schemas.microsoft.com/office/drawing/2010/main">
      <mc:Choice Requires="a14">
        <xdr:sp macro="" textlink="">
          <xdr:nvSpPr>
            <xdr:cNvPr id="42" name="TextBox 41">
              <a:extLst>
                <a:ext uri="{FF2B5EF4-FFF2-40B4-BE49-F238E27FC236}">
                  <a16:creationId xmlns:a16="http://schemas.microsoft.com/office/drawing/2014/main" id="{B6E1816A-127B-DFFD-458F-E57E2A634B0A}"/>
                </a:ext>
              </a:extLst>
            </xdr:cNvPr>
            <xdr:cNvSpPr txBox="1"/>
          </xdr:nvSpPr>
          <xdr:spPr>
            <a:xfrm>
              <a:off x="8632096" y="28292983"/>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42" name="TextBox 41">
              <a:extLst>
                <a:ext uri="{FF2B5EF4-FFF2-40B4-BE49-F238E27FC236}">
                  <a16:creationId xmlns:a16="http://schemas.microsoft.com/office/drawing/2014/main" id="{B6E1816A-127B-DFFD-458F-E57E2A634B0A}"/>
                </a:ext>
              </a:extLst>
            </xdr:cNvPr>
            <xdr:cNvSpPr txBox="1"/>
          </xdr:nvSpPr>
          <xdr:spPr>
            <a:xfrm>
              <a:off x="8632096" y="28292983"/>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𝐷_𝑖^(𝑅𝑒𝑓</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2111134</xdr:colOff>
      <xdr:row>109</xdr:row>
      <xdr:rowOff>94587</xdr:rowOff>
    </xdr:from>
    <xdr:ext cx="396775" cy="208968"/>
    <mc:AlternateContent xmlns:mc="http://schemas.openxmlformats.org/markup-compatibility/2006" xmlns:a14="http://schemas.microsoft.com/office/drawing/2010/main">
      <mc:Choice Requires="a14">
        <xdr:sp macro="" textlink="">
          <xdr:nvSpPr>
            <xdr:cNvPr id="43" name="TextBox 42">
              <a:extLst>
                <a:ext uri="{FF2B5EF4-FFF2-40B4-BE49-F238E27FC236}">
                  <a16:creationId xmlns:a16="http://schemas.microsoft.com/office/drawing/2014/main" id="{1A828A2C-1735-E45C-414F-E4258C8BA19C}"/>
                </a:ext>
              </a:extLst>
            </xdr:cNvPr>
            <xdr:cNvSpPr txBox="1"/>
          </xdr:nvSpPr>
          <xdr:spPr>
            <a:xfrm>
              <a:off x="8632096" y="28596318"/>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43" name="TextBox 42">
              <a:extLst>
                <a:ext uri="{FF2B5EF4-FFF2-40B4-BE49-F238E27FC236}">
                  <a16:creationId xmlns:a16="http://schemas.microsoft.com/office/drawing/2014/main" id="{1A828A2C-1735-E45C-414F-E4258C8BA19C}"/>
                </a:ext>
              </a:extLst>
            </xdr:cNvPr>
            <xdr:cNvSpPr txBox="1"/>
          </xdr:nvSpPr>
          <xdr:spPr>
            <a:xfrm>
              <a:off x="8632096" y="28596318"/>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𝐷_𝑖^(𝑅𝑒𝑓</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2111134</xdr:colOff>
      <xdr:row>110</xdr:row>
      <xdr:rowOff>97762</xdr:rowOff>
    </xdr:from>
    <xdr:ext cx="396775" cy="208968"/>
    <mc:AlternateContent xmlns:mc="http://schemas.openxmlformats.org/markup-compatibility/2006" xmlns:a14="http://schemas.microsoft.com/office/drawing/2010/main">
      <mc:Choice Requires="a14">
        <xdr:sp macro="" textlink="">
          <xdr:nvSpPr>
            <xdr:cNvPr id="47" name="TextBox 46">
              <a:extLst>
                <a:ext uri="{FF2B5EF4-FFF2-40B4-BE49-F238E27FC236}">
                  <a16:creationId xmlns:a16="http://schemas.microsoft.com/office/drawing/2014/main" id="{4DF87385-3759-9639-3A3E-56DACADA85F4}"/>
                </a:ext>
              </a:extLst>
            </xdr:cNvPr>
            <xdr:cNvSpPr txBox="1"/>
          </xdr:nvSpPr>
          <xdr:spPr>
            <a:xfrm>
              <a:off x="8632096" y="28921877"/>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47" name="TextBox 46">
              <a:extLst>
                <a:ext uri="{FF2B5EF4-FFF2-40B4-BE49-F238E27FC236}">
                  <a16:creationId xmlns:a16="http://schemas.microsoft.com/office/drawing/2014/main" id="{4DF87385-3759-9639-3A3E-56DACADA85F4}"/>
                </a:ext>
              </a:extLst>
            </xdr:cNvPr>
            <xdr:cNvSpPr txBox="1"/>
          </xdr:nvSpPr>
          <xdr:spPr>
            <a:xfrm>
              <a:off x="8632096" y="28921877"/>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𝐷_𝑖^(𝑅𝑒𝑓</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2111134</xdr:colOff>
      <xdr:row>111</xdr:row>
      <xdr:rowOff>37437</xdr:rowOff>
    </xdr:from>
    <xdr:ext cx="396775" cy="208968"/>
    <mc:AlternateContent xmlns:mc="http://schemas.openxmlformats.org/markup-compatibility/2006" xmlns:a14="http://schemas.microsoft.com/office/drawing/2010/main">
      <mc:Choice Requires="a14">
        <xdr:sp macro="" textlink="">
          <xdr:nvSpPr>
            <xdr:cNvPr id="51" name="TextBox 50">
              <a:extLst>
                <a:ext uri="{FF2B5EF4-FFF2-40B4-BE49-F238E27FC236}">
                  <a16:creationId xmlns:a16="http://schemas.microsoft.com/office/drawing/2014/main" id="{94738666-8796-B523-A9E5-3DCF90CE13BA}"/>
                </a:ext>
              </a:extLst>
            </xdr:cNvPr>
            <xdr:cNvSpPr txBox="1"/>
          </xdr:nvSpPr>
          <xdr:spPr>
            <a:xfrm>
              <a:off x="8632096" y="29183937"/>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𝑅𝑒𝑓</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51" name="TextBox 50">
              <a:extLst>
                <a:ext uri="{FF2B5EF4-FFF2-40B4-BE49-F238E27FC236}">
                  <a16:creationId xmlns:a16="http://schemas.microsoft.com/office/drawing/2014/main" id="{94738666-8796-B523-A9E5-3DCF90CE13BA}"/>
                </a:ext>
              </a:extLst>
            </xdr:cNvPr>
            <xdr:cNvSpPr txBox="1"/>
          </xdr:nvSpPr>
          <xdr:spPr>
            <a:xfrm>
              <a:off x="8632096" y="29183937"/>
              <a:ext cx="396775" cy="2089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𝐷_𝑖^(𝑅𝑒𝑓</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2099955</xdr:colOff>
      <xdr:row>115</xdr:row>
      <xdr:rowOff>54182</xdr:rowOff>
    </xdr:from>
    <xdr:ext cx="428900" cy="198068"/>
    <mc:AlternateContent xmlns:mc="http://schemas.openxmlformats.org/markup-compatibility/2006" xmlns:a14="http://schemas.microsoft.com/office/drawing/2010/main">
      <mc:Choice Requires="a14">
        <xdr:sp macro="" textlink="">
          <xdr:nvSpPr>
            <xdr:cNvPr id="56" name="TextBox 55">
              <a:extLst>
                <a:ext uri="{FF2B5EF4-FFF2-40B4-BE49-F238E27FC236}">
                  <a16:creationId xmlns:a16="http://schemas.microsoft.com/office/drawing/2014/main" id="{5DB0AB18-AB22-7D9E-0FFA-C9D126F0C60F}"/>
                </a:ext>
              </a:extLst>
            </xdr:cNvPr>
            <xdr:cNvSpPr txBox="1"/>
          </xdr:nvSpPr>
          <xdr:spPr>
            <a:xfrm>
              <a:off x="8620917" y="30314374"/>
              <a:ext cx="428900"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𝑑</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56" name="TextBox 55">
              <a:extLst>
                <a:ext uri="{FF2B5EF4-FFF2-40B4-BE49-F238E27FC236}">
                  <a16:creationId xmlns:a16="http://schemas.microsoft.com/office/drawing/2014/main" id="{5DB0AB18-AB22-7D9E-0FFA-C9D126F0C60F}"/>
                </a:ext>
              </a:extLst>
            </xdr:cNvPr>
            <xdr:cNvSpPr txBox="1"/>
          </xdr:nvSpPr>
          <xdr:spPr>
            <a:xfrm>
              <a:off x="8620917" y="30314374"/>
              <a:ext cx="428900"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𝑑_𝑖^(𝑃𝑙𝑎𝑛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2099955</xdr:colOff>
      <xdr:row>116</xdr:row>
      <xdr:rowOff>54182</xdr:rowOff>
    </xdr:from>
    <xdr:ext cx="428900" cy="198068"/>
    <mc:AlternateContent xmlns:mc="http://schemas.openxmlformats.org/markup-compatibility/2006" xmlns:a14="http://schemas.microsoft.com/office/drawing/2010/main">
      <mc:Choice Requires="a14">
        <xdr:sp macro="" textlink="">
          <xdr:nvSpPr>
            <xdr:cNvPr id="57" name="TextBox 56">
              <a:extLst>
                <a:ext uri="{FF2B5EF4-FFF2-40B4-BE49-F238E27FC236}">
                  <a16:creationId xmlns:a16="http://schemas.microsoft.com/office/drawing/2014/main" id="{B6FF4929-8ED0-3157-D0E4-C5B896DEEA54}"/>
                </a:ext>
              </a:extLst>
            </xdr:cNvPr>
            <xdr:cNvSpPr txBox="1"/>
          </xdr:nvSpPr>
          <xdr:spPr>
            <a:xfrm>
              <a:off x="8620917" y="30602567"/>
              <a:ext cx="428900"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𝑑</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57" name="TextBox 56">
              <a:extLst>
                <a:ext uri="{FF2B5EF4-FFF2-40B4-BE49-F238E27FC236}">
                  <a16:creationId xmlns:a16="http://schemas.microsoft.com/office/drawing/2014/main" id="{B6FF4929-8ED0-3157-D0E4-C5B896DEEA54}"/>
                </a:ext>
              </a:extLst>
            </xdr:cNvPr>
            <xdr:cNvSpPr txBox="1"/>
          </xdr:nvSpPr>
          <xdr:spPr>
            <a:xfrm>
              <a:off x="8620917" y="30602567"/>
              <a:ext cx="428900"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𝑑_𝑖^(𝑃𝑙𝑎𝑛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2099955</xdr:colOff>
      <xdr:row>117</xdr:row>
      <xdr:rowOff>54182</xdr:rowOff>
    </xdr:from>
    <xdr:ext cx="428900" cy="198068"/>
    <mc:AlternateContent xmlns:mc="http://schemas.openxmlformats.org/markup-compatibility/2006" xmlns:a14="http://schemas.microsoft.com/office/drawing/2010/main">
      <mc:Choice Requires="a14">
        <xdr:sp macro="" textlink="">
          <xdr:nvSpPr>
            <xdr:cNvPr id="58" name="TextBox 57">
              <a:extLst>
                <a:ext uri="{FF2B5EF4-FFF2-40B4-BE49-F238E27FC236}">
                  <a16:creationId xmlns:a16="http://schemas.microsoft.com/office/drawing/2014/main" id="{B3A530BF-7B3B-805C-8C52-544059D5170A}"/>
                </a:ext>
              </a:extLst>
            </xdr:cNvPr>
            <xdr:cNvSpPr txBox="1"/>
          </xdr:nvSpPr>
          <xdr:spPr>
            <a:xfrm>
              <a:off x="8620917" y="30890759"/>
              <a:ext cx="428900"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𝑑</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58" name="TextBox 57">
              <a:extLst>
                <a:ext uri="{FF2B5EF4-FFF2-40B4-BE49-F238E27FC236}">
                  <a16:creationId xmlns:a16="http://schemas.microsoft.com/office/drawing/2014/main" id="{B3A530BF-7B3B-805C-8C52-544059D5170A}"/>
                </a:ext>
              </a:extLst>
            </xdr:cNvPr>
            <xdr:cNvSpPr txBox="1"/>
          </xdr:nvSpPr>
          <xdr:spPr>
            <a:xfrm>
              <a:off x="8620917" y="30890759"/>
              <a:ext cx="428900"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𝑑_𝑖^(𝑃𝑙𝑎𝑛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2099955</xdr:colOff>
      <xdr:row>118</xdr:row>
      <xdr:rowOff>54182</xdr:rowOff>
    </xdr:from>
    <xdr:ext cx="428900" cy="198068"/>
    <mc:AlternateContent xmlns:mc="http://schemas.openxmlformats.org/markup-compatibility/2006" xmlns:a14="http://schemas.microsoft.com/office/drawing/2010/main">
      <mc:Choice Requires="a14">
        <xdr:sp macro="" textlink="">
          <xdr:nvSpPr>
            <xdr:cNvPr id="59" name="TextBox 58">
              <a:extLst>
                <a:ext uri="{FF2B5EF4-FFF2-40B4-BE49-F238E27FC236}">
                  <a16:creationId xmlns:a16="http://schemas.microsoft.com/office/drawing/2014/main" id="{EFA51D59-1E4C-B142-5C47-947FD41B4E09}"/>
                </a:ext>
              </a:extLst>
            </xdr:cNvPr>
            <xdr:cNvSpPr txBox="1"/>
          </xdr:nvSpPr>
          <xdr:spPr>
            <a:xfrm>
              <a:off x="8620917" y="31178951"/>
              <a:ext cx="428900"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𝑑</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59" name="TextBox 58">
              <a:extLst>
                <a:ext uri="{FF2B5EF4-FFF2-40B4-BE49-F238E27FC236}">
                  <a16:creationId xmlns:a16="http://schemas.microsoft.com/office/drawing/2014/main" id="{EFA51D59-1E4C-B142-5C47-947FD41B4E09}"/>
                </a:ext>
              </a:extLst>
            </xdr:cNvPr>
            <xdr:cNvSpPr txBox="1"/>
          </xdr:nvSpPr>
          <xdr:spPr>
            <a:xfrm>
              <a:off x="8620917" y="31178951"/>
              <a:ext cx="428900"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𝑑_𝑖^(𝑃𝑙𝑎𝑛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2099955</xdr:colOff>
      <xdr:row>119</xdr:row>
      <xdr:rowOff>54182</xdr:rowOff>
    </xdr:from>
    <xdr:ext cx="428900" cy="198068"/>
    <mc:AlternateContent xmlns:mc="http://schemas.openxmlformats.org/markup-compatibility/2006" xmlns:a14="http://schemas.microsoft.com/office/drawing/2010/main">
      <mc:Choice Requires="a14">
        <xdr:sp macro="" textlink="">
          <xdr:nvSpPr>
            <xdr:cNvPr id="60" name="TextBox 59">
              <a:extLst>
                <a:ext uri="{FF2B5EF4-FFF2-40B4-BE49-F238E27FC236}">
                  <a16:creationId xmlns:a16="http://schemas.microsoft.com/office/drawing/2014/main" id="{CB3B4001-04ED-8E91-C706-27BF9E2FBA9D}"/>
                </a:ext>
              </a:extLst>
            </xdr:cNvPr>
            <xdr:cNvSpPr txBox="1"/>
          </xdr:nvSpPr>
          <xdr:spPr>
            <a:xfrm>
              <a:off x="8620917" y="31467144"/>
              <a:ext cx="428900"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𝑑</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60" name="TextBox 59">
              <a:extLst>
                <a:ext uri="{FF2B5EF4-FFF2-40B4-BE49-F238E27FC236}">
                  <a16:creationId xmlns:a16="http://schemas.microsoft.com/office/drawing/2014/main" id="{CB3B4001-04ED-8E91-C706-27BF9E2FBA9D}"/>
                </a:ext>
              </a:extLst>
            </xdr:cNvPr>
            <xdr:cNvSpPr txBox="1"/>
          </xdr:nvSpPr>
          <xdr:spPr>
            <a:xfrm>
              <a:off x="8620917" y="31467144"/>
              <a:ext cx="428900"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𝑑_𝑖^(𝑃𝑙𝑎𝑛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2123214</xdr:colOff>
      <xdr:row>123</xdr:row>
      <xdr:rowOff>61162</xdr:rowOff>
    </xdr:from>
    <xdr:ext cx="444417" cy="198068"/>
    <mc:AlternateContent xmlns:mc="http://schemas.openxmlformats.org/markup-compatibility/2006" xmlns:a14="http://schemas.microsoft.com/office/drawing/2010/main">
      <mc:Choice Requires="a14">
        <xdr:sp macro="" textlink="">
          <xdr:nvSpPr>
            <xdr:cNvPr id="61" name="TextBox 60">
              <a:extLst>
                <a:ext uri="{FF2B5EF4-FFF2-40B4-BE49-F238E27FC236}">
                  <a16:creationId xmlns:a16="http://schemas.microsoft.com/office/drawing/2014/main" id="{BC380197-5DC4-C13E-D1CA-7415858E44ED}"/>
                </a:ext>
              </a:extLst>
            </xdr:cNvPr>
            <xdr:cNvSpPr txBox="1"/>
          </xdr:nvSpPr>
          <xdr:spPr>
            <a:xfrm>
              <a:off x="8644176" y="32626893"/>
              <a:ext cx="444417"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61" name="TextBox 60">
              <a:extLst>
                <a:ext uri="{FF2B5EF4-FFF2-40B4-BE49-F238E27FC236}">
                  <a16:creationId xmlns:a16="http://schemas.microsoft.com/office/drawing/2014/main" id="{BC380197-5DC4-C13E-D1CA-7415858E44ED}"/>
                </a:ext>
              </a:extLst>
            </xdr:cNvPr>
            <xdr:cNvSpPr txBox="1"/>
          </xdr:nvSpPr>
          <xdr:spPr>
            <a:xfrm>
              <a:off x="8644176" y="32626893"/>
              <a:ext cx="444417"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2123214</xdr:colOff>
      <xdr:row>124</xdr:row>
      <xdr:rowOff>80212</xdr:rowOff>
    </xdr:from>
    <xdr:ext cx="444417" cy="198068"/>
    <mc:AlternateContent xmlns:mc="http://schemas.openxmlformats.org/markup-compatibility/2006" xmlns:a14="http://schemas.microsoft.com/office/drawing/2010/main">
      <mc:Choice Requires="a14">
        <xdr:sp macro="" textlink="">
          <xdr:nvSpPr>
            <xdr:cNvPr id="62" name="TextBox 61">
              <a:extLst>
                <a:ext uri="{FF2B5EF4-FFF2-40B4-BE49-F238E27FC236}">
                  <a16:creationId xmlns:a16="http://schemas.microsoft.com/office/drawing/2014/main" id="{F5BE0F7E-2F4F-3167-EF75-44F8A242487F}"/>
                </a:ext>
              </a:extLst>
            </xdr:cNvPr>
            <xdr:cNvSpPr txBox="1"/>
          </xdr:nvSpPr>
          <xdr:spPr>
            <a:xfrm>
              <a:off x="8644176" y="32934135"/>
              <a:ext cx="444417"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62" name="TextBox 61">
              <a:extLst>
                <a:ext uri="{FF2B5EF4-FFF2-40B4-BE49-F238E27FC236}">
                  <a16:creationId xmlns:a16="http://schemas.microsoft.com/office/drawing/2014/main" id="{F5BE0F7E-2F4F-3167-EF75-44F8A242487F}"/>
                </a:ext>
              </a:extLst>
            </xdr:cNvPr>
            <xdr:cNvSpPr txBox="1"/>
          </xdr:nvSpPr>
          <xdr:spPr>
            <a:xfrm>
              <a:off x="8644176" y="32934135"/>
              <a:ext cx="444417"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2123214</xdr:colOff>
      <xdr:row>125</xdr:row>
      <xdr:rowOff>99262</xdr:rowOff>
    </xdr:from>
    <xdr:ext cx="444417" cy="198068"/>
    <mc:AlternateContent xmlns:mc="http://schemas.openxmlformats.org/markup-compatibility/2006" xmlns:a14="http://schemas.microsoft.com/office/drawing/2010/main">
      <mc:Choice Requires="a14">
        <xdr:sp macro="" textlink="">
          <xdr:nvSpPr>
            <xdr:cNvPr id="67" name="TextBox 66">
              <a:extLst>
                <a:ext uri="{FF2B5EF4-FFF2-40B4-BE49-F238E27FC236}">
                  <a16:creationId xmlns:a16="http://schemas.microsoft.com/office/drawing/2014/main" id="{2F65B98F-6969-8F5F-3EDE-5F3F0B225318}"/>
                </a:ext>
              </a:extLst>
            </xdr:cNvPr>
            <xdr:cNvSpPr txBox="1"/>
          </xdr:nvSpPr>
          <xdr:spPr>
            <a:xfrm>
              <a:off x="8644176" y="33241377"/>
              <a:ext cx="444417"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67" name="TextBox 66">
              <a:extLst>
                <a:ext uri="{FF2B5EF4-FFF2-40B4-BE49-F238E27FC236}">
                  <a16:creationId xmlns:a16="http://schemas.microsoft.com/office/drawing/2014/main" id="{2F65B98F-6969-8F5F-3EDE-5F3F0B225318}"/>
                </a:ext>
              </a:extLst>
            </xdr:cNvPr>
            <xdr:cNvSpPr txBox="1"/>
          </xdr:nvSpPr>
          <xdr:spPr>
            <a:xfrm>
              <a:off x="8644176" y="33241377"/>
              <a:ext cx="444417"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2123214</xdr:colOff>
      <xdr:row>126</xdr:row>
      <xdr:rowOff>99262</xdr:rowOff>
    </xdr:from>
    <xdr:ext cx="444417" cy="198068"/>
    <mc:AlternateContent xmlns:mc="http://schemas.openxmlformats.org/markup-compatibility/2006" xmlns:a14="http://schemas.microsoft.com/office/drawing/2010/main">
      <mc:Choice Requires="a14">
        <xdr:sp macro="" textlink="">
          <xdr:nvSpPr>
            <xdr:cNvPr id="70" name="TextBox 69">
              <a:extLst>
                <a:ext uri="{FF2B5EF4-FFF2-40B4-BE49-F238E27FC236}">
                  <a16:creationId xmlns:a16="http://schemas.microsoft.com/office/drawing/2014/main" id="{E2D11820-8F96-A471-A16F-BD7968729322}"/>
                </a:ext>
              </a:extLst>
            </xdr:cNvPr>
            <xdr:cNvSpPr txBox="1"/>
          </xdr:nvSpPr>
          <xdr:spPr>
            <a:xfrm>
              <a:off x="8644176" y="33529570"/>
              <a:ext cx="444417"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70" name="TextBox 69">
              <a:extLst>
                <a:ext uri="{FF2B5EF4-FFF2-40B4-BE49-F238E27FC236}">
                  <a16:creationId xmlns:a16="http://schemas.microsoft.com/office/drawing/2014/main" id="{E2D11820-8F96-A471-A16F-BD7968729322}"/>
                </a:ext>
              </a:extLst>
            </xdr:cNvPr>
            <xdr:cNvSpPr txBox="1"/>
          </xdr:nvSpPr>
          <xdr:spPr>
            <a:xfrm>
              <a:off x="8644176" y="33529570"/>
              <a:ext cx="444417"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2123214</xdr:colOff>
      <xdr:row>127</xdr:row>
      <xdr:rowOff>61162</xdr:rowOff>
    </xdr:from>
    <xdr:ext cx="444417" cy="198068"/>
    <mc:AlternateContent xmlns:mc="http://schemas.openxmlformats.org/markup-compatibility/2006" xmlns:a14="http://schemas.microsoft.com/office/drawing/2010/main">
      <mc:Choice Requires="a14">
        <xdr:sp macro="" textlink="">
          <xdr:nvSpPr>
            <xdr:cNvPr id="71" name="TextBox 70">
              <a:extLst>
                <a:ext uri="{FF2B5EF4-FFF2-40B4-BE49-F238E27FC236}">
                  <a16:creationId xmlns:a16="http://schemas.microsoft.com/office/drawing/2014/main" id="{31A0CAE5-8EAB-9C42-8BA5-A2A2D35447EA}"/>
                </a:ext>
              </a:extLst>
            </xdr:cNvPr>
            <xdr:cNvSpPr txBox="1"/>
          </xdr:nvSpPr>
          <xdr:spPr>
            <a:xfrm>
              <a:off x="8644176" y="33779662"/>
              <a:ext cx="444417"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0"/>
            </a:p>
          </xdr:txBody>
        </xdr:sp>
      </mc:Choice>
      <mc:Fallback xmlns="">
        <xdr:sp macro="" textlink="">
          <xdr:nvSpPr>
            <xdr:cNvPr id="71" name="TextBox 70">
              <a:extLst>
                <a:ext uri="{FF2B5EF4-FFF2-40B4-BE49-F238E27FC236}">
                  <a16:creationId xmlns:a16="http://schemas.microsoft.com/office/drawing/2014/main" id="{31A0CAE5-8EAB-9C42-8BA5-A2A2D35447EA}"/>
                </a:ext>
              </a:extLst>
            </xdr:cNvPr>
            <xdr:cNvSpPr txBox="1"/>
          </xdr:nvSpPr>
          <xdr:spPr>
            <a:xfrm>
              <a:off x="8644176" y="33779662"/>
              <a:ext cx="444417"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2161996</xdr:colOff>
      <xdr:row>45</xdr:row>
      <xdr:rowOff>53470</xdr:rowOff>
    </xdr:from>
    <xdr:ext cx="460639" cy="200568"/>
    <mc:AlternateContent xmlns:mc="http://schemas.openxmlformats.org/markup-compatibility/2006" xmlns:a14="http://schemas.microsoft.com/office/drawing/2010/main">
      <mc:Choice Requires="a14">
        <xdr:sp macro="" textlink="">
          <xdr:nvSpPr>
            <xdr:cNvPr id="74" name="TextBox 73">
              <a:extLst>
                <a:ext uri="{FF2B5EF4-FFF2-40B4-BE49-F238E27FC236}">
                  <a16:creationId xmlns:a16="http://schemas.microsoft.com/office/drawing/2014/main" id="{3A6994EA-A469-8526-A946-27D0F3FE6BB1}"/>
                </a:ext>
              </a:extLst>
            </xdr:cNvPr>
            <xdr:cNvSpPr txBox="1"/>
          </xdr:nvSpPr>
          <xdr:spPr>
            <a:xfrm>
              <a:off x="8683446" y="12048620"/>
              <a:ext cx="460639"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de-DE" sz="1100" b="0" i="1">
                            <a:latin typeface="Cambria Math" panose="02040503050406030204" pitchFamily="18" charset="0"/>
                          </a:rPr>
                          <m:t>𝐵𝑎𝑠𝑖𝑠</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74" name="TextBox 73">
              <a:extLst>
                <a:ext uri="{FF2B5EF4-FFF2-40B4-BE49-F238E27FC236}">
                  <a16:creationId xmlns:a16="http://schemas.microsoft.com/office/drawing/2014/main" id="{3A6994EA-A469-8526-A946-27D0F3FE6BB1}"/>
                </a:ext>
              </a:extLst>
            </xdr:cNvPr>
            <xdr:cNvSpPr txBox="1"/>
          </xdr:nvSpPr>
          <xdr:spPr>
            <a:xfrm>
              <a:off x="8683446" y="12048620"/>
              <a:ext cx="460639"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𝑝_𝑖^(𝐵𝑎𝑠𝑖𝑠</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2161996</xdr:colOff>
      <xdr:row>46</xdr:row>
      <xdr:rowOff>64856</xdr:rowOff>
    </xdr:from>
    <xdr:ext cx="460639" cy="200568"/>
    <mc:AlternateContent xmlns:mc="http://schemas.openxmlformats.org/markup-compatibility/2006" xmlns:a14="http://schemas.microsoft.com/office/drawing/2010/main">
      <mc:Choice Requires="a14">
        <xdr:sp macro="" textlink="">
          <xdr:nvSpPr>
            <xdr:cNvPr id="75" name="TextBox 74">
              <a:extLst>
                <a:ext uri="{FF2B5EF4-FFF2-40B4-BE49-F238E27FC236}">
                  <a16:creationId xmlns:a16="http://schemas.microsoft.com/office/drawing/2014/main" id="{E1849D6C-845F-A53E-CF09-694AB5213045}"/>
                </a:ext>
              </a:extLst>
            </xdr:cNvPr>
            <xdr:cNvSpPr txBox="1"/>
          </xdr:nvSpPr>
          <xdr:spPr>
            <a:xfrm>
              <a:off x="8683446" y="12352106"/>
              <a:ext cx="460639"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de-DE" sz="1100" b="0" i="1">
                            <a:latin typeface="Cambria Math" panose="02040503050406030204" pitchFamily="18" charset="0"/>
                          </a:rPr>
                          <m:t>𝐵𝑎𝑠𝑖𝑠</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75" name="TextBox 74">
              <a:extLst>
                <a:ext uri="{FF2B5EF4-FFF2-40B4-BE49-F238E27FC236}">
                  <a16:creationId xmlns:a16="http://schemas.microsoft.com/office/drawing/2014/main" id="{E1849D6C-845F-A53E-CF09-694AB5213045}"/>
                </a:ext>
              </a:extLst>
            </xdr:cNvPr>
            <xdr:cNvSpPr txBox="1"/>
          </xdr:nvSpPr>
          <xdr:spPr>
            <a:xfrm>
              <a:off x="8683446" y="12352106"/>
              <a:ext cx="460639"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𝑝_𝑖^(𝐵𝑎𝑠𝑖𝑠</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2161996</xdr:colOff>
      <xdr:row>47</xdr:row>
      <xdr:rowOff>64856</xdr:rowOff>
    </xdr:from>
    <xdr:ext cx="460639" cy="200568"/>
    <mc:AlternateContent xmlns:mc="http://schemas.openxmlformats.org/markup-compatibility/2006" xmlns:a14="http://schemas.microsoft.com/office/drawing/2010/main">
      <mc:Choice Requires="a14">
        <xdr:sp macro="" textlink="">
          <xdr:nvSpPr>
            <xdr:cNvPr id="76" name="TextBox 75">
              <a:extLst>
                <a:ext uri="{FF2B5EF4-FFF2-40B4-BE49-F238E27FC236}">
                  <a16:creationId xmlns:a16="http://schemas.microsoft.com/office/drawing/2014/main" id="{27A7773C-274E-FAB2-C6CA-24C2FFC721FA}"/>
                </a:ext>
              </a:extLst>
            </xdr:cNvPr>
            <xdr:cNvSpPr txBox="1"/>
          </xdr:nvSpPr>
          <xdr:spPr>
            <a:xfrm>
              <a:off x="8683446" y="12644206"/>
              <a:ext cx="460639"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de-DE" sz="1100" b="0" i="1">
                            <a:latin typeface="Cambria Math" panose="02040503050406030204" pitchFamily="18" charset="0"/>
                          </a:rPr>
                          <m:t>𝐵𝑎𝑠𝑖𝑠</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76" name="TextBox 75">
              <a:extLst>
                <a:ext uri="{FF2B5EF4-FFF2-40B4-BE49-F238E27FC236}">
                  <a16:creationId xmlns:a16="http://schemas.microsoft.com/office/drawing/2014/main" id="{27A7773C-274E-FAB2-C6CA-24C2FFC721FA}"/>
                </a:ext>
              </a:extLst>
            </xdr:cNvPr>
            <xdr:cNvSpPr txBox="1"/>
          </xdr:nvSpPr>
          <xdr:spPr>
            <a:xfrm>
              <a:off x="8683446" y="12644206"/>
              <a:ext cx="460639"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𝑝_𝑖^(𝐵𝑎𝑠𝑖𝑠</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2161996</xdr:colOff>
      <xdr:row>48</xdr:row>
      <xdr:rowOff>60750</xdr:rowOff>
    </xdr:from>
    <xdr:ext cx="460639" cy="200568"/>
    <mc:AlternateContent xmlns:mc="http://schemas.openxmlformats.org/markup-compatibility/2006" xmlns:a14="http://schemas.microsoft.com/office/drawing/2010/main">
      <mc:Choice Requires="a14">
        <xdr:sp macro="" textlink="">
          <xdr:nvSpPr>
            <xdr:cNvPr id="77" name="TextBox 76">
              <a:extLst>
                <a:ext uri="{FF2B5EF4-FFF2-40B4-BE49-F238E27FC236}">
                  <a16:creationId xmlns:a16="http://schemas.microsoft.com/office/drawing/2014/main" id="{F8A19430-D135-EA7D-AC58-1F35C283E750}"/>
                </a:ext>
              </a:extLst>
            </xdr:cNvPr>
            <xdr:cNvSpPr txBox="1"/>
          </xdr:nvSpPr>
          <xdr:spPr>
            <a:xfrm>
              <a:off x="8683446" y="12932200"/>
              <a:ext cx="460639"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de-DE" sz="1100" b="0" i="1">
                            <a:latin typeface="Cambria Math" panose="02040503050406030204" pitchFamily="18" charset="0"/>
                          </a:rPr>
                          <m:t>𝐵𝑎𝑠𝑖𝑠</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77" name="TextBox 76">
              <a:extLst>
                <a:ext uri="{FF2B5EF4-FFF2-40B4-BE49-F238E27FC236}">
                  <a16:creationId xmlns:a16="http://schemas.microsoft.com/office/drawing/2014/main" id="{F8A19430-D135-EA7D-AC58-1F35C283E750}"/>
                </a:ext>
              </a:extLst>
            </xdr:cNvPr>
            <xdr:cNvSpPr txBox="1"/>
          </xdr:nvSpPr>
          <xdr:spPr>
            <a:xfrm>
              <a:off x="8683446" y="12932200"/>
              <a:ext cx="460639"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𝑝_𝑖^(𝐵𝑎𝑠𝑖𝑠</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2161996</xdr:colOff>
      <xdr:row>49</xdr:row>
      <xdr:rowOff>55713</xdr:rowOff>
    </xdr:from>
    <xdr:ext cx="460639" cy="200568"/>
    <mc:AlternateContent xmlns:mc="http://schemas.openxmlformats.org/markup-compatibility/2006" xmlns:a14="http://schemas.microsoft.com/office/drawing/2010/main">
      <mc:Choice Requires="a14">
        <xdr:sp macro="" textlink="">
          <xdr:nvSpPr>
            <xdr:cNvPr id="78" name="TextBox 77">
              <a:extLst>
                <a:ext uri="{FF2B5EF4-FFF2-40B4-BE49-F238E27FC236}">
                  <a16:creationId xmlns:a16="http://schemas.microsoft.com/office/drawing/2014/main" id="{F0A13160-6D0D-FDE2-4014-966A88903CFC}"/>
                </a:ext>
              </a:extLst>
            </xdr:cNvPr>
            <xdr:cNvSpPr txBox="1"/>
          </xdr:nvSpPr>
          <xdr:spPr>
            <a:xfrm>
              <a:off x="8683446" y="13219263"/>
              <a:ext cx="460639"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𝑝</m:t>
                        </m:r>
                      </m:e>
                      <m:sub>
                        <m:r>
                          <a:rPr lang="de-DE" sz="1100" b="0" i="1">
                            <a:latin typeface="Cambria Math" panose="02040503050406030204" pitchFamily="18" charset="0"/>
                          </a:rPr>
                          <m:t>𝑖</m:t>
                        </m:r>
                      </m:sub>
                      <m:sup>
                        <m:r>
                          <a:rPr lang="de-DE" sz="1100" b="0" i="1">
                            <a:latin typeface="Cambria Math" panose="02040503050406030204" pitchFamily="18" charset="0"/>
                          </a:rPr>
                          <m:t>𝐵𝑎𝑠𝑖𝑠</m:t>
                        </m:r>
                        <m:r>
                          <a:rPr lang="fr-FR" sz="1100" b="0" i="1">
                            <a:latin typeface="Cambria Math" panose="02040503050406030204" pitchFamily="18" charset="0"/>
                          </a:rPr>
                          <m:t>,</m:t>
                        </m:r>
                        <m:r>
                          <a:rPr lang="fr-FR" sz="1100" b="0" i="1">
                            <a:latin typeface="Cambria Math" panose="02040503050406030204" pitchFamily="18" charset="0"/>
                          </a:rPr>
                          <m:t>𝑡</m:t>
                        </m:r>
                      </m:sup>
                    </m:sSubSup>
                  </m:oMath>
                </m:oMathPara>
              </a14:m>
              <a:endParaRPr lang="de-DE" sz="1100" i="1"/>
            </a:p>
          </xdr:txBody>
        </xdr:sp>
      </mc:Choice>
      <mc:Fallback xmlns="">
        <xdr:sp macro="" textlink="">
          <xdr:nvSpPr>
            <xdr:cNvPr id="78" name="TextBox 77">
              <a:extLst>
                <a:ext uri="{FF2B5EF4-FFF2-40B4-BE49-F238E27FC236}">
                  <a16:creationId xmlns:a16="http://schemas.microsoft.com/office/drawing/2014/main" id="{F0A13160-6D0D-FDE2-4014-966A88903CFC}"/>
                </a:ext>
              </a:extLst>
            </xdr:cNvPr>
            <xdr:cNvSpPr txBox="1"/>
          </xdr:nvSpPr>
          <xdr:spPr>
            <a:xfrm>
              <a:off x="8683446" y="13219263"/>
              <a:ext cx="460639" cy="2005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𝑝_𝑖^(𝐵𝑎𝑠𝑖𝑠</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1744777</xdr:colOff>
      <xdr:row>256</xdr:row>
      <xdr:rowOff>0</xdr:rowOff>
    </xdr:from>
    <xdr:ext cx="462563" cy="176972"/>
    <mc:AlternateContent xmlns:mc="http://schemas.openxmlformats.org/markup-compatibility/2006" xmlns:a14="http://schemas.microsoft.com/office/drawing/2010/main">
      <mc:Choice Requires="a14">
        <xdr:sp macro="" textlink="">
          <xdr:nvSpPr>
            <xdr:cNvPr id="81" name="TextBox 25">
              <a:extLst>
                <a:ext uri="{FF2B5EF4-FFF2-40B4-BE49-F238E27FC236}">
                  <a16:creationId xmlns:a16="http://schemas.microsoft.com/office/drawing/2014/main" id="{A00F7A83-DF78-408B-AF59-9EC76A1C2724}"/>
                </a:ext>
              </a:extLst>
            </xdr:cNvPr>
            <xdr:cNvSpPr txBox="1"/>
          </xdr:nvSpPr>
          <xdr:spPr>
            <a:xfrm>
              <a:off x="6850177" y="78428850"/>
              <a:ext cx="462563" cy="176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b="0" i="1">
                            <a:latin typeface="Cambria Math" panose="02040503050406030204" pitchFamily="18" charset="0"/>
                          </a:rPr>
                          <m:t>𝑅</m:t>
                        </m:r>
                      </m:e>
                      <m:sub>
                        <m:r>
                          <a:rPr lang="de-DE" sz="1100" b="0" i="1">
                            <a:latin typeface="Cambria Math" panose="02040503050406030204" pitchFamily="18" charset="0"/>
                          </a:rPr>
                          <m:t>𝑛𝐾𝑆𝑉</m:t>
                        </m:r>
                        <m:r>
                          <a:rPr lang="fr-FR" sz="1100" b="0" i="1">
                            <a:latin typeface="Cambria Math" panose="02040503050406030204" pitchFamily="18" charset="0"/>
                          </a:rPr>
                          <m:t>, </m:t>
                        </m:r>
                        <m:r>
                          <a:rPr lang="fr-FR" sz="1100" b="0" i="1">
                            <a:latin typeface="Cambria Math" panose="02040503050406030204" pitchFamily="18" charset="0"/>
                          </a:rPr>
                          <m:t>𝑡</m:t>
                        </m:r>
                      </m:sub>
                    </m:sSub>
                  </m:oMath>
                </m:oMathPara>
              </a14:m>
              <a:endParaRPr lang="de-DE" sz="1100" i="1"/>
            </a:p>
          </xdr:txBody>
        </xdr:sp>
      </mc:Choice>
      <mc:Fallback xmlns="">
        <xdr:sp macro="" textlink="">
          <xdr:nvSpPr>
            <xdr:cNvPr id="81" name="TextBox 25">
              <a:extLst>
                <a:ext uri="{FF2B5EF4-FFF2-40B4-BE49-F238E27FC236}">
                  <a16:creationId xmlns:a16="http://schemas.microsoft.com/office/drawing/2014/main" id="{A00F7A83-DF78-408B-AF59-9EC76A1C2724}"/>
                </a:ext>
              </a:extLst>
            </xdr:cNvPr>
            <xdr:cNvSpPr txBox="1"/>
          </xdr:nvSpPr>
          <xdr:spPr>
            <a:xfrm>
              <a:off x="6850177" y="78428850"/>
              <a:ext cx="462563" cy="1769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𝑅_(𝑛𝐾𝑆𝑉</a:t>
              </a:r>
              <a:r>
                <a:rPr lang="fr-FR" sz="1100" b="0" i="0">
                  <a:latin typeface="Cambria Math" panose="02040503050406030204" pitchFamily="18" charset="0"/>
                </a:rPr>
                <a:t>, 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1753976</xdr:colOff>
      <xdr:row>254</xdr:row>
      <xdr:rowOff>10502</xdr:rowOff>
    </xdr:from>
    <xdr:ext cx="431464" cy="182935"/>
    <mc:AlternateContent xmlns:mc="http://schemas.openxmlformats.org/markup-compatibility/2006" xmlns:a14="http://schemas.microsoft.com/office/drawing/2010/main">
      <mc:Choice Requires="a14">
        <xdr:sp macro="" textlink="">
          <xdr:nvSpPr>
            <xdr:cNvPr id="84" name="TextBox 25">
              <a:extLst>
                <a:ext uri="{FF2B5EF4-FFF2-40B4-BE49-F238E27FC236}">
                  <a16:creationId xmlns:a16="http://schemas.microsoft.com/office/drawing/2014/main" id="{60A4E622-AEDD-21E5-94B1-B519009D6D48}"/>
                </a:ext>
              </a:extLst>
            </xdr:cNvPr>
            <xdr:cNvSpPr txBox="1"/>
          </xdr:nvSpPr>
          <xdr:spPr>
            <a:xfrm>
              <a:off x="6859376" y="78058352"/>
              <a:ext cx="431464" cy="1829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𝐹</m:t>
                        </m:r>
                      </m:e>
                      <m:sub>
                        <m:r>
                          <a:rPr lang="fr-FR" sz="1100" b="0" i="1">
                            <a:latin typeface="Cambria Math" panose="02040503050406030204" pitchFamily="18" charset="0"/>
                          </a:rPr>
                          <m:t>𝐸𝑙𝑦</m:t>
                        </m:r>
                        <m:r>
                          <a:rPr lang="fr-FR" sz="1100" b="0" i="1">
                            <a:latin typeface="Cambria Math" panose="02040503050406030204" pitchFamily="18" charset="0"/>
                          </a:rPr>
                          <m:t>, </m:t>
                        </m:r>
                        <m:r>
                          <a:rPr lang="fr-FR" sz="1100" b="0" i="1">
                            <a:latin typeface="Cambria Math" panose="02040503050406030204" pitchFamily="18" charset="0"/>
                          </a:rPr>
                          <m:t>𝑡</m:t>
                        </m:r>
                      </m:sub>
                    </m:sSub>
                  </m:oMath>
                </m:oMathPara>
              </a14:m>
              <a:endParaRPr lang="de-DE" sz="1100" i="1"/>
            </a:p>
          </xdr:txBody>
        </xdr:sp>
      </mc:Choice>
      <mc:Fallback xmlns="">
        <xdr:sp macro="" textlink="">
          <xdr:nvSpPr>
            <xdr:cNvPr id="84" name="TextBox 25">
              <a:extLst>
                <a:ext uri="{FF2B5EF4-FFF2-40B4-BE49-F238E27FC236}">
                  <a16:creationId xmlns:a16="http://schemas.microsoft.com/office/drawing/2014/main" id="{60A4E622-AEDD-21E5-94B1-B519009D6D48}"/>
                </a:ext>
              </a:extLst>
            </xdr:cNvPr>
            <xdr:cNvSpPr txBox="1"/>
          </xdr:nvSpPr>
          <xdr:spPr>
            <a:xfrm>
              <a:off x="6859376" y="78058352"/>
              <a:ext cx="431464" cy="1829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i="0">
                  <a:latin typeface="Cambria Math" panose="02040503050406030204" pitchFamily="18" charset="0"/>
                </a:rPr>
                <a:t>〖</a:t>
              </a:r>
              <a:r>
                <a:rPr lang="de-DE" sz="110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𝐹</a:t>
              </a:r>
              <a:r>
                <a:rPr lang="de-DE" sz="1100" b="0" i="0">
                  <a:solidFill>
                    <a:schemeClr val="tx1"/>
                  </a:solidFill>
                  <a:effectLst/>
                  <a:latin typeface="Cambria Math" panose="02040503050406030204" pitchFamily="18" charset="0"/>
                  <a:ea typeface="+mn-ea"/>
                  <a:cs typeface="+mn-cs"/>
                </a:rPr>
                <a:t>〗_(</a:t>
              </a:r>
              <a:r>
                <a:rPr lang="fr-FR" sz="1100" b="0" i="0">
                  <a:latin typeface="Cambria Math" panose="02040503050406030204" pitchFamily="18" charset="0"/>
                </a:rPr>
                <a:t>𝐸𝑙𝑦, 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595943</xdr:colOff>
      <xdr:row>144</xdr:row>
      <xdr:rowOff>117281</xdr:rowOff>
    </xdr:from>
    <xdr:ext cx="3676712" cy="178832"/>
    <mc:AlternateContent xmlns:mc="http://schemas.openxmlformats.org/markup-compatibility/2006" xmlns:a14="http://schemas.microsoft.com/office/drawing/2010/main">
      <mc:Choice Requires="a14">
        <xdr:sp macro="" textlink="">
          <xdr:nvSpPr>
            <xdr:cNvPr id="10" name="TextBox 99">
              <a:extLst>
                <a:ext uri="{FF2B5EF4-FFF2-40B4-BE49-F238E27FC236}">
                  <a16:creationId xmlns:a16="http://schemas.microsoft.com/office/drawing/2014/main" id="{2DC71EE7-AEDD-4E26-8581-C52E818ED11D}"/>
                </a:ext>
              </a:extLst>
            </xdr:cNvPr>
            <xdr:cNvSpPr txBox="1"/>
          </xdr:nvSpPr>
          <xdr:spPr>
            <a:xfrm>
              <a:off x="7117393" y="38325231"/>
              <a:ext cx="3676712"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panose="02040503050406030204" pitchFamily="18" charset="0"/>
                            <a:ea typeface="Cambria Math" panose="02040503050406030204" pitchFamily="18" charset="0"/>
                          </a:rPr>
                          <m:t>∆</m:t>
                        </m:r>
                        <m:r>
                          <a:rPr lang="de-DE" sz="1100" b="0" i="1">
                            <a:latin typeface="Cambria Math" panose="02040503050406030204" pitchFamily="18" charset="0"/>
                          </a:rPr>
                          <m:t>𝐸</m:t>
                        </m:r>
                      </m:e>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p>
                    <m:r>
                      <a:rPr lang="fr-FR" sz="1100" b="0" i="1">
                        <a:latin typeface="Cambria Math" panose="02040503050406030204" pitchFamily="18" charset="0"/>
                      </a:rPr>
                      <m:t> (</m:t>
                    </m:r>
                    <m:r>
                      <a:rPr lang="fr-FR" sz="1100" b="0" i="1">
                        <a:latin typeface="Cambria Math" panose="02040503050406030204" pitchFamily="18" charset="0"/>
                      </a:rPr>
                      <m:t>𝑜𝑑𝑒𝑟</m:t>
                    </m:r>
                    <m:r>
                      <a:rPr lang="fr-FR" sz="1100" b="0" i="1">
                        <a:latin typeface="Cambria Math" panose="02040503050406030204" pitchFamily="18" charset="0"/>
                      </a:rPr>
                      <m:t> 1,3∗</m:t>
                    </m:r>
                    <m:sSup>
                      <m:sSupPr>
                        <m:ctrlPr>
                          <a:rPr lang="de-DE" sz="1100" i="1">
                            <a:solidFill>
                              <a:schemeClr val="tx1"/>
                            </a:solidFill>
                            <a:effectLst/>
                            <a:latin typeface="Cambria Math" panose="02040503050406030204" pitchFamily="18" charset="0"/>
                            <a:ea typeface="+mn-ea"/>
                            <a:cs typeface="+mn-cs"/>
                          </a:rPr>
                        </m:ctrlPr>
                      </m:sSupPr>
                      <m:e>
                        <m:r>
                          <a:rPr lang="de-DE" sz="110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𝐸</m:t>
                        </m:r>
                      </m:e>
                      <m:sup>
                        <m:r>
                          <a:rPr lang="fr-FR" sz="1100" b="0" i="1">
                            <a:solidFill>
                              <a:schemeClr val="tx1"/>
                            </a:solidFill>
                            <a:effectLst/>
                            <a:latin typeface="Cambria Math" panose="02040503050406030204" pitchFamily="18" charset="0"/>
                            <a:ea typeface="+mn-ea"/>
                            <a:cs typeface="+mn-cs"/>
                          </a:rPr>
                          <m:t>𝑃𝑙𝑎𝑛</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p>
                    <m:r>
                      <a:rPr lang="fr-FR" sz="1100" b="0" i="1">
                        <a:solidFill>
                          <a:schemeClr val="tx1"/>
                        </a:solidFill>
                        <a:effectLst/>
                        <a:latin typeface="Cambria Math" panose="02040503050406030204" pitchFamily="18" charset="0"/>
                        <a:ea typeface="+mn-ea"/>
                        <a:cs typeface="+mn-cs"/>
                      </a:rPr>
                      <m:t> </m:t>
                    </m:r>
                    <m:r>
                      <a:rPr lang="fr-FR" sz="1100" b="0" i="1">
                        <a:solidFill>
                          <a:schemeClr val="tx1"/>
                        </a:solidFill>
                        <a:effectLst/>
                        <a:latin typeface="Cambria Math" panose="02040503050406030204" pitchFamily="18" charset="0"/>
                        <a:ea typeface="+mn-ea"/>
                        <a:cs typeface="+mn-cs"/>
                      </a:rPr>
                      <m:t>𝑤𝑒𝑛𝑛</m:t>
                    </m:r>
                    <m:sSup>
                      <m:sSupPr>
                        <m:ctrlPr>
                          <a:rPr lang="de-DE" sz="1100" i="1">
                            <a:solidFill>
                              <a:schemeClr val="tx1"/>
                            </a:solidFill>
                            <a:effectLst/>
                            <a:latin typeface="Cambria Math" panose="02040503050406030204" pitchFamily="18" charset="0"/>
                            <a:ea typeface="+mn-ea"/>
                            <a:cs typeface="+mn-cs"/>
                          </a:rPr>
                        </m:ctrlPr>
                      </m:sSupPr>
                      <m:e>
                        <m:r>
                          <a:rPr lang="fr-FR" sz="1100" b="0" i="1">
                            <a:solidFill>
                              <a:schemeClr val="tx1"/>
                            </a:solidFill>
                            <a:effectLst/>
                            <a:latin typeface="Cambria Math" panose="02040503050406030204" pitchFamily="18" charset="0"/>
                            <a:ea typeface="+mn-ea"/>
                            <a:cs typeface="+mn-cs"/>
                          </a:rPr>
                          <m:t> </m:t>
                        </m:r>
                        <m:r>
                          <a:rPr lang="de-DE" sz="110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𝐸</m:t>
                        </m:r>
                      </m:e>
                      <m:sup>
                        <m:r>
                          <a:rPr lang="fr-FR" sz="1100" b="0" i="1">
                            <a:solidFill>
                              <a:schemeClr val="tx1"/>
                            </a:solidFill>
                            <a:effectLst/>
                            <a:latin typeface="Cambria Math" panose="02040503050406030204" pitchFamily="18" charset="0"/>
                            <a:ea typeface="+mn-ea"/>
                            <a:cs typeface="+mn-cs"/>
                          </a:rPr>
                          <m:t>𝑟</m:t>
                        </m:r>
                        <m:r>
                          <a:rPr lang="de-DE" sz="1100" b="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p>
                    <m:r>
                      <a:rPr lang="fr-FR" sz="1100" b="0" i="1">
                        <a:solidFill>
                          <a:schemeClr val="tx1"/>
                        </a:solidFill>
                        <a:effectLst/>
                        <a:latin typeface="Cambria Math" panose="02040503050406030204" pitchFamily="18" charset="0"/>
                        <a:ea typeface="+mn-ea"/>
                        <a:cs typeface="+mn-cs"/>
                      </a:rPr>
                      <m:t>&gt;1</m:t>
                    </m:r>
                    <m:r>
                      <a:rPr lang="de-DE"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3∗</m:t>
                    </m:r>
                    <m:sSup>
                      <m:sSupPr>
                        <m:ctrlPr>
                          <a:rPr lang="de-DE" sz="1100" i="1">
                            <a:solidFill>
                              <a:schemeClr val="tx1"/>
                            </a:solidFill>
                            <a:effectLst/>
                            <a:latin typeface="Cambria Math" panose="02040503050406030204" pitchFamily="18" charset="0"/>
                            <a:ea typeface="+mn-ea"/>
                            <a:cs typeface="+mn-cs"/>
                          </a:rPr>
                        </m:ctrlPr>
                      </m:sSupPr>
                      <m:e>
                        <m:r>
                          <a:rPr lang="de-DE" sz="110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𝐸</m:t>
                        </m:r>
                      </m:e>
                      <m:sup>
                        <m:r>
                          <a:rPr lang="fr-FR" sz="1100" b="0" i="1">
                            <a:solidFill>
                              <a:schemeClr val="tx1"/>
                            </a:solidFill>
                            <a:effectLst/>
                            <a:latin typeface="Cambria Math" panose="02040503050406030204" pitchFamily="18" charset="0"/>
                            <a:ea typeface="+mn-ea"/>
                            <a:cs typeface="+mn-cs"/>
                          </a:rPr>
                          <m:t>𝑃𝑙𝑎𝑛</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p>
                    <m:r>
                      <a:rPr lang="fr-FR" sz="1100" b="0" i="1">
                        <a:solidFill>
                          <a:schemeClr val="tx1"/>
                        </a:solidFill>
                        <a:effectLst/>
                        <a:latin typeface="Cambria Math" panose="02040503050406030204" pitchFamily="18" charset="0"/>
                        <a:ea typeface="+mn-ea"/>
                        <a:cs typeface="+mn-cs"/>
                      </a:rPr>
                      <m:t>) </m:t>
                    </m:r>
                  </m:oMath>
                </m:oMathPara>
              </a14:m>
              <a:endParaRPr lang="de-DE" sz="1100" i="1"/>
            </a:p>
          </xdr:txBody>
        </xdr:sp>
      </mc:Choice>
      <mc:Fallback xmlns="">
        <xdr:sp macro="" textlink="">
          <xdr:nvSpPr>
            <xdr:cNvPr id="10" name="TextBox 99">
              <a:extLst>
                <a:ext uri="{FF2B5EF4-FFF2-40B4-BE49-F238E27FC236}">
                  <a16:creationId xmlns:a16="http://schemas.microsoft.com/office/drawing/2014/main" id="{2DC71EE7-AEDD-4E26-8581-C52E818ED11D}"/>
                </a:ext>
              </a:extLst>
            </xdr:cNvPr>
            <xdr:cNvSpPr txBox="1"/>
          </xdr:nvSpPr>
          <xdr:spPr>
            <a:xfrm>
              <a:off x="7117393" y="38325231"/>
              <a:ext cx="3676712"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i="0">
                  <a:latin typeface="Cambria Math" panose="02040503050406030204" pitchFamily="18" charset="0"/>
                </a:rPr>
                <a:t>〖</a:t>
              </a:r>
              <a:r>
                <a:rPr lang="de-DE" sz="1100" i="0">
                  <a:latin typeface="Cambria Math" panose="02040503050406030204" pitchFamily="18" charset="0"/>
                  <a:ea typeface="Cambria Math" panose="02040503050406030204" pitchFamily="18" charset="0"/>
                </a:rPr>
                <a:t>∆</a:t>
              </a:r>
              <a:r>
                <a:rPr lang="de-DE" sz="1100" b="0" i="0">
                  <a:latin typeface="Cambria Math" panose="02040503050406030204" pitchFamily="18" charset="0"/>
                </a:rPr>
                <a:t>𝐸〗^(</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r>
                <a:rPr lang="fr-FR" sz="1100" b="0" i="0">
                  <a:latin typeface="Cambria Math" panose="02040503050406030204" pitchFamily="18" charset="0"/>
                </a:rPr>
                <a:t>  (𝑜𝑑𝑒𝑟 1</a:t>
              </a:r>
              <a:r>
                <a:rPr lang="de-DE" sz="1100" b="0" i="0">
                  <a:latin typeface="Cambria Math" panose="02040503050406030204" pitchFamily="18" charset="0"/>
                </a:rPr>
                <a:t>,</a:t>
              </a:r>
              <a:r>
                <a:rPr lang="fr-FR" sz="1100" b="0" i="0">
                  <a:latin typeface="Cambria Math" panose="02040503050406030204" pitchFamily="18" charset="0"/>
                </a:rPr>
                <a:t>3∗</a:t>
              </a: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𝐸〗^(</a:t>
              </a:r>
              <a:r>
                <a:rPr lang="fr-FR" sz="1100" b="0" i="0">
                  <a:solidFill>
                    <a:schemeClr val="tx1"/>
                  </a:solidFill>
                  <a:effectLst/>
                  <a:latin typeface="Cambria Math" panose="02040503050406030204" pitchFamily="18" charset="0"/>
                  <a:ea typeface="+mn-ea"/>
                  <a:cs typeface="+mn-cs"/>
                </a:rPr>
                <a:t>𝑃𝑙𝑎𝑛,𝑡</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  𝑤𝑒𝑛𝑛</a:t>
              </a:r>
              <a:r>
                <a:rPr lang="de-DE" sz="110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𝐸〗^(</a:t>
              </a:r>
              <a:r>
                <a:rPr lang="fr-FR" sz="1100" b="0" i="0">
                  <a:solidFill>
                    <a:schemeClr val="tx1"/>
                  </a:solidFill>
                  <a:effectLst/>
                  <a:latin typeface="Cambria Math" panose="02040503050406030204" pitchFamily="18" charset="0"/>
                  <a:ea typeface="+mn-ea"/>
                  <a:cs typeface="+mn-cs"/>
                </a:rPr>
                <a:t>𝑟</a:t>
              </a:r>
              <a:r>
                <a:rPr lang="de-DE" sz="1100" b="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&gt;1</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3∗</a:t>
              </a: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𝐸〗^(</a:t>
              </a:r>
              <a:r>
                <a:rPr lang="fr-FR" sz="1100" b="0" i="0">
                  <a:solidFill>
                    <a:schemeClr val="tx1"/>
                  </a:solidFill>
                  <a:effectLst/>
                  <a:latin typeface="Cambria Math" panose="02040503050406030204" pitchFamily="18" charset="0"/>
                  <a:ea typeface="+mn-ea"/>
                  <a:cs typeface="+mn-cs"/>
                </a:rPr>
                <a:t>𝑃𝑙𝑎𝑛,𝑡</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 </a:t>
              </a:r>
              <a:endParaRPr lang="de-DE" sz="1100" i="1"/>
            </a:p>
          </xdr:txBody>
        </xdr:sp>
      </mc:Fallback>
    </mc:AlternateContent>
    <xdr:clientData/>
  </xdr:oneCellAnchor>
  <xdr:oneCellAnchor>
    <xdr:from>
      <xdr:col>2</xdr:col>
      <xdr:colOff>1062771</xdr:colOff>
      <xdr:row>230</xdr:row>
      <xdr:rowOff>99664</xdr:rowOff>
    </xdr:from>
    <xdr:ext cx="2419958" cy="178832"/>
    <mc:AlternateContent xmlns:mc="http://schemas.openxmlformats.org/markup-compatibility/2006" xmlns:a14="http://schemas.microsoft.com/office/drawing/2010/main">
      <mc:Choice Requires="a14">
        <xdr:sp macro="" textlink="">
          <xdr:nvSpPr>
            <xdr:cNvPr id="83" name="TextBox 99">
              <a:extLst>
                <a:ext uri="{FF2B5EF4-FFF2-40B4-BE49-F238E27FC236}">
                  <a16:creationId xmlns:a16="http://schemas.microsoft.com/office/drawing/2014/main" id="{28585062-7D76-45D3-BA8E-D29BC9CA2488}"/>
                </a:ext>
              </a:extLst>
            </xdr:cNvPr>
            <xdr:cNvSpPr txBox="1"/>
          </xdr:nvSpPr>
          <xdr:spPr>
            <a:xfrm>
              <a:off x="7582644" y="60594537"/>
              <a:ext cx="2419958"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panose="02040503050406030204" pitchFamily="18" charset="0"/>
                            <a:ea typeface="Cambria Math" panose="02040503050406030204" pitchFamily="18" charset="0"/>
                          </a:rPr>
                          <m:t>∆</m:t>
                        </m:r>
                        <m:r>
                          <a:rPr lang="de-DE" sz="1100" b="0" i="1">
                            <a:latin typeface="Cambria Math" panose="02040503050406030204" pitchFamily="18" charset="0"/>
                          </a:rPr>
                          <m:t>𝐸</m:t>
                        </m:r>
                      </m:e>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r>
                          <a:rPr lang="de-DE" sz="1100" b="0" i="1">
                            <a:latin typeface="Cambria Math" panose="02040503050406030204" pitchFamily="18" charset="0"/>
                          </a:rPr>
                          <m:t> </m:t>
                        </m:r>
                      </m:sup>
                    </m:sSup>
                    <m:r>
                      <a:rPr lang="de-DE" sz="1100" b="0" i="1">
                        <a:latin typeface="Cambria Math" panose="02040503050406030204" pitchFamily="18" charset="0"/>
                      </a:rPr>
                      <m:t>=</m:t>
                    </m:r>
                    <m:r>
                      <a:rPr lang="de-DE" sz="1100" b="0" i="1">
                        <a:latin typeface="Cambria Math" panose="02040503050406030204" pitchFamily="18" charset="0"/>
                      </a:rPr>
                      <m:t>𝑚𝑖𝑛</m:t>
                    </m:r>
                    <m:r>
                      <a:rPr lang="fr-FR" sz="1100" b="0" i="1">
                        <a:latin typeface="Cambria Math" panose="02040503050406030204" pitchFamily="18" charset="0"/>
                      </a:rPr>
                      <m:t>(</m:t>
                    </m:r>
                    <m:sSup>
                      <m:sSupPr>
                        <m:ctrlPr>
                          <a:rPr lang="de-DE" sz="1100" i="1">
                            <a:solidFill>
                              <a:schemeClr val="tx1"/>
                            </a:solidFill>
                            <a:effectLst/>
                            <a:latin typeface="Cambria Math" panose="02040503050406030204" pitchFamily="18" charset="0"/>
                            <a:ea typeface="+mn-ea"/>
                            <a:cs typeface="+mn-cs"/>
                          </a:rPr>
                        </m:ctrlPr>
                      </m:sSupPr>
                      <m:e>
                        <m:r>
                          <a:rPr lang="fr-FR" sz="1100" b="0" i="1">
                            <a:solidFill>
                              <a:schemeClr val="tx1"/>
                            </a:solidFill>
                            <a:effectLst/>
                            <a:latin typeface="Cambria Math" panose="02040503050406030204" pitchFamily="18" charset="0"/>
                            <a:ea typeface="+mn-ea"/>
                            <a:cs typeface="+mn-cs"/>
                          </a:rPr>
                          <m:t> </m:t>
                        </m:r>
                        <m:r>
                          <a:rPr lang="de-DE" sz="110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𝐸</m:t>
                        </m:r>
                      </m:e>
                      <m:sup>
                        <m:r>
                          <a:rPr lang="fr-FR" sz="1100" b="0" i="1">
                            <a:solidFill>
                              <a:schemeClr val="tx1"/>
                            </a:solidFill>
                            <a:effectLst/>
                            <a:latin typeface="Cambria Math" panose="02040503050406030204" pitchFamily="18" charset="0"/>
                            <a:ea typeface="+mn-ea"/>
                            <a:cs typeface="+mn-cs"/>
                          </a:rPr>
                          <m:t>𝑟</m:t>
                        </m:r>
                        <m:r>
                          <a:rPr lang="de-DE" sz="1100" b="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p>
                    <m:r>
                      <a:rPr lang="de-DE"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1</m:t>
                    </m:r>
                    <m:r>
                      <a:rPr lang="de-DE"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3∗</m:t>
                    </m:r>
                    <m:sSup>
                      <m:sSupPr>
                        <m:ctrlPr>
                          <a:rPr lang="de-DE" sz="1100" i="1">
                            <a:solidFill>
                              <a:schemeClr val="tx1"/>
                            </a:solidFill>
                            <a:effectLst/>
                            <a:latin typeface="Cambria Math" panose="02040503050406030204" pitchFamily="18" charset="0"/>
                            <a:ea typeface="+mn-ea"/>
                            <a:cs typeface="+mn-cs"/>
                          </a:rPr>
                        </m:ctrlPr>
                      </m:sSupPr>
                      <m:e>
                        <m:r>
                          <a:rPr lang="de-DE" sz="110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𝐸</m:t>
                        </m:r>
                      </m:e>
                      <m:sup>
                        <m:r>
                          <a:rPr lang="fr-FR" sz="1100" b="0" i="1">
                            <a:solidFill>
                              <a:schemeClr val="tx1"/>
                            </a:solidFill>
                            <a:effectLst/>
                            <a:latin typeface="Cambria Math" panose="02040503050406030204" pitchFamily="18" charset="0"/>
                            <a:ea typeface="+mn-ea"/>
                            <a:cs typeface="+mn-cs"/>
                          </a:rPr>
                          <m:t>𝑃𝑙𝑎𝑛</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p>
                    <m:r>
                      <a:rPr lang="fr-FR" sz="1100" b="0" i="1">
                        <a:solidFill>
                          <a:schemeClr val="tx1"/>
                        </a:solidFill>
                        <a:effectLst/>
                        <a:latin typeface="Cambria Math" panose="02040503050406030204" pitchFamily="18" charset="0"/>
                        <a:ea typeface="+mn-ea"/>
                        <a:cs typeface="+mn-cs"/>
                      </a:rPr>
                      <m:t>) </m:t>
                    </m:r>
                  </m:oMath>
                </m:oMathPara>
              </a14:m>
              <a:endParaRPr lang="de-DE" sz="1100" i="1"/>
            </a:p>
          </xdr:txBody>
        </xdr:sp>
      </mc:Choice>
      <mc:Fallback xmlns="">
        <xdr:sp macro="" textlink="">
          <xdr:nvSpPr>
            <xdr:cNvPr id="83" name="TextBox 99">
              <a:extLst>
                <a:ext uri="{FF2B5EF4-FFF2-40B4-BE49-F238E27FC236}">
                  <a16:creationId xmlns:a16="http://schemas.microsoft.com/office/drawing/2014/main" id="{28585062-7D76-45D3-BA8E-D29BC9CA2488}"/>
                </a:ext>
              </a:extLst>
            </xdr:cNvPr>
            <xdr:cNvSpPr txBox="1"/>
          </xdr:nvSpPr>
          <xdr:spPr>
            <a:xfrm>
              <a:off x="7582644" y="60594537"/>
              <a:ext cx="2419958"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i="0">
                  <a:latin typeface="Cambria Math" panose="02040503050406030204" pitchFamily="18" charset="0"/>
                </a:rPr>
                <a:t>〖</a:t>
              </a:r>
              <a:r>
                <a:rPr lang="de-DE" sz="1100" i="0">
                  <a:latin typeface="Cambria Math" panose="02040503050406030204" pitchFamily="18" charset="0"/>
                  <a:ea typeface="Cambria Math" panose="02040503050406030204" pitchFamily="18" charset="0"/>
                </a:rPr>
                <a:t>∆</a:t>
              </a:r>
              <a:r>
                <a:rPr lang="de-DE" sz="1100" b="0" i="0">
                  <a:latin typeface="Cambria Math" panose="02040503050406030204" pitchFamily="18" charset="0"/>
                </a:rPr>
                <a:t>𝐸〗^(</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 )=𝑚𝑖𝑛</a:t>
              </a:r>
              <a:r>
                <a:rPr lang="fr-FR" sz="1100" b="0" i="0">
                  <a:latin typeface="Cambria Math" panose="02040503050406030204" pitchFamily="18" charset="0"/>
                </a:rPr>
                <a:t>(</a:t>
              </a:r>
              <a:r>
                <a:rPr lang="de-DE" sz="110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𝐸〗^(</a:t>
              </a:r>
              <a:r>
                <a:rPr lang="fr-FR" sz="1100" b="0" i="0">
                  <a:solidFill>
                    <a:schemeClr val="tx1"/>
                  </a:solidFill>
                  <a:effectLst/>
                  <a:latin typeface="Cambria Math" panose="02040503050406030204" pitchFamily="18" charset="0"/>
                  <a:ea typeface="+mn-ea"/>
                  <a:cs typeface="+mn-cs"/>
                </a:rPr>
                <a:t>𝑟</a:t>
              </a:r>
              <a:r>
                <a:rPr lang="de-DE" sz="1100" b="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1</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3∗</a:t>
              </a: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𝐸〗^(</a:t>
              </a:r>
              <a:r>
                <a:rPr lang="fr-FR" sz="1100" b="0" i="0">
                  <a:solidFill>
                    <a:schemeClr val="tx1"/>
                  </a:solidFill>
                  <a:effectLst/>
                  <a:latin typeface="Cambria Math" panose="02040503050406030204" pitchFamily="18" charset="0"/>
                  <a:ea typeface="+mn-ea"/>
                  <a:cs typeface="+mn-cs"/>
                </a:rPr>
                <a:t>𝑃𝑙𝑎𝑛,𝑡</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 </a:t>
              </a:r>
              <a:endParaRPr lang="de-DE" sz="1100" i="1"/>
            </a:p>
          </xdr:txBody>
        </xdr:sp>
      </mc:Fallback>
    </mc:AlternateContent>
    <xdr:clientData/>
  </xdr:oneCellAnchor>
  <xdr:oneCellAnchor>
    <xdr:from>
      <xdr:col>2</xdr:col>
      <xdr:colOff>2085023</xdr:colOff>
      <xdr:row>180</xdr:row>
      <xdr:rowOff>181713</xdr:rowOff>
    </xdr:from>
    <xdr:ext cx="561500" cy="189988"/>
    <mc:AlternateContent xmlns:mc="http://schemas.openxmlformats.org/markup-compatibility/2006" xmlns:a14="http://schemas.microsoft.com/office/drawing/2010/main">
      <mc:Choice Requires="a14">
        <xdr:sp macro="" textlink="">
          <xdr:nvSpPr>
            <xdr:cNvPr id="85" name="TextBox 66">
              <a:extLst>
                <a:ext uri="{FF2B5EF4-FFF2-40B4-BE49-F238E27FC236}">
                  <a16:creationId xmlns:a16="http://schemas.microsoft.com/office/drawing/2014/main" id="{EAE59994-B652-D56B-BFB5-48EDBDBC2ADA}"/>
                </a:ext>
              </a:extLst>
            </xdr:cNvPr>
            <xdr:cNvSpPr txBox="1"/>
          </xdr:nvSpPr>
          <xdr:spPr>
            <a:xfrm>
              <a:off x="8606197" y="47033670"/>
              <a:ext cx="561500" cy="1899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000" i="1">
                            <a:latin typeface="Cambria Math" panose="02040503050406030204" pitchFamily="18" charset="0"/>
                          </a:rPr>
                        </m:ctrlPr>
                      </m:sSubSupPr>
                      <m:e>
                        <m:r>
                          <a:rPr lang="de-DE" sz="1000" b="0" i="1">
                            <a:latin typeface="Cambria Math" panose="02040503050406030204" pitchFamily="18" charset="0"/>
                          </a:rPr>
                          <m:t>𝐷</m:t>
                        </m:r>
                      </m:e>
                      <m:sub>
                        <m:r>
                          <a:rPr lang="de-DE" sz="1000" b="0" i="1">
                            <a:latin typeface="Cambria Math" panose="02040503050406030204" pitchFamily="18" charset="0"/>
                          </a:rPr>
                          <m:t>𝑖</m:t>
                        </m:r>
                      </m:sub>
                      <m:sup>
                        <m:r>
                          <a:rPr lang="de-DE" sz="1000" b="0" i="1">
                            <a:latin typeface="Cambria Math" panose="02040503050406030204" pitchFamily="18" charset="0"/>
                          </a:rPr>
                          <m:t>𝑅𝑒𝑓</m:t>
                        </m:r>
                        <m:r>
                          <a:rPr lang="de-DE" sz="1000" b="0" i="1">
                            <a:latin typeface="Cambria Math" panose="02040503050406030204" pitchFamily="18" charset="0"/>
                          </a:rPr>
                          <m:t>, </m:t>
                        </m:r>
                        <m:r>
                          <a:rPr lang="de-DE" sz="1000" b="0" i="1">
                            <a:latin typeface="Cambria Math" panose="02040503050406030204" pitchFamily="18" charset="0"/>
                          </a:rPr>
                          <m:t>𝑑𝑦𝑛</m:t>
                        </m:r>
                        <m:r>
                          <a:rPr lang="de-DE" sz="1000" b="0" i="1">
                            <a:latin typeface="Cambria Math" panose="02040503050406030204" pitchFamily="18" charset="0"/>
                          </a:rPr>
                          <m:t>,</m:t>
                        </m:r>
                        <m:r>
                          <a:rPr lang="de-DE" sz="1000" b="0" i="1">
                            <a:latin typeface="Cambria Math" panose="02040503050406030204" pitchFamily="18" charset="0"/>
                          </a:rPr>
                          <m:t>𝑡</m:t>
                        </m:r>
                      </m:sup>
                    </m:sSubSup>
                  </m:oMath>
                </m:oMathPara>
              </a14:m>
              <a:endParaRPr lang="de-DE" sz="1000" i="1"/>
            </a:p>
          </xdr:txBody>
        </xdr:sp>
      </mc:Choice>
      <mc:Fallback xmlns="">
        <xdr:sp macro="" textlink="">
          <xdr:nvSpPr>
            <xdr:cNvPr id="85" name="TextBox 66">
              <a:extLst>
                <a:ext uri="{FF2B5EF4-FFF2-40B4-BE49-F238E27FC236}">
                  <a16:creationId xmlns:a16="http://schemas.microsoft.com/office/drawing/2014/main" id="{EAE59994-B652-D56B-BFB5-48EDBDBC2ADA}"/>
                </a:ext>
              </a:extLst>
            </xdr:cNvPr>
            <xdr:cNvSpPr txBox="1"/>
          </xdr:nvSpPr>
          <xdr:spPr>
            <a:xfrm>
              <a:off x="8606197" y="47033670"/>
              <a:ext cx="561500" cy="1899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000" b="0" i="0">
                  <a:latin typeface="Cambria Math" panose="02040503050406030204" pitchFamily="18" charset="0"/>
                </a:rPr>
                <a:t>𝐷_𝑖^(𝑅𝑒𝑓, 𝑑𝑦𝑛,𝑡)</a:t>
              </a:r>
              <a:endParaRPr lang="de-DE" sz="1000" i="1"/>
            </a:p>
          </xdr:txBody>
        </xdr:sp>
      </mc:Fallback>
    </mc:AlternateContent>
    <xdr:clientData/>
  </xdr:oneCellAnchor>
  <xdr:oneCellAnchor>
    <xdr:from>
      <xdr:col>2</xdr:col>
      <xdr:colOff>2073151</xdr:colOff>
      <xdr:row>182</xdr:row>
      <xdr:rowOff>450</xdr:rowOff>
    </xdr:from>
    <xdr:ext cx="561500" cy="189988"/>
    <mc:AlternateContent xmlns:mc="http://schemas.openxmlformats.org/markup-compatibility/2006" xmlns:a14="http://schemas.microsoft.com/office/drawing/2010/main">
      <mc:Choice Requires="a14">
        <xdr:sp macro="" textlink="">
          <xdr:nvSpPr>
            <xdr:cNvPr id="86" name="TextBox 66">
              <a:extLst>
                <a:ext uri="{FF2B5EF4-FFF2-40B4-BE49-F238E27FC236}">
                  <a16:creationId xmlns:a16="http://schemas.microsoft.com/office/drawing/2014/main" id="{09A1697F-5D9B-9CC2-9CC4-2958CB200AF1}"/>
                </a:ext>
              </a:extLst>
            </xdr:cNvPr>
            <xdr:cNvSpPr txBox="1"/>
          </xdr:nvSpPr>
          <xdr:spPr>
            <a:xfrm>
              <a:off x="8594601" y="47079350"/>
              <a:ext cx="561500" cy="1899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000" i="1">
                            <a:latin typeface="Cambria Math" panose="02040503050406030204" pitchFamily="18" charset="0"/>
                          </a:rPr>
                        </m:ctrlPr>
                      </m:sSubSupPr>
                      <m:e>
                        <m:r>
                          <a:rPr lang="de-DE" sz="1000" b="0" i="1">
                            <a:latin typeface="Cambria Math" panose="02040503050406030204" pitchFamily="18" charset="0"/>
                          </a:rPr>
                          <m:t>𝐷</m:t>
                        </m:r>
                      </m:e>
                      <m:sub>
                        <m:r>
                          <a:rPr lang="de-DE" sz="1000" b="0" i="1">
                            <a:latin typeface="Cambria Math" panose="02040503050406030204" pitchFamily="18" charset="0"/>
                          </a:rPr>
                          <m:t>𝑖</m:t>
                        </m:r>
                      </m:sub>
                      <m:sup>
                        <m:r>
                          <a:rPr lang="de-DE" sz="1000" b="0" i="1">
                            <a:latin typeface="Cambria Math" panose="02040503050406030204" pitchFamily="18" charset="0"/>
                          </a:rPr>
                          <m:t>𝑅𝑒𝑓</m:t>
                        </m:r>
                        <m:r>
                          <a:rPr lang="de-DE" sz="1000" b="0" i="1">
                            <a:latin typeface="Cambria Math" panose="02040503050406030204" pitchFamily="18" charset="0"/>
                          </a:rPr>
                          <m:t>, </m:t>
                        </m:r>
                        <m:r>
                          <a:rPr lang="de-DE" sz="1000" b="0" i="1">
                            <a:latin typeface="Cambria Math" panose="02040503050406030204" pitchFamily="18" charset="0"/>
                          </a:rPr>
                          <m:t>𝑑𝑦𝑛</m:t>
                        </m:r>
                        <m:r>
                          <a:rPr lang="de-DE" sz="1000" b="0" i="1">
                            <a:latin typeface="Cambria Math" panose="02040503050406030204" pitchFamily="18" charset="0"/>
                          </a:rPr>
                          <m:t>,</m:t>
                        </m:r>
                        <m:r>
                          <a:rPr lang="de-DE" sz="1000" b="0" i="1">
                            <a:latin typeface="Cambria Math" panose="02040503050406030204" pitchFamily="18" charset="0"/>
                          </a:rPr>
                          <m:t>𝑡</m:t>
                        </m:r>
                      </m:sup>
                    </m:sSubSup>
                  </m:oMath>
                </m:oMathPara>
              </a14:m>
              <a:endParaRPr lang="de-DE" sz="1000" i="1"/>
            </a:p>
          </xdr:txBody>
        </xdr:sp>
      </mc:Choice>
      <mc:Fallback xmlns="">
        <xdr:sp macro="" textlink="">
          <xdr:nvSpPr>
            <xdr:cNvPr id="86" name="TextBox 66">
              <a:extLst>
                <a:ext uri="{FF2B5EF4-FFF2-40B4-BE49-F238E27FC236}">
                  <a16:creationId xmlns:a16="http://schemas.microsoft.com/office/drawing/2014/main" id="{09A1697F-5D9B-9CC2-9CC4-2958CB200AF1}"/>
                </a:ext>
              </a:extLst>
            </xdr:cNvPr>
            <xdr:cNvSpPr txBox="1"/>
          </xdr:nvSpPr>
          <xdr:spPr>
            <a:xfrm>
              <a:off x="8594601" y="47079350"/>
              <a:ext cx="561500" cy="1899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000" b="0" i="0">
                  <a:latin typeface="Cambria Math" panose="02040503050406030204" pitchFamily="18" charset="0"/>
                </a:rPr>
                <a:t>𝐷_𝑖^(𝑅𝑒𝑓, 𝑑𝑦𝑛,𝑡)</a:t>
              </a:r>
              <a:endParaRPr lang="de-DE" sz="1000" i="1"/>
            </a:p>
          </xdr:txBody>
        </xdr:sp>
      </mc:Fallback>
    </mc:AlternateContent>
    <xdr:clientData/>
  </xdr:oneCellAnchor>
  <xdr:oneCellAnchor>
    <xdr:from>
      <xdr:col>2</xdr:col>
      <xdr:colOff>2073151</xdr:colOff>
      <xdr:row>182</xdr:row>
      <xdr:rowOff>189218</xdr:rowOff>
    </xdr:from>
    <xdr:ext cx="561500" cy="189988"/>
    <mc:AlternateContent xmlns:mc="http://schemas.openxmlformats.org/markup-compatibility/2006" xmlns:a14="http://schemas.microsoft.com/office/drawing/2010/main">
      <mc:Choice Requires="a14">
        <xdr:sp macro="" textlink="">
          <xdr:nvSpPr>
            <xdr:cNvPr id="87" name="TextBox 66">
              <a:extLst>
                <a:ext uri="{FF2B5EF4-FFF2-40B4-BE49-F238E27FC236}">
                  <a16:creationId xmlns:a16="http://schemas.microsoft.com/office/drawing/2014/main" id="{DFD13CE3-FC1F-1299-39FD-B76DAA24357D}"/>
                </a:ext>
              </a:extLst>
            </xdr:cNvPr>
            <xdr:cNvSpPr txBox="1"/>
          </xdr:nvSpPr>
          <xdr:spPr>
            <a:xfrm>
              <a:off x="8594601" y="47268118"/>
              <a:ext cx="561500" cy="1899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000" i="1">
                            <a:latin typeface="Cambria Math" panose="02040503050406030204" pitchFamily="18" charset="0"/>
                          </a:rPr>
                        </m:ctrlPr>
                      </m:sSubSupPr>
                      <m:e>
                        <m:r>
                          <a:rPr lang="de-DE" sz="1000" b="0" i="1">
                            <a:latin typeface="Cambria Math" panose="02040503050406030204" pitchFamily="18" charset="0"/>
                          </a:rPr>
                          <m:t>𝐷</m:t>
                        </m:r>
                      </m:e>
                      <m:sub>
                        <m:r>
                          <a:rPr lang="de-DE" sz="1000" b="0" i="1">
                            <a:latin typeface="Cambria Math" panose="02040503050406030204" pitchFamily="18" charset="0"/>
                          </a:rPr>
                          <m:t>𝑖</m:t>
                        </m:r>
                      </m:sub>
                      <m:sup>
                        <m:r>
                          <a:rPr lang="de-DE" sz="1000" b="0" i="1">
                            <a:latin typeface="Cambria Math" panose="02040503050406030204" pitchFamily="18" charset="0"/>
                          </a:rPr>
                          <m:t>𝑅𝑒𝑓</m:t>
                        </m:r>
                        <m:r>
                          <a:rPr lang="de-DE" sz="1000" b="0" i="1">
                            <a:latin typeface="Cambria Math" panose="02040503050406030204" pitchFamily="18" charset="0"/>
                          </a:rPr>
                          <m:t>, </m:t>
                        </m:r>
                        <m:r>
                          <a:rPr lang="de-DE" sz="1000" b="0" i="1">
                            <a:latin typeface="Cambria Math" panose="02040503050406030204" pitchFamily="18" charset="0"/>
                          </a:rPr>
                          <m:t>𝑑𝑦𝑛</m:t>
                        </m:r>
                        <m:r>
                          <a:rPr lang="de-DE" sz="1000" b="0" i="1">
                            <a:latin typeface="Cambria Math" panose="02040503050406030204" pitchFamily="18" charset="0"/>
                          </a:rPr>
                          <m:t>,</m:t>
                        </m:r>
                        <m:r>
                          <a:rPr lang="de-DE" sz="1000" b="0" i="1">
                            <a:latin typeface="Cambria Math" panose="02040503050406030204" pitchFamily="18" charset="0"/>
                          </a:rPr>
                          <m:t>𝑡</m:t>
                        </m:r>
                      </m:sup>
                    </m:sSubSup>
                  </m:oMath>
                </m:oMathPara>
              </a14:m>
              <a:endParaRPr lang="de-DE" sz="1000" i="1"/>
            </a:p>
          </xdr:txBody>
        </xdr:sp>
      </mc:Choice>
      <mc:Fallback xmlns="">
        <xdr:sp macro="" textlink="">
          <xdr:nvSpPr>
            <xdr:cNvPr id="87" name="TextBox 66">
              <a:extLst>
                <a:ext uri="{FF2B5EF4-FFF2-40B4-BE49-F238E27FC236}">
                  <a16:creationId xmlns:a16="http://schemas.microsoft.com/office/drawing/2014/main" id="{DFD13CE3-FC1F-1299-39FD-B76DAA24357D}"/>
                </a:ext>
              </a:extLst>
            </xdr:cNvPr>
            <xdr:cNvSpPr txBox="1"/>
          </xdr:nvSpPr>
          <xdr:spPr>
            <a:xfrm>
              <a:off x="8594601" y="47268118"/>
              <a:ext cx="561500" cy="1899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000" b="0" i="0">
                  <a:latin typeface="Cambria Math" panose="02040503050406030204" pitchFamily="18" charset="0"/>
                </a:rPr>
                <a:t>𝐷_𝑖^(𝑅𝑒𝑓, 𝑑𝑦𝑛,𝑡)</a:t>
              </a:r>
              <a:endParaRPr lang="de-DE" sz="1000" i="1"/>
            </a:p>
          </xdr:txBody>
        </xdr:sp>
      </mc:Fallback>
    </mc:AlternateContent>
    <xdr:clientData/>
  </xdr:oneCellAnchor>
  <xdr:oneCellAnchor>
    <xdr:from>
      <xdr:col>2</xdr:col>
      <xdr:colOff>2073151</xdr:colOff>
      <xdr:row>183</xdr:row>
      <xdr:rowOff>170167</xdr:rowOff>
    </xdr:from>
    <xdr:ext cx="561500" cy="189988"/>
    <mc:AlternateContent xmlns:mc="http://schemas.openxmlformats.org/markup-compatibility/2006" xmlns:a14="http://schemas.microsoft.com/office/drawing/2010/main">
      <mc:Choice Requires="a14">
        <xdr:sp macro="" textlink="">
          <xdr:nvSpPr>
            <xdr:cNvPr id="88" name="TextBox 66">
              <a:extLst>
                <a:ext uri="{FF2B5EF4-FFF2-40B4-BE49-F238E27FC236}">
                  <a16:creationId xmlns:a16="http://schemas.microsoft.com/office/drawing/2014/main" id="{2FB4AE0A-A5A5-40C5-EA7B-BD3518198375}"/>
                </a:ext>
              </a:extLst>
            </xdr:cNvPr>
            <xdr:cNvSpPr txBox="1"/>
          </xdr:nvSpPr>
          <xdr:spPr>
            <a:xfrm>
              <a:off x="8594601" y="47458617"/>
              <a:ext cx="561500" cy="1899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000" i="1">
                            <a:latin typeface="Cambria Math" panose="02040503050406030204" pitchFamily="18" charset="0"/>
                          </a:rPr>
                        </m:ctrlPr>
                      </m:sSubSupPr>
                      <m:e>
                        <m:r>
                          <a:rPr lang="de-DE" sz="1000" b="0" i="1">
                            <a:latin typeface="Cambria Math" panose="02040503050406030204" pitchFamily="18" charset="0"/>
                          </a:rPr>
                          <m:t>𝐷</m:t>
                        </m:r>
                      </m:e>
                      <m:sub>
                        <m:r>
                          <a:rPr lang="de-DE" sz="1000" b="0" i="1">
                            <a:latin typeface="Cambria Math" panose="02040503050406030204" pitchFamily="18" charset="0"/>
                          </a:rPr>
                          <m:t>𝑖</m:t>
                        </m:r>
                      </m:sub>
                      <m:sup>
                        <m:r>
                          <a:rPr lang="de-DE" sz="1000" b="0" i="1">
                            <a:latin typeface="Cambria Math" panose="02040503050406030204" pitchFamily="18" charset="0"/>
                          </a:rPr>
                          <m:t>𝑅𝑒𝑓</m:t>
                        </m:r>
                        <m:r>
                          <a:rPr lang="de-DE" sz="1000" b="0" i="1">
                            <a:latin typeface="Cambria Math" panose="02040503050406030204" pitchFamily="18" charset="0"/>
                          </a:rPr>
                          <m:t>, </m:t>
                        </m:r>
                        <m:r>
                          <a:rPr lang="de-DE" sz="1000" b="0" i="1">
                            <a:latin typeface="Cambria Math" panose="02040503050406030204" pitchFamily="18" charset="0"/>
                          </a:rPr>
                          <m:t>𝑑𝑦𝑛</m:t>
                        </m:r>
                        <m:r>
                          <a:rPr lang="de-DE" sz="1000" b="0" i="1">
                            <a:latin typeface="Cambria Math" panose="02040503050406030204" pitchFamily="18" charset="0"/>
                          </a:rPr>
                          <m:t>,</m:t>
                        </m:r>
                        <m:r>
                          <a:rPr lang="de-DE" sz="1000" b="0" i="1">
                            <a:latin typeface="Cambria Math" panose="02040503050406030204" pitchFamily="18" charset="0"/>
                          </a:rPr>
                          <m:t>𝑡</m:t>
                        </m:r>
                      </m:sup>
                    </m:sSubSup>
                  </m:oMath>
                </m:oMathPara>
              </a14:m>
              <a:endParaRPr lang="de-DE" sz="1000" i="1"/>
            </a:p>
          </xdr:txBody>
        </xdr:sp>
      </mc:Choice>
      <mc:Fallback xmlns="">
        <xdr:sp macro="" textlink="">
          <xdr:nvSpPr>
            <xdr:cNvPr id="88" name="TextBox 66">
              <a:extLst>
                <a:ext uri="{FF2B5EF4-FFF2-40B4-BE49-F238E27FC236}">
                  <a16:creationId xmlns:a16="http://schemas.microsoft.com/office/drawing/2014/main" id="{2FB4AE0A-A5A5-40C5-EA7B-BD3518198375}"/>
                </a:ext>
              </a:extLst>
            </xdr:cNvPr>
            <xdr:cNvSpPr txBox="1"/>
          </xdr:nvSpPr>
          <xdr:spPr>
            <a:xfrm>
              <a:off x="8594601" y="47458617"/>
              <a:ext cx="561500" cy="1899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000" b="0" i="0">
                  <a:latin typeface="Cambria Math" panose="02040503050406030204" pitchFamily="18" charset="0"/>
                </a:rPr>
                <a:t>𝐷_𝑖^(𝑅𝑒𝑓, 𝑑𝑦𝑛,𝑡)</a:t>
              </a:r>
              <a:endParaRPr lang="de-DE" sz="1000" i="1"/>
            </a:p>
          </xdr:txBody>
        </xdr:sp>
      </mc:Fallback>
    </mc:AlternateContent>
    <xdr:clientData/>
  </xdr:oneCellAnchor>
  <xdr:oneCellAnchor>
    <xdr:from>
      <xdr:col>2</xdr:col>
      <xdr:colOff>2073151</xdr:colOff>
      <xdr:row>184</xdr:row>
      <xdr:rowOff>179406</xdr:rowOff>
    </xdr:from>
    <xdr:ext cx="561500" cy="189988"/>
    <mc:AlternateContent xmlns:mc="http://schemas.openxmlformats.org/markup-compatibility/2006" xmlns:a14="http://schemas.microsoft.com/office/drawing/2010/main">
      <mc:Choice Requires="a14">
        <xdr:sp macro="" textlink="">
          <xdr:nvSpPr>
            <xdr:cNvPr id="89" name="TextBox 66">
              <a:extLst>
                <a:ext uri="{FF2B5EF4-FFF2-40B4-BE49-F238E27FC236}">
                  <a16:creationId xmlns:a16="http://schemas.microsoft.com/office/drawing/2014/main" id="{5DBBD6A5-DBF7-F4C9-AC03-89F62E4101CC}"/>
                </a:ext>
              </a:extLst>
            </xdr:cNvPr>
            <xdr:cNvSpPr txBox="1"/>
          </xdr:nvSpPr>
          <xdr:spPr>
            <a:xfrm>
              <a:off x="8594601" y="47652006"/>
              <a:ext cx="561500" cy="1899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000" i="1">
                            <a:latin typeface="Cambria Math" panose="02040503050406030204" pitchFamily="18" charset="0"/>
                          </a:rPr>
                        </m:ctrlPr>
                      </m:sSubSupPr>
                      <m:e>
                        <m:r>
                          <a:rPr lang="de-DE" sz="1000" b="0" i="1">
                            <a:latin typeface="Cambria Math" panose="02040503050406030204" pitchFamily="18" charset="0"/>
                          </a:rPr>
                          <m:t>𝐷</m:t>
                        </m:r>
                      </m:e>
                      <m:sub>
                        <m:r>
                          <a:rPr lang="de-DE" sz="1000" b="0" i="1">
                            <a:latin typeface="Cambria Math" panose="02040503050406030204" pitchFamily="18" charset="0"/>
                          </a:rPr>
                          <m:t>𝑖</m:t>
                        </m:r>
                      </m:sub>
                      <m:sup>
                        <m:r>
                          <a:rPr lang="de-DE" sz="1000" b="0" i="1">
                            <a:latin typeface="Cambria Math" panose="02040503050406030204" pitchFamily="18" charset="0"/>
                          </a:rPr>
                          <m:t>𝑅𝑒𝑓</m:t>
                        </m:r>
                        <m:r>
                          <a:rPr lang="de-DE" sz="1000" b="0" i="1">
                            <a:latin typeface="Cambria Math" panose="02040503050406030204" pitchFamily="18" charset="0"/>
                          </a:rPr>
                          <m:t>, </m:t>
                        </m:r>
                        <m:r>
                          <a:rPr lang="de-DE" sz="1000" b="0" i="1">
                            <a:latin typeface="Cambria Math" panose="02040503050406030204" pitchFamily="18" charset="0"/>
                          </a:rPr>
                          <m:t>𝑑𝑦𝑛</m:t>
                        </m:r>
                        <m:r>
                          <a:rPr lang="de-DE" sz="1000" b="0" i="1">
                            <a:latin typeface="Cambria Math" panose="02040503050406030204" pitchFamily="18" charset="0"/>
                          </a:rPr>
                          <m:t>,</m:t>
                        </m:r>
                        <m:r>
                          <a:rPr lang="de-DE" sz="1000" b="0" i="1">
                            <a:latin typeface="Cambria Math" panose="02040503050406030204" pitchFamily="18" charset="0"/>
                          </a:rPr>
                          <m:t>𝑡</m:t>
                        </m:r>
                      </m:sup>
                    </m:sSubSup>
                  </m:oMath>
                </m:oMathPara>
              </a14:m>
              <a:endParaRPr lang="de-DE" sz="1000" i="1"/>
            </a:p>
          </xdr:txBody>
        </xdr:sp>
      </mc:Choice>
      <mc:Fallback xmlns="">
        <xdr:sp macro="" textlink="">
          <xdr:nvSpPr>
            <xdr:cNvPr id="89" name="TextBox 66">
              <a:extLst>
                <a:ext uri="{FF2B5EF4-FFF2-40B4-BE49-F238E27FC236}">
                  <a16:creationId xmlns:a16="http://schemas.microsoft.com/office/drawing/2014/main" id="{5DBBD6A5-DBF7-F4C9-AC03-89F62E4101CC}"/>
                </a:ext>
              </a:extLst>
            </xdr:cNvPr>
            <xdr:cNvSpPr txBox="1"/>
          </xdr:nvSpPr>
          <xdr:spPr>
            <a:xfrm>
              <a:off x="8594601" y="47652006"/>
              <a:ext cx="561500" cy="1899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000" b="0" i="0">
                  <a:latin typeface="Cambria Math" panose="02040503050406030204" pitchFamily="18" charset="0"/>
                </a:rPr>
                <a:t>𝐷_𝑖^(𝑅𝑒𝑓, 𝑑𝑦𝑛,𝑡)</a:t>
              </a:r>
              <a:endParaRPr lang="de-DE" sz="1000" i="1"/>
            </a:p>
          </xdr:txBody>
        </xdr:sp>
      </mc:Fallback>
    </mc:AlternateContent>
    <xdr:clientData/>
  </xdr:oneCellAnchor>
  <xdr:oneCellAnchor>
    <xdr:from>
      <xdr:col>2</xdr:col>
      <xdr:colOff>467299</xdr:colOff>
      <xdr:row>443</xdr:row>
      <xdr:rowOff>80555</xdr:rowOff>
    </xdr:from>
    <xdr:ext cx="3658502" cy="178832"/>
    <mc:AlternateContent xmlns:mc="http://schemas.openxmlformats.org/markup-compatibility/2006" xmlns:a14="http://schemas.microsoft.com/office/drawing/2010/main">
      <mc:Choice Requires="a14">
        <xdr:sp macro="" textlink="">
          <xdr:nvSpPr>
            <xdr:cNvPr id="63" name="TextBox 99">
              <a:extLst>
                <a:ext uri="{FF2B5EF4-FFF2-40B4-BE49-F238E27FC236}">
                  <a16:creationId xmlns:a16="http://schemas.microsoft.com/office/drawing/2014/main" id="{DB077918-0E2F-4558-B8E4-A9D23B30537F}"/>
                </a:ext>
              </a:extLst>
            </xdr:cNvPr>
            <xdr:cNvSpPr txBox="1"/>
          </xdr:nvSpPr>
          <xdr:spPr>
            <a:xfrm>
              <a:off x="6989123" y="98505555"/>
              <a:ext cx="3658502"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panose="02040503050406030204" pitchFamily="18" charset="0"/>
                            <a:ea typeface="Cambria Math" panose="02040503050406030204" pitchFamily="18" charset="0"/>
                          </a:rPr>
                          <m:t>∆</m:t>
                        </m:r>
                        <m:r>
                          <a:rPr lang="de-DE" sz="1100" b="0" i="1">
                            <a:latin typeface="Cambria Math" panose="02040503050406030204" pitchFamily="18" charset="0"/>
                          </a:rPr>
                          <m:t>𝐸</m:t>
                        </m:r>
                      </m:e>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p>
                    <m:r>
                      <a:rPr lang="fr-FR" sz="1100" b="0" i="1">
                        <a:latin typeface="Cambria Math" panose="02040503050406030204" pitchFamily="18" charset="0"/>
                      </a:rPr>
                      <m:t> (</m:t>
                    </m:r>
                    <m:r>
                      <a:rPr lang="fr-FR" sz="1100" b="0" i="1">
                        <a:latin typeface="Cambria Math" panose="02040503050406030204" pitchFamily="18" charset="0"/>
                      </a:rPr>
                      <m:t>𝑜𝑑𝑒𝑟</m:t>
                    </m:r>
                    <m:r>
                      <a:rPr lang="fr-FR" sz="1100" b="0" i="1">
                        <a:latin typeface="Cambria Math" panose="02040503050406030204" pitchFamily="18" charset="0"/>
                      </a:rPr>
                      <m:t> 1.3∗</m:t>
                    </m:r>
                    <m:sSup>
                      <m:sSupPr>
                        <m:ctrlPr>
                          <a:rPr lang="de-DE" sz="1100" i="1">
                            <a:solidFill>
                              <a:schemeClr val="tx1"/>
                            </a:solidFill>
                            <a:effectLst/>
                            <a:latin typeface="Cambria Math" panose="02040503050406030204" pitchFamily="18" charset="0"/>
                            <a:ea typeface="+mn-ea"/>
                            <a:cs typeface="+mn-cs"/>
                          </a:rPr>
                        </m:ctrlPr>
                      </m:sSupPr>
                      <m:e>
                        <m:r>
                          <a:rPr lang="de-DE" sz="110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𝐸</m:t>
                        </m:r>
                      </m:e>
                      <m:sup>
                        <m:r>
                          <a:rPr lang="fr-FR" sz="1100" b="0" i="1">
                            <a:solidFill>
                              <a:schemeClr val="tx1"/>
                            </a:solidFill>
                            <a:effectLst/>
                            <a:latin typeface="Cambria Math" panose="02040503050406030204" pitchFamily="18" charset="0"/>
                            <a:ea typeface="+mn-ea"/>
                            <a:cs typeface="+mn-cs"/>
                          </a:rPr>
                          <m:t>𝑃𝑙𝑎𝑛</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p>
                    <m:r>
                      <a:rPr lang="fr-FR" sz="1100" b="0" i="1">
                        <a:solidFill>
                          <a:schemeClr val="tx1"/>
                        </a:solidFill>
                        <a:effectLst/>
                        <a:latin typeface="Cambria Math" panose="02040503050406030204" pitchFamily="18" charset="0"/>
                        <a:ea typeface="+mn-ea"/>
                        <a:cs typeface="+mn-cs"/>
                      </a:rPr>
                      <m:t> </m:t>
                    </m:r>
                    <m:r>
                      <a:rPr lang="fr-FR" sz="1100" b="0" i="1">
                        <a:solidFill>
                          <a:schemeClr val="tx1"/>
                        </a:solidFill>
                        <a:effectLst/>
                        <a:latin typeface="Cambria Math" panose="02040503050406030204" pitchFamily="18" charset="0"/>
                        <a:ea typeface="+mn-ea"/>
                        <a:cs typeface="+mn-cs"/>
                      </a:rPr>
                      <m:t>𝑤𝑒𝑛𝑛</m:t>
                    </m:r>
                    <m:sSup>
                      <m:sSupPr>
                        <m:ctrlPr>
                          <a:rPr lang="de-DE" sz="1100" i="1">
                            <a:solidFill>
                              <a:schemeClr val="tx1"/>
                            </a:solidFill>
                            <a:effectLst/>
                            <a:latin typeface="Cambria Math" panose="02040503050406030204" pitchFamily="18" charset="0"/>
                            <a:ea typeface="+mn-ea"/>
                            <a:cs typeface="+mn-cs"/>
                          </a:rPr>
                        </m:ctrlPr>
                      </m:sSupPr>
                      <m:e>
                        <m:r>
                          <a:rPr lang="fr-FR" sz="1100" b="0" i="1">
                            <a:solidFill>
                              <a:schemeClr val="tx1"/>
                            </a:solidFill>
                            <a:effectLst/>
                            <a:latin typeface="Cambria Math" panose="02040503050406030204" pitchFamily="18" charset="0"/>
                            <a:ea typeface="+mn-ea"/>
                            <a:cs typeface="+mn-cs"/>
                          </a:rPr>
                          <m:t> </m:t>
                        </m:r>
                        <m:r>
                          <a:rPr lang="de-DE" sz="110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𝐸</m:t>
                        </m:r>
                      </m:e>
                      <m:sup>
                        <m:r>
                          <a:rPr lang="fr-FR" sz="1100" b="0" i="1">
                            <a:solidFill>
                              <a:schemeClr val="tx1"/>
                            </a:solidFill>
                            <a:effectLst/>
                            <a:latin typeface="Cambria Math" panose="02040503050406030204" pitchFamily="18" charset="0"/>
                            <a:ea typeface="+mn-ea"/>
                            <a:cs typeface="+mn-cs"/>
                          </a:rPr>
                          <m:t>𝑟</m:t>
                        </m:r>
                        <m:r>
                          <a:rPr lang="de-DE" sz="1100" b="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p>
                    <m:r>
                      <a:rPr lang="fr-FR" sz="1100" b="0" i="1">
                        <a:solidFill>
                          <a:schemeClr val="tx1"/>
                        </a:solidFill>
                        <a:effectLst/>
                        <a:latin typeface="Cambria Math" panose="02040503050406030204" pitchFamily="18" charset="0"/>
                        <a:ea typeface="+mn-ea"/>
                        <a:cs typeface="+mn-cs"/>
                      </a:rPr>
                      <m:t>&gt;1.3∗</m:t>
                    </m:r>
                    <m:sSup>
                      <m:sSupPr>
                        <m:ctrlPr>
                          <a:rPr lang="de-DE" sz="1100" i="1">
                            <a:solidFill>
                              <a:schemeClr val="tx1"/>
                            </a:solidFill>
                            <a:effectLst/>
                            <a:latin typeface="Cambria Math" panose="02040503050406030204" pitchFamily="18" charset="0"/>
                            <a:ea typeface="+mn-ea"/>
                            <a:cs typeface="+mn-cs"/>
                          </a:rPr>
                        </m:ctrlPr>
                      </m:sSupPr>
                      <m:e>
                        <m:r>
                          <a:rPr lang="de-DE" sz="110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𝐸</m:t>
                        </m:r>
                      </m:e>
                      <m:sup>
                        <m:r>
                          <a:rPr lang="fr-FR" sz="1100" b="0" i="1">
                            <a:solidFill>
                              <a:schemeClr val="tx1"/>
                            </a:solidFill>
                            <a:effectLst/>
                            <a:latin typeface="Cambria Math" panose="02040503050406030204" pitchFamily="18" charset="0"/>
                            <a:ea typeface="+mn-ea"/>
                            <a:cs typeface="+mn-cs"/>
                          </a:rPr>
                          <m:t>𝑃𝑙𝑎𝑛</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p>
                    <m:r>
                      <a:rPr lang="fr-FR" sz="1100" b="0" i="1">
                        <a:solidFill>
                          <a:schemeClr val="tx1"/>
                        </a:solidFill>
                        <a:effectLst/>
                        <a:latin typeface="Cambria Math" panose="02040503050406030204" pitchFamily="18" charset="0"/>
                        <a:ea typeface="+mn-ea"/>
                        <a:cs typeface="+mn-cs"/>
                      </a:rPr>
                      <m:t>) </m:t>
                    </m:r>
                  </m:oMath>
                </m:oMathPara>
              </a14:m>
              <a:endParaRPr lang="de-DE" sz="1100" i="1"/>
            </a:p>
          </xdr:txBody>
        </xdr:sp>
      </mc:Choice>
      <mc:Fallback xmlns="">
        <xdr:sp macro="" textlink="">
          <xdr:nvSpPr>
            <xdr:cNvPr id="63" name="TextBox 99">
              <a:extLst>
                <a:ext uri="{FF2B5EF4-FFF2-40B4-BE49-F238E27FC236}">
                  <a16:creationId xmlns:a16="http://schemas.microsoft.com/office/drawing/2014/main" id="{DB077918-0E2F-4558-B8E4-A9D23B30537F}"/>
                </a:ext>
              </a:extLst>
            </xdr:cNvPr>
            <xdr:cNvSpPr txBox="1"/>
          </xdr:nvSpPr>
          <xdr:spPr>
            <a:xfrm>
              <a:off x="6989123" y="98505555"/>
              <a:ext cx="3658502"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i="0">
                  <a:latin typeface="Cambria Math" panose="02040503050406030204" pitchFamily="18" charset="0"/>
                </a:rPr>
                <a:t>〖</a:t>
              </a:r>
              <a:r>
                <a:rPr lang="de-DE" sz="1100" i="0">
                  <a:latin typeface="Cambria Math" panose="02040503050406030204" pitchFamily="18" charset="0"/>
                  <a:ea typeface="Cambria Math" panose="02040503050406030204" pitchFamily="18" charset="0"/>
                </a:rPr>
                <a:t>∆</a:t>
              </a:r>
              <a:r>
                <a:rPr lang="de-DE" sz="1100" b="0" i="0">
                  <a:latin typeface="Cambria Math" panose="02040503050406030204" pitchFamily="18" charset="0"/>
                </a:rPr>
                <a:t>𝐸〗^(</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r>
                <a:rPr lang="fr-FR" sz="1100" b="0" i="0">
                  <a:latin typeface="Cambria Math" panose="02040503050406030204" pitchFamily="18" charset="0"/>
                </a:rPr>
                <a:t>  (𝑜𝑑𝑒𝑟 1.3∗</a:t>
              </a: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𝐸〗^(</a:t>
              </a:r>
              <a:r>
                <a:rPr lang="fr-FR" sz="1100" b="0" i="0">
                  <a:solidFill>
                    <a:schemeClr val="tx1"/>
                  </a:solidFill>
                  <a:effectLst/>
                  <a:latin typeface="Cambria Math" panose="02040503050406030204" pitchFamily="18" charset="0"/>
                  <a:ea typeface="+mn-ea"/>
                  <a:cs typeface="+mn-cs"/>
                </a:rPr>
                <a:t>𝑃𝑙𝑎𝑛,𝑡</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  𝑤𝑒𝑛𝑛</a:t>
              </a:r>
              <a:r>
                <a:rPr lang="de-DE" sz="110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𝐸〗^(</a:t>
              </a:r>
              <a:r>
                <a:rPr lang="fr-FR" sz="1100" b="0" i="0">
                  <a:solidFill>
                    <a:schemeClr val="tx1"/>
                  </a:solidFill>
                  <a:effectLst/>
                  <a:latin typeface="Cambria Math" panose="02040503050406030204" pitchFamily="18" charset="0"/>
                  <a:ea typeface="+mn-ea"/>
                  <a:cs typeface="+mn-cs"/>
                </a:rPr>
                <a:t>𝑟</a:t>
              </a:r>
              <a:r>
                <a:rPr lang="de-DE" sz="1100" b="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&gt;1.3∗</a:t>
              </a: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𝐸〗^(</a:t>
              </a:r>
              <a:r>
                <a:rPr lang="fr-FR" sz="1100" b="0" i="0">
                  <a:solidFill>
                    <a:schemeClr val="tx1"/>
                  </a:solidFill>
                  <a:effectLst/>
                  <a:latin typeface="Cambria Math" panose="02040503050406030204" pitchFamily="18" charset="0"/>
                  <a:ea typeface="+mn-ea"/>
                  <a:cs typeface="+mn-cs"/>
                </a:rPr>
                <a:t>𝑃𝑙𝑎𝑛,𝑡</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 </a:t>
              </a:r>
              <a:endParaRPr lang="de-DE" sz="1100" i="1"/>
            </a:p>
          </xdr:txBody>
        </xdr:sp>
      </mc:Fallback>
    </mc:AlternateContent>
    <xdr:clientData/>
  </xdr:oneCellAnchor>
  <xdr:oneCellAnchor>
    <xdr:from>
      <xdr:col>2</xdr:col>
      <xdr:colOff>1540954</xdr:colOff>
      <xdr:row>190</xdr:row>
      <xdr:rowOff>170089</xdr:rowOff>
    </xdr:from>
    <xdr:ext cx="665118" cy="207044"/>
    <mc:AlternateContent xmlns:mc="http://schemas.openxmlformats.org/markup-compatibility/2006" xmlns:a14="http://schemas.microsoft.com/office/drawing/2010/main">
      <mc:Choice Requires="a14">
        <xdr:sp macro="" textlink="">
          <xdr:nvSpPr>
            <xdr:cNvPr id="80" name="TextBox 5">
              <a:extLst>
                <a:ext uri="{FF2B5EF4-FFF2-40B4-BE49-F238E27FC236}">
                  <a16:creationId xmlns:a16="http://schemas.microsoft.com/office/drawing/2014/main" id="{F8C25EDD-BAF3-4E3D-953A-414E1CFD7BA8}"/>
                </a:ext>
              </a:extLst>
            </xdr:cNvPr>
            <xdr:cNvSpPr txBox="1"/>
          </xdr:nvSpPr>
          <xdr:spPr>
            <a:xfrm>
              <a:off x="6430454" y="67568989"/>
              <a:ext cx="665118" cy="2070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de-DE" sz="1100" b="0" i="1">
                            <a:latin typeface="Cambria Math" panose="02040503050406030204" pitchFamily="18" charset="0"/>
                          </a:rPr>
                          <m:t>𝑃𝑙𝑎𝑛</m:t>
                        </m:r>
                        <m:r>
                          <a:rPr lang="de-DE" sz="1100" b="0" i="1">
                            <a:latin typeface="Cambria Math" panose="02040503050406030204" pitchFamily="18" charset="0"/>
                          </a:rPr>
                          <m:t>,</m:t>
                        </m:r>
                        <m:r>
                          <a:rPr lang="de-DE" sz="1100" b="0" i="1">
                            <a:latin typeface="Cambria Math" panose="02040503050406030204" pitchFamily="18" charset="0"/>
                          </a:rPr>
                          <m:t>𝑑𝑦𝑛</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i="1"/>
            </a:p>
          </xdr:txBody>
        </xdr:sp>
      </mc:Choice>
      <mc:Fallback xmlns="">
        <xdr:sp macro="" textlink="">
          <xdr:nvSpPr>
            <xdr:cNvPr id="80" name="TextBox 5">
              <a:extLst>
                <a:ext uri="{FF2B5EF4-FFF2-40B4-BE49-F238E27FC236}">
                  <a16:creationId xmlns:a16="http://schemas.microsoft.com/office/drawing/2014/main" id="{F8C25EDD-BAF3-4E3D-953A-414E1CFD7BA8}"/>
                </a:ext>
              </a:extLst>
            </xdr:cNvPr>
            <xdr:cNvSpPr txBox="1"/>
          </xdr:nvSpPr>
          <xdr:spPr>
            <a:xfrm>
              <a:off x="6430454" y="67568989"/>
              <a:ext cx="665118" cy="2070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𝐷_𝑖^(𝑃𝑙𝑎𝑛,𝑑𝑦𝑛,𝑡)</a:t>
              </a:r>
              <a:endParaRPr lang="de-DE" sz="1100" i="1"/>
            </a:p>
          </xdr:txBody>
        </xdr:sp>
      </mc:Fallback>
    </mc:AlternateContent>
    <xdr:clientData/>
  </xdr:oneCellAnchor>
  <xdr:oneCellAnchor>
    <xdr:from>
      <xdr:col>2</xdr:col>
      <xdr:colOff>1540954</xdr:colOff>
      <xdr:row>194</xdr:row>
      <xdr:rowOff>170089</xdr:rowOff>
    </xdr:from>
    <xdr:ext cx="423129" cy="198068"/>
    <mc:AlternateContent xmlns:mc="http://schemas.openxmlformats.org/markup-compatibility/2006" xmlns:a14="http://schemas.microsoft.com/office/drawing/2010/main">
      <mc:Choice Requires="a14">
        <xdr:sp macro="" textlink="">
          <xdr:nvSpPr>
            <xdr:cNvPr id="91" name="TextBox 5">
              <a:extLst>
                <a:ext uri="{FF2B5EF4-FFF2-40B4-BE49-F238E27FC236}">
                  <a16:creationId xmlns:a16="http://schemas.microsoft.com/office/drawing/2014/main" id="{02515C7F-A626-4BE1-9C8D-EA726A8CF67C}"/>
                </a:ext>
              </a:extLst>
            </xdr:cNvPr>
            <xdr:cNvSpPr txBox="1"/>
          </xdr:nvSpPr>
          <xdr:spPr>
            <a:xfrm>
              <a:off x="6430454" y="68686589"/>
              <a:ext cx="423129"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panose="02040503050406030204" pitchFamily="18" charset="0"/>
                          </a:rPr>
                          <m:t>𝐷</m:t>
                        </m:r>
                      </m:e>
                      <m:sub>
                        <m:r>
                          <a:rPr lang="de-DE" sz="1100" b="0" i="1">
                            <a:latin typeface="Cambria Math" panose="02040503050406030204" pitchFamily="18" charset="0"/>
                          </a:rPr>
                          <m:t>𝑖</m:t>
                        </m:r>
                      </m:sub>
                      <m:sup>
                        <m:r>
                          <a:rPr lang="fr-FR" sz="1100" b="0" i="1">
                            <a:latin typeface="Cambria Math" panose="02040503050406030204" pitchFamily="18" charset="0"/>
                          </a:rPr>
                          <m:t>𝑟𝑒𝑎𝑙</m:t>
                        </m:r>
                        <m:r>
                          <a:rPr lang="de-DE" sz="1100" b="0" i="1">
                            <a:latin typeface="Cambria Math" panose="02040503050406030204" pitchFamily="18" charset="0"/>
                          </a:rPr>
                          <m:t>,</m:t>
                        </m:r>
                        <m:r>
                          <a:rPr lang="de-DE" sz="1100" b="0" i="1">
                            <a:latin typeface="Cambria Math" panose="02040503050406030204" pitchFamily="18" charset="0"/>
                          </a:rPr>
                          <m:t>𝑡</m:t>
                        </m:r>
                      </m:sup>
                    </m:sSubSup>
                  </m:oMath>
                </m:oMathPara>
              </a14:m>
              <a:endParaRPr lang="de-DE" sz="1100" i="1"/>
            </a:p>
          </xdr:txBody>
        </xdr:sp>
      </mc:Choice>
      <mc:Fallback xmlns="">
        <xdr:sp macro="" textlink="">
          <xdr:nvSpPr>
            <xdr:cNvPr id="91" name="TextBox 5">
              <a:extLst>
                <a:ext uri="{FF2B5EF4-FFF2-40B4-BE49-F238E27FC236}">
                  <a16:creationId xmlns:a16="http://schemas.microsoft.com/office/drawing/2014/main" id="{02515C7F-A626-4BE1-9C8D-EA726A8CF67C}"/>
                </a:ext>
              </a:extLst>
            </xdr:cNvPr>
            <xdr:cNvSpPr txBox="1"/>
          </xdr:nvSpPr>
          <xdr:spPr>
            <a:xfrm>
              <a:off x="6430454" y="68686589"/>
              <a:ext cx="423129" cy="198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latin typeface="Cambria Math" panose="02040503050406030204" pitchFamily="18" charset="0"/>
                </a:rPr>
                <a:t>𝐷_𝑖^(</a:t>
              </a:r>
              <a:r>
                <a:rPr lang="fr-FR" sz="1100" b="0" i="0">
                  <a:latin typeface="Cambria Math" panose="02040503050406030204" pitchFamily="18" charset="0"/>
                </a:rPr>
                <a:t>𝑟𝑒𝑎𝑙</a:t>
              </a:r>
              <a:r>
                <a:rPr lang="de-DE" sz="1100" b="0" i="0">
                  <a:latin typeface="Cambria Math" panose="02040503050406030204" pitchFamily="18" charset="0"/>
                </a:rPr>
                <a:t>,𝑡)</a:t>
              </a:r>
              <a:endParaRPr lang="de-DE" sz="1100" i="1"/>
            </a:p>
          </xdr:txBody>
        </xdr:sp>
      </mc:Fallback>
    </mc:AlternateContent>
    <xdr:clientData/>
  </xdr:oneCellAnchor>
  <xdr:oneCellAnchor>
    <xdr:from>
      <xdr:col>2</xdr:col>
      <xdr:colOff>1540954</xdr:colOff>
      <xdr:row>198</xdr:row>
      <xdr:rowOff>170089</xdr:rowOff>
    </xdr:from>
    <xdr:ext cx="617477" cy="211725"/>
    <mc:AlternateContent xmlns:mc="http://schemas.openxmlformats.org/markup-compatibility/2006" xmlns:a14="http://schemas.microsoft.com/office/drawing/2010/main">
      <mc:Choice Requires="a14">
        <xdr:sp macro="" textlink="">
          <xdr:nvSpPr>
            <xdr:cNvPr id="93" name="TextBox 5">
              <a:extLst>
                <a:ext uri="{FF2B5EF4-FFF2-40B4-BE49-F238E27FC236}">
                  <a16:creationId xmlns:a16="http://schemas.microsoft.com/office/drawing/2014/main" id="{095EA6E3-797F-42AB-872F-1F1017CA6FAB}"/>
                </a:ext>
              </a:extLst>
            </xdr:cNvPr>
            <xdr:cNvSpPr txBox="1"/>
          </xdr:nvSpPr>
          <xdr:spPr>
            <a:xfrm>
              <a:off x="6430454" y="69766089"/>
              <a:ext cx="617477" cy="2117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de-DE" sz="1100" b="0" i="1">
                            <a:solidFill>
                              <a:schemeClr val="tx1"/>
                            </a:solidFill>
                            <a:effectLst/>
                            <a:latin typeface="Cambria Math" panose="02040503050406030204" pitchFamily="18" charset="0"/>
                            <a:ea typeface="+mn-ea"/>
                            <a:cs typeface="+mn-cs"/>
                          </a:rPr>
                          <m:t>𝑖</m:t>
                        </m:r>
                      </m:sub>
                      <m:sup>
                        <m:r>
                          <a:rPr lang="de-DE"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𝑑𝑦𝑛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oMath>
                </m:oMathPara>
              </a14:m>
              <a:endParaRPr lang="de-DE" sz="1100" i="1"/>
            </a:p>
          </xdr:txBody>
        </xdr:sp>
      </mc:Choice>
      <mc:Fallback xmlns="">
        <xdr:sp macro="" textlink="">
          <xdr:nvSpPr>
            <xdr:cNvPr id="93" name="TextBox 5">
              <a:extLst>
                <a:ext uri="{FF2B5EF4-FFF2-40B4-BE49-F238E27FC236}">
                  <a16:creationId xmlns:a16="http://schemas.microsoft.com/office/drawing/2014/main" id="{095EA6E3-797F-42AB-872F-1F1017CA6FAB}"/>
                </a:ext>
              </a:extLst>
            </xdr:cNvPr>
            <xdr:cNvSpPr txBox="1"/>
          </xdr:nvSpPr>
          <xdr:spPr>
            <a:xfrm>
              <a:off x="6430454" y="69766089"/>
              <a:ext cx="617477" cy="2117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b="0" i="0">
                  <a:solidFill>
                    <a:schemeClr val="tx1"/>
                  </a:solidFill>
                  <a:effectLst/>
                  <a:latin typeface="Cambria Math" panose="02040503050406030204" pitchFamily="18" charset="0"/>
                  <a:ea typeface="+mn-ea"/>
                  <a:cs typeface="+mn-cs"/>
                </a:rPr>
                <a:t>𝐷_𝑖^(𝑃𝑙𝑎𝑛,𝑑𝑦𝑛,𝑡)</a:t>
              </a:r>
              <a:endParaRPr lang="de-DE" sz="1100" i="1"/>
            </a:p>
          </xdr:txBody>
        </xdr:sp>
      </mc:Fallback>
    </mc:AlternateContent>
    <xdr:clientData/>
  </xdr:oneCellAnchor>
  <xdr:oneCellAnchor>
    <xdr:from>
      <xdr:col>1</xdr:col>
      <xdr:colOff>2329996</xdr:colOff>
      <xdr:row>188</xdr:row>
      <xdr:rowOff>121272</xdr:rowOff>
    </xdr:from>
    <xdr:ext cx="6452135" cy="599459"/>
    <mc:AlternateContent xmlns:mc="http://schemas.openxmlformats.org/markup-compatibility/2006" xmlns:a14="http://schemas.microsoft.com/office/drawing/2010/main">
      <mc:Choice Requires="a14">
        <xdr:sp macro="" textlink="">
          <xdr:nvSpPr>
            <xdr:cNvPr id="95" name="TextBox 6">
              <a:extLst>
                <a:ext uri="{FF2B5EF4-FFF2-40B4-BE49-F238E27FC236}">
                  <a16:creationId xmlns:a16="http://schemas.microsoft.com/office/drawing/2014/main" id="{92501830-1B7B-4452-B70E-05BE87E10280}"/>
                </a:ext>
              </a:extLst>
            </xdr:cNvPr>
            <xdr:cNvSpPr txBox="1"/>
          </xdr:nvSpPr>
          <xdr:spPr>
            <a:xfrm>
              <a:off x="3726996" y="48541402"/>
              <a:ext cx="6452135" cy="59945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fr-FR" sz="1100" b="0" i="1">
                            <a:solidFill>
                              <a:schemeClr val="tx1"/>
                            </a:solidFill>
                            <a:effectLst/>
                            <a:latin typeface="Cambria Math" panose="02040503050406030204" pitchFamily="18" charset="0"/>
                            <a:ea typeface="+mn-ea"/>
                            <a:cs typeface="+mn-cs"/>
                          </a:rPr>
                          <m:t>𝐻</m:t>
                        </m:r>
                        <m:r>
                          <a:rPr lang="fr-FR" sz="1100" b="0" i="1" baseline="-25000">
                            <a:solidFill>
                              <a:schemeClr val="tx1"/>
                            </a:solidFill>
                            <a:effectLst/>
                            <a:latin typeface="Cambria Math" panose="02040503050406030204" pitchFamily="18" charset="0"/>
                            <a:ea typeface="+mn-ea"/>
                            <a:cs typeface="+mn-cs"/>
                          </a:rPr>
                          <m:t>2</m:t>
                        </m:r>
                        <m:r>
                          <a:rPr lang="de-DE" sz="1100" b="0" i="1">
                            <a:solidFill>
                              <a:schemeClr val="tx1"/>
                            </a:solidFill>
                            <a:effectLst/>
                            <a:latin typeface="Cambria Math" panose="02040503050406030204" pitchFamily="18" charset="0"/>
                            <a:ea typeface="+mn-ea"/>
                            <a:cs typeface="+mn-cs"/>
                          </a:rPr>
                          <m:t> </m:t>
                        </m:r>
                        <m:r>
                          <a:rPr lang="de-DE" sz="1100" b="0" i="1">
                            <a:solidFill>
                              <a:schemeClr val="tx1"/>
                            </a:solidFill>
                            <a:effectLst/>
                            <a:latin typeface="Cambria Math" panose="02040503050406030204" pitchFamily="18" charset="0"/>
                            <a:ea typeface="+mn-ea"/>
                            <a:cs typeface="+mn-cs"/>
                          </a:rPr>
                          <m:t>𝑒𝑟𝑛𝑒𝑢𝑒𝑟𝑏𝑎𝑟</m:t>
                        </m:r>
                      </m:sub>
                      <m:sup>
                        <m:r>
                          <a:rPr lang="de-DE"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𝑑𝑦𝑛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r>
                      <a:rPr lang="fr-FR" sz="1100" b="0" i="0">
                        <a:solidFill>
                          <a:schemeClr val="tx1"/>
                        </a:solidFill>
                        <a:effectLst/>
                        <a:latin typeface="Cambria Math" panose="02040503050406030204" pitchFamily="18" charset="0"/>
                        <a:ea typeface="+mn-ea"/>
                        <a:cs typeface="+mn-cs"/>
                      </a:rPr>
                      <m:t>= </m:t>
                    </m:r>
                    <m:f>
                      <m:fPr>
                        <m:ctrlPr>
                          <a:rPr lang="fr-FR" sz="1100" b="0" i="1">
                            <a:solidFill>
                              <a:schemeClr val="tx1"/>
                            </a:solidFill>
                            <a:effectLst/>
                            <a:latin typeface="Cambria Math" panose="02040503050406030204" pitchFamily="18" charset="0"/>
                            <a:ea typeface="+mn-ea"/>
                            <a:cs typeface="+mn-cs"/>
                          </a:rPr>
                        </m:ctrlPr>
                      </m:fPr>
                      <m:num>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fr-FR" sz="1100" b="0" i="1">
                                <a:solidFill>
                                  <a:schemeClr val="tx1"/>
                                </a:solidFill>
                                <a:effectLst/>
                                <a:latin typeface="Cambria Math" panose="02040503050406030204" pitchFamily="18" charset="0"/>
                                <a:ea typeface="+mn-ea"/>
                                <a:cs typeface="+mn-cs"/>
                              </a:rPr>
                              <m:t>𝐻</m:t>
                            </m:r>
                            <m:r>
                              <a:rPr lang="fr-FR" sz="1100" b="0" i="1" baseline="-25000">
                                <a:solidFill>
                                  <a:schemeClr val="tx1"/>
                                </a:solidFill>
                                <a:effectLst/>
                                <a:latin typeface="Cambria Math" panose="02040503050406030204" pitchFamily="18" charset="0"/>
                                <a:ea typeface="+mn-ea"/>
                                <a:cs typeface="+mn-cs"/>
                              </a:rPr>
                              <m:t>2</m:t>
                            </m:r>
                            <m:r>
                              <a:rPr lang="de-DE" sz="1100" b="0" i="1">
                                <a:solidFill>
                                  <a:schemeClr val="tx1"/>
                                </a:solidFill>
                                <a:effectLst/>
                                <a:latin typeface="Cambria Math" panose="02040503050406030204" pitchFamily="18" charset="0"/>
                                <a:ea typeface="+mn-ea"/>
                                <a:cs typeface="+mn-cs"/>
                              </a:rPr>
                              <m:t> </m:t>
                            </m:r>
                            <m:r>
                              <a:rPr lang="de-DE" sz="1100" b="0" i="1">
                                <a:solidFill>
                                  <a:schemeClr val="tx1"/>
                                </a:solidFill>
                                <a:effectLst/>
                                <a:latin typeface="Cambria Math" panose="02040503050406030204" pitchFamily="18" charset="0"/>
                                <a:ea typeface="+mn-ea"/>
                                <a:cs typeface="+mn-cs"/>
                              </a:rPr>
                              <m:t>𝑒𝑟𝑛𝑒𝑢𝑒𝑟𝑏𝑎𝑟</m:t>
                            </m:r>
                          </m:sub>
                          <m:sup>
                            <m:r>
                              <a:rPr lang="fr-FR" sz="1100" b="0" i="1">
                                <a:solidFill>
                                  <a:schemeClr val="tx1"/>
                                </a:solidFill>
                                <a:effectLst/>
                                <a:latin typeface="Cambria Math" panose="02040503050406030204" pitchFamily="18" charset="0"/>
                                <a:ea typeface="+mn-ea"/>
                                <a:cs typeface="+mn-cs"/>
                              </a:rPr>
                              <m:t>𝑟𝑒𝑎𝑙</m:t>
                            </m:r>
                            <m:r>
                              <a:rPr lang="fr-FR"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num>
                      <m:den>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fr-FR" sz="1100" b="0" i="1">
                                <a:solidFill>
                                  <a:schemeClr val="tx1"/>
                                </a:solidFill>
                                <a:effectLst/>
                                <a:latin typeface="Cambria Math" panose="02040503050406030204" pitchFamily="18" charset="0"/>
                                <a:ea typeface="+mn-ea"/>
                                <a:cs typeface="+mn-cs"/>
                              </a:rPr>
                              <m:t>𝐻</m:t>
                            </m:r>
                            <m:r>
                              <a:rPr lang="fr-FR" sz="1100" b="0" i="1" baseline="-25000">
                                <a:solidFill>
                                  <a:schemeClr val="tx1"/>
                                </a:solidFill>
                                <a:effectLst/>
                                <a:latin typeface="Cambria Math" panose="02040503050406030204" pitchFamily="18" charset="0"/>
                                <a:ea typeface="+mn-ea"/>
                                <a:cs typeface="+mn-cs"/>
                              </a:rPr>
                              <m:t>2</m:t>
                            </m:r>
                            <m:r>
                              <a:rPr lang="de-DE" sz="1100" b="0" i="1">
                                <a:solidFill>
                                  <a:schemeClr val="tx1"/>
                                </a:solidFill>
                                <a:effectLst/>
                                <a:latin typeface="Cambria Math" panose="02040503050406030204" pitchFamily="18" charset="0"/>
                                <a:ea typeface="+mn-ea"/>
                                <a:cs typeface="+mn-cs"/>
                              </a:rPr>
                              <m:t> </m:t>
                            </m:r>
                            <m:r>
                              <a:rPr lang="de-DE" sz="1100" b="0" i="1">
                                <a:solidFill>
                                  <a:schemeClr val="tx1"/>
                                </a:solidFill>
                                <a:effectLst/>
                                <a:latin typeface="Cambria Math" panose="02040503050406030204" pitchFamily="18" charset="0"/>
                                <a:ea typeface="+mn-ea"/>
                                <a:cs typeface="+mn-cs"/>
                              </a:rPr>
                              <m:t>𝑒𝑟𝑛𝑒𝑢𝑒𝑟𝑏𝑎𝑟</m:t>
                            </m:r>
                          </m:sub>
                          <m:sup>
                            <m:r>
                              <a:rPr lang="fr-FR" sz="1100" b="0" i="1">
                                <a:solidFill>
                                  <a:schemeClr val="tx1"/>
                                </a:solidFill>
                                <a:effectLst/>
                                <a:latin typeface="Cambria Math" panose="02040503050406030204" pitchFamily="18" charset="0"/>
                                <a:ea typeface="+mn-ea"/>
                                <a:cs typeface="+mn-cs"/>
                              </a:rPr>
                              <m:t>𝑟𝑒𝑎𝑙</m:t>
                            </m:r>
                            <m:r>
                              <a:rPr lang="fr-FR"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r>
                          <a:rPr lang="fr-FR" sz="1100" b="0" i="1">
                            <a:solidFill>
                              <a:schemeClr val="tx1"/>
                            </a:solidFill>
                            <a:effectLst/>
                            <a:latin typeface="Cambria Math" panose="02040503050406030204" pitchFamily="18" charset="0"/>
                            <a:ea typeface="+mn-ea"/>
                            <a:cs typeface="+mn-cs"/>
                          </a:rPr>
                          <m:t>+ </m:t>
                        </m:r>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fr-FR" sz="1100" b="0" i="1">
                                <a:solidFill>
                                  <a:schemeClr val="tx1"/>
                                </a:solidFill>
                                <a:effectLst/>
                                <a:latin typeface="Cambria Math" panose="02040503050406030204" pitchFamily="18" charset="0"/>
                                <a:ea typeface="+mn-ea"/>
                                <a:cs typeface="+mn-cs"/>
                              </a:rPr>
                              <m:t>𝐻</m:t>
                            </m:r>
                            <m:r>
                              <a:rPr lang="fr-FR" sz="1100" b="0" i="1" baseline="-25000">
                                <a:solidFill>
                                  <a:schemeClr val="tx1"/>
                                </a:solidFill>
                                <a:effectLst/>
                                <a:latin typeface="Cambria Math" panose="02040503050406030204" pitchFamily="18" charset="0"/>
                                <a:ea typeface="+mn-ea"/>
                                <a:cs typeface="+mn-cs"/>
                              </a:rPr>
                              <m:t>2</m:t>
                            </m:r>
                            <m:r>
                              <a:rPr lang="de-DE" sz="1100" b="0" i="1">
                                <a:solidFill>
                                  <a:schemeClr val="tx1"/>
                                </a:solidFill>
                                <a:effectLst/>
                                <a:latin typeface="Cambria Math" panose="02040503050406030204" pitchFamily="18" charset="0"/>
                                <a:ea typeface="+mn-ea"/>
                                <a:cs typeface="+mn-cs"/>
                              </a:rPr>
                              <m:t> </m:t>
                            </m:r>
                            <m:r>
                              <a:rPr lang="fr-FR" sz="1100" b="0" i="1">
                                <a:solidFill>
                                  <a:schemeClr val="tx1"/>
                                </a:solidFill>
                                <a:effectLst/>
                                <a:latin typeface="Cambria Math" panose="02040503050406030204" pitchFamily="18" charset="0"/>
                                <a:ea typeface="+mn-ea"/>
                                <a:cs typeface="+mn-cs"/>
                              </a:rPr>
                              <m:t>𝐶𝑂</m:t>
                            </m:r>
                            <m:r>
                              <a:rPr lang="fr-FR" sz="1100" b="0" i="1" baseline="-25000">
                                <a:solidFill>
                                  <a:schemeClr val="tx1"/>
                                </a:solidFill>
                                <a:effectLst/>
                                <a:latin typeface="Cambria Math" panose="02040503050406030204" pitchFamily="18" charset="0"/>
                                <a:ea typeface="+mn-ea"/>
                                <a:cs typeface="+mn-cs"/>
                              </a:rPr>
                              <m:t>2</m:t>
                            </m:r>
                            <m:r>
                              <a:rPr lang="de-DE" sz="1100" b="0" i="1" baseline="0">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𝑎𝑟𝑚</m:t>
                            </m:r>
                          </m:sub>
                          <m:sup>
                            <m:r>
                              <a:rPr lang="fr-FR" sz="1100" b="0" i="1">
                                <a:solidFill>
                                  <a:schemeClr val="tx1"/>
                                </a:solidFill>
                                <a:effectLst/>
                                <a:latin typeface="Cambria Math" panose="02040503050406030204" pitchFamily="18" charset="0"/>
                                <a:ea typeface="+mn-ea"/>
                                <a:cs typeface="+mn-cs"/>
                              </a:rPr>
                              <m:t>𝑟𝑒𝑎𝑙</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den>
                    </m:f>
                    <m:d>
                      <m:dPr>
                        <m:ctrlPr>
                          <a:rPr lang="fr-FR" sz="1100" i="1">
                            <a:solidFill>
                              <a:schemeClr val="tx1"/>
                            </a:solidFill>
                            <a:effectLst/>
                            <a:latin typeface="Cambria Math" panose="02040503050406030204" pitchFamily="18" charset="0"/>
                            <a:ea typeface="+mn-ea"/>
                            <a:cs typeface="+mn-cs"/>
                          </a:rPr>
                        </m:ctrlPr>
                      </m:dPr>
                      <m:e>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fr-FR" sz="1100" b="0" i="1">
                                <a:solidFill>
                                  <a:schemeClr val="tx1"/>
                                </a:solidFill>
                                <a:effectLst/>
                                <a:latin typeface="Cambria Math" panose="02040503050406030204" pitchFamily="18" charset="0"/>
                                <a:ea typeface="+mn-ea"/>
                                <a:cs typeface="+mn-cs"/>
                              </a:rPr>
                              <m:t>𝐻</m:t>
                            </m:r>
                            <m:r>
                              <a:rPr lang="fr-FR" sz="1100" b="0" i="1" baseline="-25000">
                                <a:solidFill>
                                  <a:schemeClr val="tx1"/>
                                </a:solidFill>
                                <a:effectLst/>
                                <a:latin typeface="Cambria Math" panose="02040503050406030204" pitchFamily="18" charset="0"/>
                                <a:ea typeface="+mn-ea"/>
                                <a:cs typeface="+mn-cs"/>
                              </a:rPr>
                              <m:t>2</m:t>
                            </m:r>
                            <m:r>
                              <a:rPr lang="de-DE" sz="1100" b="0" i="1">
                                <a:solidFill>
                                  <a:schemeClr val="tx1"/>
                                </a:solidFill>
                                <a:effectLst/>
                                <a:latin typeface="Cambria Math" panose="02040503050406030204" pitchFamily="18" charset="0"/>
                                <a:ea typeface="+mn-ea"/>
                                <a:cs typeface="+mn-cs"/>
                              </a:rPr>
                              <m:t> </m:t>
                            </m:r>
                            <m:r>
                              <a:rPr lang="de-DE" sz="1100" b="0" i="1">
                                <a:solidFill>
                                  <a:schemeClr val="tx1"/>
                                </a:solidFill>
                                <a:effectLst/>
                                <a:latin typeface="Cambria Math" panose="02040503050406030204" pitchFamily="18" charset="0"/>
                                <a:ea typeface="+mn-ea"/>
                                <a:cs typeface="+mn-cs"/>
                              </a:rPr>
                              <m:t>𝑒𝑟𝑛𝑒𝑢𝑒𝑟𝑏𝑎𝑟</m:t>
                            </m:r>
                          </m:sub>
                          <m:sup>
                            <m:r>
                              <a:rPr lang="fr-FR"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𝑑𝑦𝑛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r>
                          <a:rPr lang="fr-FR" sz="1100" b="0" i="1">
                            <a:solidFill>
                              <a:schemeClr val="tx1"/>
                            </a:solidFill>
                            <a:effectLst/>
                            <a:latin typeface="Cambria Math" panose="02040503050406030204" pitchFamily="18" charset="0"/>
                            <a:ea typeface="+mn-ea"/>
                            <a:cs typeface="+mn-cs"/>
                          </a:rPr>
                          <m:t>+ </m:t>
                        </m:r>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fr-FR" sz="1100" b="0" i="1">
                                <a:solidFill>
                                  <a:schemeClr val="tx1"/>
                                </a:solidFill>
                                <a:effectLst/>
                                <a:latin typeface="Cambria Math" panose="02040503050406030204" pitchFamily="18" charset="0"/>
                                <a:ea typeface="+mn-ea"/>
                                <a:cs typeface="+mn-cs"/>
                              </a:rPr>
                              <m:t>𝐻</m:t>
                            </m:r>
                            <m:r>
                              <a:rPr lang="fr-FR" sz="1100" b="0" i="1" baseline="-25000">
                                <a:solidFill>
                                  <a:schemeClr val="tx1"/>
                                </a:solidFill>
                                <a:effectLst/>
                                <a:latin typeface="Cambria Math" panose="02040503050406030204" pitchFamily="18" charset="0"/>
                                <a:ea typeface="+mn-ea"/>
                                <a:cs typeface="+mn-cs"/>
                              </a:rPr>
                              <m:t>2</m:t>
                            </m:r>
                            <m:r>
                              <a:rPr lang="de-DE" sz="1100" b="0" i="1">
                                <a:solidFill>
                                  <a:schemeClr val="tx1"/>
                                </a:solidFill>
                                <a:effectLst/>
                                <a:latin typeface="Cambria Math" panose="02040503050406030204" pitchFamily="18" charset="0"/>
                                <a:ea typeface="+mn-ea"/>
                                <a:cs typeface="+mn-cs"/>
                              </a:rPr>
                              <m:t> </m:t>
                            </m:r>
                            <m:r>
                              <a:rPr lang="fr-FR" sz="1100" b="0" i="1">
                                <a:solidFill>
                                  <a:schemeClr val="tx1"/>
                                </a:solidFill>
                                <a:effectLst/>
                                <a:latin typeface="Cambria Math" panose="02040503050406030204" pitchFamily="18" charset="0"/>
                                <a:ea typeface="+mn-ea"/>
                                <a:cs typeface="+mn-cs"/>
                              </a:rPr>
                              <m:t>𝐶𝑂</m:t>
                            </m:r>
                            <m:r>
                              <a:rPr lang="fr-FR" sz="1100" b="0" i="1" baseline="-25000">
                                <a:solidFill>
                                  <a:schemeClr val="tx1"/>
                                </a:solidFill>
                                <a:effectLst/>
                                <a:latin typeface="Cambria Math" panose="02040503050406030204" pitchFamily="18" charset="0"/>
                                <a:ea typeface="+mn-ea"/>
                                <a:cs typeface="+mn-cs"/>
                              </a:rPr>
                              <m:t>2</m:t>
                            </m:r>
                            <m:r>
                              <a:rPr lang="de-DE" sz="1100" b="0" i="1" baseline="0">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𝑎𝑟𝑚</m:t>
                            </m:r>
                          </m:sub>
                          <m:sup>
                            <m:r>
                              <a:rPr lang="fr-FR"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𝑑𝑦𝑛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e>
                    </m:d>
                  </m:oMath>
                </m:oMathPara>
              </a14:m>
              <a:endParaRPr lang="fr-FR" sz="1100"/>
            </a:p>
            <a:p>
              <a:endParaRPr lang="fr-FR" sz="1100"/>
            </a:p>
          </xdr:txBody>
        </xdr:sp>
      </mc:Choice>
      <mc:Fallback xmlns="">
        <xdr:sp macro="" textlink="">
          <xdr:nvSpPr>
            <xdr:cNvPr id="95" name="TextBox 6">
              <a:extLst>
                <a:ext uri="{FF2B5EF4-FFF2-40B4-BE49-F238E27FC236}">
                  <a16:creationId xmlns:a16="http://schemas.microsoft.com/office/drawing/2014/main" id="{92501830-1B7B-4452-B70E-05BE87E10280}"/>
                </a:ext>
              </a:extLst>
            </xdr:cNvPr>
            <xdr:cNvSpPr txBox="1"/>
          </xdr:nvSpPr>
          <xdr:spPr>
            <a:xfrm>
              <a:off x="3726996" y="48541402"/>
              <a:ext cx="6452135" cy="59945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100" b="0" i="0">
                  <a:solidFill>
                    <a:schemeClr val="tx1"/>
                  </a:solidFill>
                  <a:effectLst/>
                  <a:latin typeface="Cambria Math" panose="02040503050406030204" pitchFamily="18" charset="0"/>
                  <a:ea typeface="+mn-ea"/>
                  <a:cs typeface="+mn-cs"/>
                </a:rPr>
                <a:t>𝐷_(</a:t>
              </a:r>
              <a:r>
                <a:rPr lang="fr-FR" sz="1100" b="0" i="0">
                  <a:solidFill>
                    <a:schemeClr val="tx1"/>
                  </a:solidFill>
                  <a:effectLst/>
                  <a:latin typeface="+mn-lt"/>
                  <a:ea typeface="+mn-ea"/>
                  <a:cs typeface="+mn-cs"/>
                </a:rPr>
                <a:t>𝐻</a:t>
              </a:r>
              <a:r>
                <a:rPr lang="fr-FR" sz="1100" b="0" i="0" baseline="-25000">
                  <a:solidFill>
                    <a:schemeClr val="tx1"/>
                  </a:solidFill>
                  <a:effectLst/>
                  <a:latin typeface="+mn-lt"/>
                  <a:ea typeface="+mn-ea"/>
                  <a:cs typeface="+mn-cs"/>
                </a:rPr>
                <a:t>2</a:t>
              </a:r>
              <a:r>
                <a:rPr lang="de-DE" sz="1100" b="0" i="0">
                  <a:solidFill>
                    <a:schemeClr val="tx1"/>
                  </a:solidFill>
                  <a:effectLst/>
                  <a:latin typeface="+mn-lt"/>
                  <a:ea typeface="+mn-ea"/>
                  <a:cs typeface="+mn-cs"/>
                </a:rPr>
                <a:t> 𝑒𝑟𝑛𝑒𝑢𝑒𝑟𝑏𝑎𝑟</a:t>
              </a:r>
              <a:r>
                <a:rPr lang="de-DE" sz="1100" b="0" i="0">
                  <a:solidFill>
                    <a:schemeClr val="tx1"/>
                  </a:solidFill>
                  <a:effectLst/>
                  <a:latin typeface="Cambria Math" panose="02040503050406030204" pitchFamily="18" charset="0"/>
                  <a:ea typeface="+mn-ea"/>
                  <a:cs typeface="+mn-cs"/>
                </a:rPr>
                <a:t>)^(𝑃𝑙𝑎𝑛,𝑑𝑦𝑛,𝑡)</a:t>
              </a:r>
              <a:r>
                <a:rPr lang="fr-FR"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 </a:t>
              </a:r>
              <a:r>
                <a:rPr lang="fr-FR" sz="1100" b="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𝐷_(</a:t>
              </a:r>
              <a:r>
                <a:rPr lang="fr-FR" sz="1100" b="0" i="0">
                  <a:solidFill>
                    <a:schemeClr val="tx1"/>
                  </a:solidFill>
                  <a:effectLst/>
                  <a:latin typeface="+mn-lt"/>
                  <a:ea typeface="+mn-ea"/>
                  <a:cs typeface="+mn-cs"/>
                </a:rPr>
                <a:t>𝐻</a:t>
              </a:r>
              <a:r>
                <a:rPr lang="fr-FR" sz="1100" b="0" i="0" baseline="-25000">
                  <a:solidFill>
                    <a:schemeClr val="tx1"/>
                  </a:solidFill>
                  <a:effectLst/>
                  <a:latin typeface="+mn-lt"/>
                  <a:ea typeface="+mn-ea"/>
                  <a:cs typeface="+mn-cs"/>
                </a:rPr>
                <a:t>2</a:t>
              </a:r>
              <a:r>
                <a:rPr lang="de-DE" sz="1100" b="0" i="0">
                  <a:solidFill>
                    <a:schemeClr val="tx1"/>
                  </a:solidFill>
                  <a:effectLst/>
                  <a:latin typeface="+mn-lt"/>
                  <a:ea typeface="+mn-ea"/>
                  <a:cs typeface="+mn-cs"/>
                </a:rPr>
                <a:t> 𝑒𝑟𝑛𝑒𝑢𝑒𝑟𝑏𝑎𝑟</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𝑟𝑒𝑎𝑙,</a:t>
              </a:r>
              <a:r>
                <a:rPr lang="de-DE" sz="1100" b="0" i="0">
                  <a:solidFill>
                    <a:schemeClr val="tx1"/>
                  </a:solidFill>
                  <a:effectLst/>
                  <a:latin typeface="Cambria Math" panose="02040503050406030204" pitchFamily="18" charset="0"/>
                  <a:ea typeface="+mn-ea"/>
                  <a:cs typeface="+mn-cs"/>
                </a:rPr>
                <a:t>𝑡)</a:t>
              </a:r>
              <a:r>
                <a:rPr lang="fr-FR" sz="1100" b="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𝐷_(</a:t>
              </a:r>
              <a:r>
                <a:rPr lang="fr-FR" sz="1100" b="0" i="0">
                  <a:solidFill>
                    <a:schemeClr val="tx1"/>
                  </a:solidFill>
                  <a:effectLst/>
                  <a:latin typeface="+mn-lt"/>
                  <a:ea typeface="+mn-ea"/>
                  <a:cs typeface="+mn-cs"/>
                </a:rPr>
                <a:t>𝐻</a:t>
              </a:r>
              <a:r>
                <a:rPr lang="fr-FR" sz="1100" b="0" i="0" baseline="-25000">
                  <a:solidFill>
                    <a:schemeClr val="tx1"/>
                  </a:solidFill>
                  <a:effectLst/>
                  <a:latin typeface="+mn-lt"/>
                  <a:ea typeface="+mn-ea"/>
                  <a:cs typeface="+mn-cs"/>
                </a:rPr>
                <a:t>2</a:t>
              </a:r>
              <a:r>
                <a:rPr lang="de-DE" sz="1100" b="0" i="0">
                  <a:solidFill>
                    <a:schemeClr val="tx1"/>
                  </a:solidFill>
                  <a:effectLst/>
                  <a:latin typeface="+mn-lt"/>
                  <a:ea typeface="+mn-ea"/>
                  <a:cs typeface="+mn-cs"/>
                </a:rPr>
                <a:t> 𝑒𝑟𝑛𝑒𝑢𝑒𝑟𝑏𝑎𝑟</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𝑟𝑒𝑎𝑙,</a:t>
              </a:r>
              <a:r>
                <a:rPr lang="de-DE" sz="1100" b="0" i="0">
                  <a:solidFill>
                    <a:schemeClr val="tx1"/>
                  </a:solidFill>
                  <a:effectLst/>
                  <a:latin typeface="Cambria Math" panose="02040503050406030204" pitchFamily="18" charset="0"/>
                  <a:ea typeface="+mn-ea"/>
                  <a:cs typeface="+mn-cs"/>
                </a:rPr>
                <a:t>𝑡)</a:t>
              </a:r>
              <a:r>
                <a:rPr lang="fr-FR" sz="1100" b="0" i="0">
                  <a:solidFill>
                    <a:schemeClr val="tx1"/>
                  </a:solidFill>
                  <a:effectLst/>
                  <a:latin typeface="Cambria Math" panose="02040503050406030204" pitchFamily="18" charset="0"/>
                  <a:ea typeface="+mn-ea"/>
                  <a:cs typeface="+mn-cs"/>
                </a:rPr>
                <a:t>+ </a:t>
              </a:r>
              <a:r>
                <a:rPr lang="de-DE" sz="1100" b="0" i="0">
                  <a:solidFill>
                    <a:schemeClr val="tx1"/>
                  </a:solidFill>
                  <a:effectLst/>
                  <a:latin typeface="Cambria Math" panose="02040503050406030204" pitchFamily="18" charset="0"/>
                  <a:ea typeface="+mn-ea"/>
                  <a:cs typeface="+mn-cs"/>
                </a:rPr>
                <a:t>𝐷_(</a:t>
              </a:r>
              <a:r>
                <a:rPr lang="fr-FR" sz="1100" b="0" i="0">
                  <a:solidFill>
                    <a:schemeClr val="tx1"/>
                  </a:solidFill>
                  <a:effectLst/>
                  <a:latin typeface="+mn-lt"/>
                  <a:ea typeface="+mn-ea"/>
                  <a:cs typeface="+mn-cs"/>
                </a:rPr>
                <a:t>𝐻</a:t>
              </a:r>
              <a:r>
                <a:rPr lang="fr-FR" sz="1100" b="0" i="0" baseline="-25000">
                  <a:solidFill>
                    <a:schemeClr val="tx1"/>
                  </a:solidFill>
                  <a:effectLst/>
                  <a:latin typeface="+mn-lt"/>
                  <a:ea typeface="+mn-ea"/>
                  <a:cs typeface="+mn-cs"/>
                </a:rPr>
                <a:t>2</a:t>
              </a:r>
              <a:r>
                <a:rPr lang="de-DE" sz="1100" b="0" i="0">
                  <a:solidFill>
                    <a:schemeClr val="tx1"/>
                  </a:solidFill>
                  <a:effectLst/>
                  <a:latin typeface="+mn-lt"/>
                  <a:ea typeface="+mn-ea"/>
                  <a:cs typeface="+mn-cs"/>
                </a:rPr>
                <a:t> </a:t>
              </a:r>
              <a:r>
                <a:rPr lang="fr-FR" sz="1100" b="0" i="0">
                  <a:solidFill>
                    <a:schemeClr val="tx1"/>
                  </a:solidFill>
                  <a:effectLst/>
                  <a:latin typeface="+mn-lt"/>
                  <a:ea typeface="+mn-ea"/>
                  <a:cs typeface="+mn-cs"/>
                </a:rPr>
                <a:t>𝐶𝑂</a:t>
              </a:r>
              <a:r>
                <a:rPr lang="fr-FR" sz="1100" b="0" i="0" baseline="-25000">
                  <a:solidFill>
                    <a:schemeClr val="tx1"/>
                  </a:solidFill>
                  <a:effectLst/>
                  <a:latin typeface="+mn-lt"/>
                  <a:ea typeface="+mn-ea"/>
                  <a:cs typeface="+mn-cs"/>
                </a:rPr>
                <a:t>2</a:t>
              </a:r>
              <a:r>
                <a:rPr lang="de-DE" sz="1100" b="0" i="0" baseline="0">
                  <a:solidFill>
                    <a:schemeClr val="tx1"/>
                  </a:solidFill>
                  <a:effectLst/>
                  <a:latin typeface="+mn-lt"/>
                  <a:ea typeface="+mn-ea"/>
                  <a:cs typeface="+mn-cs"/>
                </a:rPr>
                <a:t>−</a:t>
              </a:r>
              <a:r>
                <a:rPr lang="fr-FR" sz="1100" b="0" i="0">
                  <a:solidFill>
                    <a:schemeClr val="tx1"/>
                  </a:solidFill>
                  <a:effectLst/>
                  <a:latin typeface="+mn-lt"/>
                  <a:ea typeface="+mn-ea"/>
                  <a:cs typeface="+mn-cs"/>
                </a:rPr>
                <a:t>𝑎𝑟𝑚</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𝑟𝑒𝑎𝑙</a:t>
              </a:r>
              <a:r>
                <a:rPr lang="de-DE" sz="1100" b="0" i="0">
                  <a:solidFill>
                    <a:schemeClr val="tx1"/>
                  </a:solidFill>
                  <a:effectLst/>
                  <a:latin typeface="Cambria Math" panose="02040503050406030204" pitchFamily="18" charset="0"/>
                  <a:ea typeface="+mn-ea"/>
                  <a:cs typeface="+mn-cs"/>
                </a:rPr>
                <a:t>,𝑡) </a:t>
              </a:r>
              <a:r>
                <a:rPr lang="fr-FR" sz="1100" b="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𝐷_(</a:t>
              </a:r>
              <a:r>
                <a:rPr lang="fr-FR" sz="1100" b="0" i="0">
                  <a:solidFill>
                    <a:schemeClr val="tx1"/>
                  </a:solidFill>
                  <a:effectLst/>
                  <a:latin typeface="Cambria Math" panose="02040503050406030204" pitchFamily="18" charset="0"/>
                  <a:ea typeface="+mn-ea"/>
                  <a:cs typeface="+mn-cs"/>
                </a:rPr>
                <a:t>𝐻</a:t>
              </a:r>
              <a:r>
                <a:rPr lang="fr-FR" sz="1100" b="0" i="0" baseline="-25000">
                  <a:solidFill>
                    <a:schemeClr val="tx1"/>
                  </a:solidFill>
                  <a:effectLst/>
                  <a:latin typeface="Cambria Math" panose="02040503050406030204" pitchFamily="18" charset="0"/>
                  <a:ea typeface="+mn-ea"/>
                  <a:cs typeface="+mn-cs"/>
                </a:rPr>
                <a:t>2</a:t>
              </a:r>
              <a:r>
                <a:rPr lang="de-DE" sz="1100" b="0" i="0">
                  <a:solidFill>
                    <a:schemeClr val="tx1"/>
                  </a:solidFill>
                  <a:effectLst/>
                  <a:latin typeface="Cambria Math" panose="02040503050406030204" pitchFamily="18" charset="0"/>
                  <a:ea typeface="+mn-ea"/>
                  <a:cs typeface="+mn-cs"/>
                </a:rPr>
                <a:t> 𝑒𝑟𝑛𝑒𝑢𝑒𝑟𝑏𝑎𝑟)^(</a:t>
              </a:r>
              <a:r>
                <a:rPr lang="fr-FR" sz="1100" b="0" i="0">
                  <a:solidFill>
                    <a:schemeClr val="tx1"/>
                  </a:solidFill>
                  <a:effectLst/>
                  <a:latin typeface="Cambria Math" panose="02040503050406030204" pitchFamily="18" charset="0"/>
                  <a:ea typeface="+mn-ea"/>
                  <a:cs typeface="+mn-cs"/>
                </a:rPr>
                <a:t>𝑃𝑙𝑎𝑛</a:t>
              </a:r>
              <a:r>
                <a:rPr lang="de-DE" sz="1100" b="0" i="0">
                  <a:solidFill>
                    <a:schemeClr val="tx1"/>
                  </a:solidFill>
                  <a:effectLst/>
                  <a:latin typeface="Cambria Math" panose="02040503050406030204" pitchFamily="18" charset="0"/>
                  <a:ea typeface="+mn-ea"/>
                  <a:cs typeface="+mn-cs"/>
                </a:rPr>
                <a:t>,𝑑𝑦𝑛,𝑡)</a:t>
              </a:r>
              <a:r>
                <a:rPr lang="fr-FR" sz="1100" b="0" i="0">
                  <a:solidFill>
                    <a:schemeClr val="tx1"/>
                  </a:solidFill>
                  <a:effectLst/>
                  <a:latin typeface="Cambria Math" panose="02040503050406030204" pitchFamily="18" charset="0"/>
                  <a:ea typeface="+mn-ea"/>
                  <a:cs typeface="+mn-cs"/>
                </a:rPr>
                <a:t>+ </a:t>
              </a:r>
              <a:r>
                <a:rPr lang="de-DE" sz="1100" b="0" i="0">
                  <a:solidFill>
                    <a:schemeClr val="tx1"/>
                  </a:solidFill>
                  <a:effectLst/>
                  <a:latin typeface="Cambria Math" panose="02040503050406030204" pitchFamily="18" charset="0"/>
                  <a:ea typeface="+mn-ea"/>
                  <a:cs typeface="+mn-cs"/>
                </a:rPr>
                <a:t>𝐷_(</a:t>
              </a:r>
              <a:r>
                <a:rPr lang="fr-FR" sz="1100" b="0" i="0">
                  <a:solidFill>
                    <a:schemeClr val="tx1"/>
                  </a:solidFill>
                  <a:effectLst/>
                  <a:latin typeface="Cambria Math" panose="02040503050406030204" pitchFamily="18" charset="0"/>
                  <a:ea typeface="+mn-ea"/>
                  <a:cs typeface="+mn-cs"/>
                </a:rPr>
                <a:t>𝐻</a:t>
              </a:r>
              <a:r>
                <a:rPr lang="fr-FR" sz="1100" b="0" i="0" baseline="-25000">
                  <a:solidFill>
                    <a:schemeClr val="tx1"/>
                  </a:solidFill>
                  <a:effectLst/>
                  <a:latin typeface="Cambria Math" panose="02040503050406030204" pitchFamily="18" charset="0"/>
                  <a:ea typeface="+mn-ea"/>
                  <a:cs typeface="+mn-cs"/>
                </a:rPr>
                <a:t>2</a:t>
              </a:r>
              <a:r>
                <a:rPr lang="de-DE" sz="1100" b="0" i="0">
                  <a:solidFill>
                    <a:schemeClr val="tx1"/>
                  </a:solidFill>
                  <a:effectLst/>
                  <a:latin typeface="Cambria Math" panose="02040503050406030204" pitchFamily="18" charset="0"/>
                  <a:ea typeface="+mn-ea"/>
                  <a:cs typeface="+mn-cs"/>
                </a:rPr>
                <a:t> </a:t>
              </a:r>
              <a:r>
                <a:rPr lang="fr-FR" sz="1100" b="0" i="0">
                  <a:solidFill>
                    <a:schemeClr val="tx1"/>
                  </a:solidFill>
                  <a:effectLst/>
                  <a:latin typeface="Cambria Math" panose="02040503050406030204" pitchFamily="18" charset="0"/>
                  <a:ea typeface="+mn-ea"/>
                  <a:cs typeface="+mn-cs"/>
                </a:rPr>
                <a:t>𝐶𝑂</a:t>
              </a:r>
              <a:r>
                <a:rPr lang="fr-FR" sz="1100" b="0" i="0" baseline="-25000">
                  <a:solidFill>
                    <a:schemeClr val="tx1"/>
                  </a:solidFill>
                  <a:effectLst/>
                  <a:latin typeface="Cambria Math" panose="02040503050406030204" pitchFamily="18" charset="0"/>
                  <a:ea typeface="+mn-ea"/>
                  <a:cs typeface="+mn-cs"/>
                </a:rPr>
                <a:t>2</a:t>
              </a:r>
              <a:r>
                <a:rPr lang="de-DE" sz="1100" b="0" i="0" baseline="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𝑎𝑟𝑚</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𝑃𝑙𝑎𝑛</a:t>
              </a:r>
              <a:r>
                <a:rPr lang="de-DE" sz="1100" b="0" i="0">
                  <a:solidFill>
                    <a:schemeClr val="tx1"/>
                  </a:solidFill>
                  <a:effectLst/>
                  <a:latin typeface="Cambria Math" panose="02040503050406030204" pitchFamily="18" charset="0"/>
                  <a:ea typeface="+mn-ea"/>
                  <a:cs typeface="+mn-cs"/>
                </a:rPr>
                <a:t>,𝑑𝑦𝑛,𝑡) )</a:t>
              </a:r>
              <a:endParaRPr lang="fr-FR" sz="1100"/>
            </a:p>
            <a:p>
              <a:pPr/>
              <a:endParaRPr lang="fr-FR" sz="1100"/>
            </a:p>
          </xdr:txBody>
        </xdr:sp>
      </mc:Fallback>
    </mc:AlternateContent>
    <xdr:clientData/>
  </xdr:oneCellAnchor>
  <xdr:oneCellAnchor>
    <xdr:from>
      <xdr:col>1</xdr:col>
      <xdr:colOff>2326821</xdr:colOff>
      <xdr:row>188</xdr:row>
      <xdr:rowOff>743572</xdr:rowOff>
    </xdr:from>
    <xdr:ext cx="6392005" cy="599459"/>
    <mc:AlternateContent xmlns:mc="http://schemas.openxmlformats.org/markup-compatibility/2006" xmlns:a14="http://schemas.microsoft.com/office/drawing/2010/main">
      <mc:Choice Requires="a14">
        <xdr:sp macro="" textlink="">
          <xdr:nvSpPr>
            <xdr:cNvPr id="96" name="TextBox 7">
              <a:extLst>
                <a:ext uri="{FF2B5EF4-FFF2-40B4-BE49-F238E27FC236}">
                  <a16:creationId xmlns:a16="http://schemas.microsoft.com/office/drawing/2014/main" id="{6A1C24F0-33F6-4E5C-A7AE-658A31657073}"/>
                </a:ext>
              </a:extLst>
            </xdr:cNvPr>
            <xdr:cNvSpPr txBox="1"/>
          </xdr:nvSpPr>
          <xdr:spPr>
            <a:xfrm>
              <a:off x="3723821" y="49163702"/>
              <a:ext cx="6392005" cy="59945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fr-FR" sz="1100" b="0" i="1">
                            <a:solidFill>
                              <a:schemeClr val="tx1"/>
                            </a:solidFill>
                            <a:effectLst/>
                            <a:latin typeface="Cambria Math" panose="02040503050406030204" pitchFamily="18" charset="0"/>
                            <a:ea typeface="+mn-ea"/>
                            <a:cs typeface="+mn-cs"/>
                          </a:rPr>
                          <m:t>𝐻</m:t>
                        </m:r>
                        <m:r>
                          <a:rPr lang="fr-FR" sz="1100" b="0" i="1" baseline="-25000">
                            <a:solidFill>
                              <a:schemeClr val="tx1"/>
                            </a:solidFill>
                            <a:effectLst/>
                            <a:latin typeface="Cambria Math" panose="02040503050406030204" pitchFamily="18" charset="0"/>
                            <a:ea typeface="+mn-ea"/>
                            <a:cs typeface="+mn-cs"/>
                          </a:rPr>
                          <m:t>2</m:t>
                        </m:r>
                        <m:r>
                          <a:rPr lang="de-DE" sz="1100" b="0" i="1">
                            <a:solidFill>
                              <a:schemeClr val="tx1"/>
                            </a:solidFill>
                            <a:effectLst/>
                            <a:latin typeface="Cambria Math" panose="02040503050406030204" pitchFamily="18" charset="0"/>
                            <a:ea typeface="+mn-ea"/>
                            <a:cs typeface="+mn-cs"/>
                          </a:rPr>
                          <m:t> </m:t>
                        </m:r>
                        <m:r>
                          <a:rPr lang="fr-FR" sz="1100" b="0" i="1">
                            <a:solidFill>
                              <a:schemeClr val="tx1"/>
                            </a:solidFill>
                            <a:effectLst/>
                            <a:latin typeface="Cambria Math" panose="02040503050406030204" pitchFamily="18" charset="0"/>
                            <a:ea typeface="+mn-ea"/>
                            <a:cs typeface="+mn-cs"/>
                          </a:rPr>
                          <m:t>𝐶𝑂</m:t>
                        </m:r>
                        <m:r>
                          <a:rPr lang="fr-FR" sz="1100" b="0" i="1" baseline="-25000">
                            <a:solidFill>
                              <a:schemeClr val="tx1"/>
                            </a:solidFill>
                            <a:effectLst/>
                            <a:latin typeface="Cambria Math" panose="02040503050406030204" pitchFamily="18" charset="0"/>
                            <a:ea typeface="+mn-ea"/>
                            <a:cs typeface="+mn-cs"/>
                          </a:rPr>
                          <m:t>2</m:t>
                        </m:r>
                        <m:r>
                          <a:rPr lang="de-DE" sz="1100" b="0" i="1" baseline="0">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𝑎𝑟𝑚</m:t>
                        </m:r>
                      </m:sub>
                      <m:sup>
                        <m:r>
                          <a:rPr lang="de-DE"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𝑑𝑦𝑛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r>
                      <a:rPr lang="fr-FR" sz="1100" b="0" i="0">
                        <a:solidFill>
                          <a:schemeClr val="tx1"/>
                        </a:solidFill>
                        <a:effectLst/>
                        <a:latin typeface="Cambria Math" panose="02040503050406030204" pitchFamily="18" charset="0"/>
                        <a:ea typeface="+mn-ea"/>
                        <a:cs typeface="+mn-cs"/>
                      </a:rPr>
                      <m:t>= </m:t>
                    </m:r>
                    <m:f>
                      <m:fPr>
                        <m:ctrlPr>
                          <a:rPr lang="fr-FR" sz="1100" b="0" i="1">
                            <a:solidFill>
                              <a:schemeClr val="tx1"/>
                            </a:solidFill>
                            <a:effectLst/>
                            <a:latin typeface="Cambria Math" panose="02040503050406030204" pitchFamily="18" charset="0"/>
                            <a:ea typeface="+mn-ea"/>
                            <a:cs typeface="+mn-cs"/>
                          </a:rPr>
                        </m:ctrlPr>
                      </m:fPr>
                      <m:num>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fr-FR" sz="1100" b="0" i="1">
                                <a:solidFill>
                                  <a:schemeClr val="tx1"/>
                                </a:solidFill>
                                <a:effectLst/>
                                <a:latin typeface="Cambria Math" panose="02040503050406030204" pitchFamily="18" charset="0"/>
                                <a:ea typeface="+mn-ea"/>
                                <a:cs typeface="+mn-cs"/>
                              </a:rPr>
                              <m:t>𝐻</m:t>
                            </m:r>
                            <m:r>
                              <a:rPr lang="fr-FR" sz="1100" b="0" i="1" baseline="-25000">
                                <a:solidFill>
                                  <a:schemeClr val="tx1"/>
                                </a:solidFill>
                                <a:effectLst/>
                                <a:latin typeface="Cambria Math" panose="02040503050406030204" pitchFamily="18" charset="0"/>
                                <a:ea typeface="+mn-ea"/>
                                <a:cs typeface="+mn-cs"/>
                              </a:rPr>
                              <m:t>2</m:t>
                            </m:r>
                            <m:r>
                              <a:rPr lang="de-DE" sz="1100" b="0" i="1">
                                <a:solidFill>
                                  <a:schemeClr val="tx1"/>
                                </a:solidFill>
                                <a:effectLst/>
                                <a:latin typeface="Cambria Math" panose="02040503050406030204" pitchFamily="18" charset="0"/>
                                <a:ea typeface="+mn-ea"/>
                                <a:cs typeface="+mn-cs"/>
                              </a:rPr>
                              <m:t> </m:t>
                            </m:r>
                            <m:r>
                              <a:rPr lang="fr-FR" sz="1100" b="0" i="1">
                                <a:solidFill>
                                  <a:schemeClr val="tx1"/>
                                </a:solidFill>
                                <a:effectLst/>
                                <a:latin typeface="Cambria Math" panose="02040503050406030204" pitchFamily="18" charset="0"/>
                                <a:ea typeface="+mn-ea"/>
                                <a:cs typeface="+mn-cs"/>
                              </a:rPr>
                              <m:t>𝐶𝑂</m:t>
                            </m:r>
                            <m:r>
                              <a:rPr lang="fr-FR" sz="1100" b="0" i="1" baseline="-25000">
                                <a:solidFill>
                                  <a:schemeClr val="tx1"/>
                                </a:solidFill>
                                <a:effectLst/>
                                <a:latin typeface="Cambria Math" panose="02040503050406030204" pitchFamily="18" charset="0"/>
                                <a:ea typeface="+mn-ea"/>
                                <a:cs typeface="+mn-cs"/>
                              </a:rPr>
                              <m:t>2</m:t>
                            </m:r>
                            <m:r>
                              <a:rPr lang="de-DE" sz="1100" b="0" i="1" baseline="0">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𝑎𝑟𝑚</m:t>
                            </m:r>
                          </m:sub>
                          <m:sup>
                            <m:r>
                              <a:rPr lang="fr-FR" sz="1100" b="0" i="1">
                                <a:solidFill>
                                  <a:schemeClr val="tx1"/>
                                </a:solidFill>
                                <a:effectLst/>
                                <a:latin typeface="Cambria Math" panose="02040503050406030204" pitchFamily="18" charset="0"/>
                                <a:ea typeface="+mn-ea"/>
                                <a:cs typeface="+mn-cs"/>
                              </a:rPr>
                              <m:t>𝑟𝑒𝑎𝑙</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num>
                      <m:den>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fr-FR" sz="1100" b="0" i="1">
                                <a:solidFill>
                                  <a:schemeClr val="tx1"/>
                                </a:solidFill>
                                <a:effectLst/>
                                <a:latin typeface="Cambria Math" panose="02040503050406030204" pitchFamily="18" charset="0"/>
                                <a:ea typeface="+mn-ea"/>
                                <a:cs typeface="+mn-cs"/>
                              </a:rPr>
                              <m:t>𝐻</m:t>
                            </m:r>
                            <m:r>
                              <a:rPr lang="fr-FR" sz="1100" b="0" i="1" baseline="-25000">
                                <a:solidFill>
                                  <a:schemeClr val="tx1"/>
                                </a:solidFill>
                                <a:effectLst/>
                                <a:latin typeface="Cambria Math" panose="02040503050406030204" pitchFamily="18" charset="0"/>
                                <a:ea typeface="+mn-ea"/>
                                <a:cs typeface="+mn-cs"/>
                              </a:rPr>
                              <m:t>2</m:t>
                            </m:r>
                            <m:r>
                              <a:rPr lang="de-DE" sz="1100" b="0" i="1">
                                <a:solidFill>
                                  <a:schemeClr val="tx1"/>
                                </a:solidFill>
                                <a:effectLst/>
                                <a:latin typeface="Cambria Math" panose="02040503050406030204" pitchFamily="18" charset="0"/>
                                <a:ea typeface="+mn-ea"/>
                                <a:cs typeface="+mn-cs"/>
                              </a:rPr>
                              <m:t> </m:t>
                            </m:r>
                            <m:r>
                              <a:rPr lang="de-DE" sz="1100" b="0" i="1">
                                <a:solidFill>
                                  <a:schemeClr val="tx1"/>
                                </a:solidFill>
                                <a:effectLst/>
                                <a:latin typeface="Cambria Math" panose="02040503050406030204" pitchFamily="18" charset="0"/>
                                <a:ea typeface="+mn-ea"/>
                                <a:cs typeface="+mn-cs"/>
                              </a:rPr>
                              <m:t>𝑒𝑟𝑛𝑒𝑢𝑒𝑟𝑏𝑎𝑟</m:t>
                            </m:r>
                          </m:sub>
                          <m:sup>
                            <m:r>
                              <a:rPr lang="fr-FR" sz="1100" b="0" i="1">
                                <a:solidFill>
                                  <a:schemeClr val="tx1"/>
                                </a:solidFill>
                                <a:effectLst/>
                                <a:latin typeface="Cambria Math" panose="02040503050406030204" pitchFamily="18" charset="0"/>
                                <a:ea typeface="+mn-ea"/>
                                <a:cs typeface="+mn-cs"/>
                              </a:rPr>
                              <m:t>𝑟𝑒𝑎𝑙</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r>
                          <a:rPr lang="fr-FR" sz="1100" b="0" i="1">
                            <a:solidFill>
                              <a:schemeClr val="tx1"/>
                            </a:solidFill>
                            <a:effectLst/>
                            <a:latin typeface="Cambria Math" panose="02040503050406030204" pitchFamily="18" charset="0"/>
                            <a:ea typeface="+mn-ea"/>
                            <a:cs typeface="+mn-cs"/>
                          </a:rPr>
                          <m:t>+ </m:t>
                        </m:r>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fr-FR" sz="1100" b="0" i="1">
                                <a:solidFill>
                                  <a:schemeClr val="tx1"/>
                                </a:solidFill>
                                <a:effectLst/>
                                <a:latin typeface="Cambria Math" panose="02040503050406030204" pitchFamily="18" charset="0"/>
                                <a:ea typeface="+mn-ea"/>
                                <a:cs typeface="+mn-cs"/>
                              </a:rPr>
                              <m:t>𝐻</m:t>
                            </m:r>
                            <m:r>
                              <a:rPr lang="fr-FR" sz="1100" b="0" i="1" baseline="-25000">
                                <a:solidFill>
                                  <a:schemeClr val="tx1"/>
                                </a:solidFill>
                                <a:effectLst/>
                                <a:latin typeface="Cambria Math" panose="02040503050406030204" pitchFamily="18" charset="0"/>
                                <a:ea typeface="+mn-ea"/>
                                <a:cs typeface="+mn-cs"/>
                              </a:rPr>
                              <m:t>2</m:t>
                            </m:r>
                            <m:r>
                              <a:rPr lang="de-DE" sz="1100" b="0" i="1">
                                <a:solidFill>
                                  <a:schemeClr val="tx1"/>
                                </a:solidFill>
                                <a:effectLst/>
                                <a:latin typeface="Cambria Math" panose="02040503050406030204" pitchFamily="18" charset="0"/>
                                <a:ea typeface="+mn-ea"/>
                                <a:cs typeface="+mn-cs"/>
                              </a:rPr>
                              <m:t> </m:t>
                            </m:r>
                            <m:r>
                              <a:rPr lang="fr-FR" sz="1100" b="0" i="1">
                                <a:solidFill>
                                  <a:schemeClr val="tx1"/>
                                </a:solidFill>
                                <a:effectLst/>
                                <a:latin typeface="Cambria Math" panose="02040503050406030204" pitchFamily="18" charset="0"/>
                                <a:ea typeface="+mn-ea"/>
                                <a:cs typeface="+mn-cs"/>
                              </a:rPr>
                              <m:t>𝐶𝑂</m:t>
                            </m:r>
                            <m:r>
                              <a:rPr lang="fr-FR" sz="1100" b="0" i="1" baseline="-25000">
                                <a:solidFill>
                                  <a:schemeClr val="tx1"/>
                                </a:solidFill>
                                <a:effectLst/>
                                <a:latin typeface="Cambria Math" panose="02040503050406030204" pitchFamily="18" charset="0"/>
                                <a:ea typeface="+mn-ea"/>
                                <a:cs typeface="+mn-cs"/>
                              </a:rPr>
                              <m:t>2</m:t>
                            </m:r>
                            <m:r>
                              <a:rPr lang="de-DE" sz="1100" b="0" i="1" baseline="0">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𝑎𝑟𝑚</m:t>
                            </m:r>
                          </m:sub>
                          <m:sup>
                            <m:r>
                              <a:rPr lang="fr-FR" sz="1100" b="0" i="1">
                                <a:solidFill>
                                  <a:schemeClr val="tx1"/>
                                </a:solidFill>
                                <a:effectLst/>
                                <a:latin typeface="Cambria Math" panose="02040503050406030204" pitchFamily="18" charset="0"/>
                                <a:ea typeface="+mn-ea"/>
                                <a:cs typeface="+mn-cs"/>
                              </a:rPr>
                              <m:t>𝑟𝑒𝑎𝑙</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den>
                    </m:f>
                    <m:d>
                      <m:dPr>
                        <m:ctrlPr>
                          <a:rPr lang="fr-FR" sz="1100" i="1">
                            <a:solidFill>
                              <a:schemeClr val="tx1"/>
                            </a:solidFill>
                            <a:effectLst/>
                            <a:latin typeface="Cambria Math" panose="02040503050406030204" pitchFamily="18" charset="0"/>
                            <a:ea typeface="+mn-ea"/>
                            <a:cs typeface="+mn-cs"/>
                          </a:rPr>
                        </m:ctrlPr>
                      </m:dPr>
                      <m:e>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fr-FR" sz="1100" b="0" i="1">
                                <a:solidFill>
                                  <a:schemeClr val="tx1"/>
                                </a:solidFill>
                                <a:effectLst/>
                                <a:latin typeface="Cambria Math" panose="02040503050406030204" pitchFamily="18" charset="0"/>
                                <a:ea typeface="+mn-ea"/>
                                <a:cs typeface="+mn-cs"/>
                              </a:rPr>
                              <m:t>𝐻</m:t>
                            </m:r>
                            <m:r>
                              <a:rPr lang="fr-FR" sz="1100" b="0" i="1" baseline="-25000">
                                <a:solidFill>
                                  <a:schemeClr val="tx1"/>
                                </a:solidFill>
                                <a:effectLst/>
                                <a:latin typeface="Cambria Math" panose="02040503050406030204" pitchFamily="18" charset="0"/>
                                <a:ea typeface="+mn-ea"/>
                                <a:cs typeface="+mn-cs"/>
                              </a:rPr>
                              <m:t>2</m:t>
                            </m:r>
                            <m:r>
                              <a:rPr lang="de-DE" sz="1100" b="0" i="1">
                                <a:solidFill>
                                  <a:schemeClr val="tx1"/>
                                </a:solidFill>
                                <a:effectLst/>
                                <a:latin typeface="Cambria Math" panose="02040503050406030204" pitchFamily="18" charset="0"/>
                                <a:ea typeface="+mn-ea"/>
                                <a:cs typeface="+mn-cs"/>
                              </a:rPr>
                              <m:t> </m:t>
                            </m:r>
                            <m:r>
                              <a:rPr lang="de-DE" sz="1100" b="0" i="1">
                                <a:solidFill>
                                  <a:schemeClr val="tx1"/>
                                </a:solidFill>
                                <a:effectLst/>
                                <a:latin typeface="Cambria Math" panose="02040503050406030204" pitchFamily="18" charset="0"/>
                                <a:ea typeface="+mn-ea"/>
                                <a:cs typeface="+mn-cs"/>
                              </a:rPr>
                              <m:t>𝑒𝑟𝑛𝑒𝑢𝑒𝑟𝑏𝑎𝑟</m:t>
                            </m:r>
                          </m:sub>
                          <m:sup>
                            <m:r>
                              <a:rPr lang="fr-FR"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𝑑𝑦𝑛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r>
                          <a:rPr lang="fr-FR" sz="1100" b="0" i="1">
                            <a:solidFill>
                              <a:schemeClr val="tx1"/>
                            </a:solidFill>
                            <a:effectLst/>
                            <a:latin typeface="Cambria Math" panose="02040503050406030204" pitchFamily="18" charset="0"/>
                            <a:ea typeface="+mn-ea"/>
                            <a:cs typeface="+mn-cs"/>
                          </a:rPr>
                          <m:t>+ </m:t>
                        </m:r>
                        <m:sSubSup>
                          <m:sSubSupPr>
                            <m:ctrlPr>
                              <a:rPr lang="de-DE"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𝐷</m:t>
                            </m:r>
                          </m:e>
                          <m:sub>
                            <m:r>
                              <a:rPr lang="fr-FR" sz="1100" b="0" i="1">
                                <a:solidFill>
                                  <a:schemeClr val="tx1"/>
                                </a:solidFill>
                                <a:effectLst/>
                                <a:latin typeface="Cambria Math" panose="02040503050406030204" pitchFamily="18" charset="0"/>
                                <a:ea typeface="+mn-ea"/>
                                <a:cs typeface="+mn-cs"/>
                              </a:rPr>
                              <m:t>𝐻</m:t>
                            </m:r>
                            <m:r>
                              <a:rPr lang="fr-FR" sz="1100" b="0" i="1" baseline="-25000">
                                <a:solidFill>
                                  <a:schemeClr val="tx1"/>
                                </a:solidFill>
                                <a:effectLst/>
                                <a:latin typeface="Cambria Math" panose="02040503050406030204" pitchFamily="18" charset="0"/>
                                <a:ea typeface="+mn-ea"/>
                                <a:cs typeface="+mn-cs"/>
                              </a:rPr>
                              <m:t>2</m:t>
                            </m:r>
                            <m:r>
                              <a:rPr lang="de-DE" sz="1100" b="0" i="1">
                                <a:solidFill>
                                  <a:schemeClr val="tx1"/>
                                </a:solidFill>
                                <a:effectLst/>
                                <a:latin typeface="Cambria Math" panose="02040503050406030204" pitchFamily="18" charset="0"/>
                                <a:ea typeface="+mn-ea"/>
                                <a:cs typeface="+mn-cs"/>
                              </a:rPr>
                              <m:t> </m:t>
                            </m:r>
                            <m:r>
                              <a:rPr lang="fr-FR" sz="1100" b="0" i="1">
                                <a:solidFill>
                                  <a:schemeClr val="tx1"/>
                                </a:solidFill>
                                <a:effectLst/>
                                <a:latin typeface="Cambria Math" panose="02040503050406030204" pitchFamily="18" charset="0"/>
                                <a:ea typeface="+mn-ea"/>
                                <a:cs typeface="+mn-cs"/>
                              </a:rPr>
                              <m:t>𝐶𝑂</m:t>
                            </m:r>
                            <m:r>
                              <a:rPr lang="fr-FR" sz="1100" b="0" i="1" baseline="-25000">
                                <a:solidFill>
                                  <a:schemeClr val="tx1"/>
                                </a:solidFill>
                                <a:effectLst/>
                                <a:latin typeface="Cambria Math" panose="02040503050406030204" pitchFamily="18" charset="0"/>
                                <a:ea typeface="+mn-ea"/>
                                <a:cs typeface="+mn-cs"/>
                              </a:rPr>
                              <m:t>2</m:t>
                            </m:r>
                            <m:r>
                              <a:rPr lang="de-DE" sz="1100" b="0" i="1" baseline="0">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𝑎𝑟𝑚</m:t>
                            </m:r>
                          </m:sub>
                          <m:sup>
                            <m:r>
                              <a:rPr lang="fr-FR" sz="1100" b="0" i="1">
                                <a:solidFill>
                                  <a:schemeClr val="tx1"/>
                                </a:solidFill>
                                <a:effectLst/>
                                <a:latin typeface="Cambria Math" panose="02040503050406030204" pitchFamily="18" charset="0"/>
                                <a:ea typeface="+mn-ea"/>
                                <a:cs typeface="+mn-cs"/>
                              </a:rPr>
                              <m:t>𝑃𝑙𝑎𝑛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𝑑𝑦𝑛</m:t>
                            </m:r>
                            <m:r>
                              <a:rPr lang="de-DE" sz="1100" b="0" i="1">
                                <a:solidFill>
                                  <a:schemeClr val="tx1"/>
                                </a:solidFill>
                                <a:effectLst/>
                                <a:latin typeface="Cambria Math" panose="02040503050406030204" pitchFamily="18" charset="0"/>
                                <a:ea typeface="+mn-ea"/>
                                <a:cs typeface="+mn-cs"/>
                              </a:rPr>
                              <m:t>,</m:t>
                            </m:r>
                            <m:r>
                              <a:rPr lang="de-DE" sz="1100" b="0" i="1">
                                <a:solidFill>
                                  <a:schemeClr val="tx1"/>
                                </a:solidFill>
                                <a:effectLst/>
                                <a:latin typeface="Cambria Math" panose="02040503050406030204" pitchFamily="18" charset="0"/>
                                <a:ea typeface="+mn-ea"/>
                                <a:cs typeface="+mn-cs"/>
                              </a:rPr>
                              <m:t>𝑡</m:t>
                            </m:r>
                          </m:sup>
                        </m:sSubSup>
                      </m:e>
                    </m:d>
                  </m:oMath>
                </m:oMathPara>
              </a14:m>
              <a:endParaRPr lang="fr-FR" sz="1100"/>
            </a:p>
            <a:p>
              <a:endParaRPr lang="fr-FR" sz="1100"/>
            </a:p>
          </xdr:txBody>
        </xdr:sp>
      </mc:Choice>
      <mc:Fallback xmlns="">
        <xdr:sp macro="" textlink="">
          <xdr:nvSpPr>
            <xdr:cNvPr id="96" name="TextBox 7">
              <a:extLst>
                <a:ext uri="{FF2B5EF4-FFF2-40B4-BE49-F238E27FC236}">
                  <a16:creationId xmlns:a16="http://schemas.microsoft.com/office/drawing/2014/main" id="{6A1C24F0-33F6-4E5C-A7AE-658A31657073}"/>
                </a:ext>
              </a:extLst>
            </xdr:cNvPr>
            <xdr:cNvSpPr txBox="1"/>
          </xdr:nvSpPr>
          <xdr:spPr>
            <a:xfrm>
              <a:off x="3723821" y="49163702"/>
              <a:ext cx="6392005" cy="59945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100" b="0" i="0">
                  <a:solidFill>
                    <a:schemeClr val="tx1"/>
                  </a:solidFill>
                  <a:effectLst/>
                  <a:latin typeface="Cambria Math" panose="02040503050406030204" pitchFamily="18" charset="0"/>
                  <a:ea typeface="+mn-ea"/>
                  <a:cs typeface="+mn-cs"/>
                </a:rPr>
                <a:t>𝐷_(</a:t>
              </a:r>
              <a:r>
                <a:rPr lang="fr-FR" sz="1100" b="0" i="0">
                  <a:solidFill>
                    <a:schemeClr val="tx1"/>
                  </a:solidFill>
                  <a:effectLst/>
                  <a:latin typeface="+mn-lt"/>
                  <a:ea typeface="+mn-ea"/>
                  <a:cs typeface="+mn-cs"/>
                </a:rPr>
                <a:t>𝐻</a:t>
              </a:r>
              <a:r>
                <a:rPr lang="fr-FR" sz="1100" b="0" i="0" baseline="-25000">
                  <a:solidFill>
                    <a:schemeClr val="tx1"/>
                  </a:solidFill>
                  <a:effectLst/>
                  <a:latin typeface="+mn-lt"/>
                  <a:ea typeface="+mn-ea"/>
                  <a:cs typeface="+mn-cs"/>
                </a:rPr>
                <a:t>2</a:t>
              </a:r>
              <a:r>
                <a:rPr lang="de-DE" sz="1100" b="0" i="0">
                  <a:solidFill>
                    <a:schemeClr val="tx1"/>
                  </a:solidFill>
                  <a:effectLst/>
                  <a:latin typeface="+mn-lt"/>
                  <a:ea typeface="+mn-ea"/>
                  <a:cs typeface="+mn-cs"/>
                </a:rPr>
                <a:t> </a:t>
              </a:r>
              <a:r>
                <a:rPr lang="fr-FR" sz="1100" b="0" i="0">
                  <a:solidFill>
                    <a:schemeClr val="tx1"/>
                  </a:solidFill>
                  <a:effectLst/>
                  <a:latin typeface="+mn-lt"/>
                  <a:ea typeface="+mn-ea"/>
                  <a:cs typeface="+mn-cs"/>
                </a:rPr>
                <a:t>𝐶𝑂</a:t>
              </a:r>
              <a:r>
                <a:rPr lang="fr-FR" sz="1100" b="0" i="0" baseline="-25000">
                  <a:solidFill>
                    <a:schemeClr val="tx1"/>
                  </a:solidFill>
                  <a:effectLst/>
                  <a:latin typeface="+mn-lt"/>
                  <a:ea typeface="+mn-ea"/>
                  <a:cs typeface="+mn-cs"/>
                </a:rPr>
                <a:t>2</a:t>
              </a:r>
              <a:r>
                <a:rPr lang="de-DE" sz="1100" b="0" i="0" baseline="0">
                  <a:solidFill>
                    <a:schemeClr val="tx1"/>
                  </a:solidFill>
                  <a:effectLst/>
                  <a:latin typeface="+mn-lt"/>
                  <a:ea typeface="+mn-ea"/>
                  <a:cs typeface="+mn-cs"/>
                </a:rPr>
                <a:t>−</a:t>
              </a:r>
              <a:r>
                <a:rPr lang="fr-FR" sz="1100" b="0" i="0">
                  <a:solidFill>
                    <a:schemeClr val="tx1"/>
                  </a:solidFill>
                  <a:effectLst/>
                  <a:latin typeface="+mn-lt"/>
                  <a:ea typeface="+mn-ea"/>
                  <a:cs typeface="+mn-cs"/>
                </a:rPr>
                <a:t>𝑎𝑟𝑚</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(𝑃𝑙𝑎𝑛,𝑑𝑦𝑛,𝑡)</a:t>
              </a:r>
              <a:r>
                <a:rPr lang="fr-FR"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 </a:t>
              </a:r>
              <a:r>
                <a:rPr lang="fr-FR" sz="1100" b="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𝐷_(</a:t>
              </a:r>
              <a:r>
                <a:rPr lang="fr-FR" sz="1100" b="0" i="0">
                  <a:solidFill>
                    <a:schemeClr val="tx1"/>
                  </a:solidFill>
                  <a:effectLst/>
                  <a:latin typeface="+mn-lt"/>
                  <a:ea typeface="+mn-ea"/>
                  <a:cs typeface="+mn-cs"/>
                </a:rPr>
                <a:t>𝐻</a:t>
              </a:r>
              <a:r>
                <a:rPr lang="fr-FR" sz="1100" b="0" i="0" baseline="-25000">
                  <a:solidFill>
                    <a:schemeClr val="tx1"/>
                  </a:solidFill>
                  <a:effectLst/>
                  <a:latin typeface="+mn-lt"/>
                  <a:ea typeface="+mn-ea"/>
                  <a:cs typeface="+mn-cs"/>
                </a:rPr>
                <a:t>2</a:t>
              </a:r>
              <a:r>
                <a:rPr lang="de-DE" sz="1100" b="0" i="0">
                  <a:solidFill>
                    <a:schemeClr val="tx1"/>
                  </a:solidFill>
                  <a:effectLst/>
                  <a:latin typeface="+mn-lt"/>
                  <a:ea typeface="+mn-ea"/>
                  <a:cs typeface="+mn-cs"/>
                </a:rPr>
                <a:t> </a:t>
              </a:r>
              <a:r>
                <a:rPr lang="fr-FR" sz="1100" b="0" i="0">
                  <a:solidFill>
                    <a:schemeClr val="tx1"/>
                  </a:solidFill>
                  <a:effectLst/>
                  <a:latin typeface="+mn-lt"/>
                  <a:ea typeface="+mn-ea"/>
                  <a:cs typeface="+mn-cs"/>
                </a:rPr>
                <a:t>𝐶𝑂</a:t>
              </a:r>
              <a:r>
                <a:rPr lang="fr-FR" sz="1100" b="0" i="0" baseline="-25000">
                  <a:solidFill>
                    <a:schemeClr val="tx1"/>
                  </a:solidFill>
                  <a:effectLst/>
                  <a:latin typeface="+mn-lt"/>
                  <a:ea typeface="+mn-ea"/>
                  <a:cs typeface="+mn-cs"/>
                </a:rPr>
                <a:t>2</a:t>
              </a:r>
              <a:r>
                <a:rPr lang="de-DE" sz="1100" b="0" i="0" baseline="0">
                  <a:solidFill>
                    <a:schemeClr val="tx1"/>
                  </a:solidFill>
                  <a:effectLst/>
                  <a:latin typeface="+mn-lt"/>
                  <a:ea typeface="+mn-ea"/>
                  <a:cs typeface="+mn-cs"/>
                </a:rPr>
                <a:t>−</a:t>
              </a:r>
              <a:r>
                <a:rPr lang="fr-FR" sz="1100" b="0" i="0">
                  <a:solidFill>
                    <a:schemeClr val="tx1"/>
                  </a:solidFill>
                  <a:effectLst/>
                  <a:latin typeface="+mn-lt"/>
                  <a:ea typeface="+mn-ea"/>
                  <a:cs typeface="+mn-cs"/>
                </a:rPr>
                <a:t>𝑎𝑟𝑚</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𝑟𝑒𝑎𝑙</a:t>
              </a:r>
              <a:r>
                <a:rPr lang="de-DE" sz="1100" b="0" i="0">
                  <a:solidFill>
                    <a:schemeClr val="tx1"/>
                  </a:solidFill>
                  <a:effectLst/>
                  <a:latin typeface="Cambria Math" panose="02040503050406030204" pitchFamily="18" charset="0"/>
                  <a:ea typeface="+mn-ea"/>
                  <a:cs typeface="+mn-cs"/>
                </a:rPr>
                <a:t>,𝑡)</a:t>
              </a:r>
              <a:r>
                <a:rPr lang="fr-FR" sz="1100" b="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𝐷_(</a:t>
              </a:r>
              <a:r>
                <a:rPr lang="fr-FR" sz="1100" b="0" i="0">
                  <a:solidFill>
                    <a:schemeClr val="tx1"/>
                  </a:solidFill>
                  <a:effectLst/>
                  <a:latin typeface="+mn-lt"/>
                  <a:ea typeface="+mn-ea"/>
                  <a:cs typeface="+mn-cs"/>
                </a:rPr>
                <a:t>𝐻</a:t>
              </a:r>
              <a:r>
                <a:rPr lang="fr-FR" sz="1100" b="0" i="0" baseline="-25000">
                  <a:solidFill>
                    <a:schemeClr val="tx1"/>
                  </a:solidFill>
                  <a:effectLst/>
                  <a:latin typeface="+mn-lt"/>
                  <a:ea typeface="+mn-ea"/>
                  <a:cs typeface="+mn-cs"/>
                </a:rPr>
                <a:t>2</a:t>
              </a:r>
              <a:r>
                <a:rPr lang="de-DE" sz="1100" b="0" i="0">
                  <a:solidFill>
                    <a:schemeClr val="tx1"/>
                  </a:solidFill>
                  <a:effectLst/>
                  <a:latin typeface="+mn-lt"/>
                  <a:ea typeface="+mn-ea"/>
                  <a:cs typeface="+mn-cs"/>
                </a:rPr>
                <a:t> 𝑒𝑟𝑛𝑒𝑢𝑒𝑟𝑏𝑎𝑟</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𝑟𝑒𝑎𝑙</a:t>
              </a:r>
              <a:r>
                <a:rPr lang="de-DE" sz="1100" b="0" i="0">
                  <a:solidFill>
                    <a:schemeClr val="tx1"/>
                  </a:solidFill>
                  <a:effectLst/>
                  <a:latin typeface="Cambria Math" panose="02040503050406030204" pitchFamily="18" charset="0"/>
                  <a:ea typeface="+mn-ea"/>
                  <a:cs typeface="+mn-cs"/>
                </a:rPr>
                <a:t>,𝑡)</a:t>
              </a:r>
              <a:r>
                <a:rPr lang="fr-FR" sz="1100" b="0" i="0">
                  <a:solidFill>
                    <a:schemeClr val="tx1"/>
                  </a:solidFill>
                  <a:effectLst/>
                  <a:latin typeface="Cambria Math" panose="02040503050406030204" pitchFamily="18" charset="0"/>
                  <a:ea typeface="+mn-ea"/>
                  <a:cs typeface="+mn-cs"/>
                </a:rPr>
                <a:t>+ </a:t>
              </a:r>
              <a:r>
                <a:rPr lang="de-DE" sz="1100" b="0" i="0">
                  <a:solidFill>
                    <a:schemeClr val="tx1"/>
                  </a:solidFill>
                  <a:effectLst/>
                  <a:latin typeface="Cambria Math" panose="02040503050406030204" pitchFamily="18" charset="0"/>
                  <a:ea typeface="+mn-ea"/>
                  <a:cs typeface="+mn-cs"/>
                </a:rPr>
                <a:t>𝐷_(</a:t>
              </a:r>
              <a:r>
                <a:rPr lang="fr-FR" sz="1100" b="0" i="0">
                  <a:solidFill>
                    <a:schemeClr val="tx1"/>
                  </a:solidFill>
                  <a:effectLst/>
                  <a:latin typeface="+mn-lt"/>
                  <a:ea typeface="+mn-ea"/>
                  <a:cs typeface="+mn-cs"/>
                </a:rPr>
                <a:t>𝐻</a:t>
              </a:r>
              <a:r>
                <a:rPr lang="fr-FR" sz="1100" b="0" i="0" baseline="-25000">
                  <a:solidFill>
                    <a:schemeClr val="tx1"/>
                  </a:solidFill>
                  <a:effectLst/>
                  <a:latin typeface="+mn-lt"/>
                  <a:ea typeface="+mn-ea"/>
                  <a:cs typeface="+mn-cs"/>
                </a:rPr>
                <a:t>2</a:t>
              </a:r>
              <a:r>
                <a:rPr lang="de-DE" sz="1100" b="0" i="0">
                  <a:solidFill>
                    <a:schemeClr val="tx1"/>
                  </a:solidFill>
                  <a:effectLst/>
                  <a:latin typeface="+mn-lt"/>
                  <a:ea typeface="+mn-ea"/>
                  <a:cs typeface="+mn-cs"/>
                </a:rPr>
                <a:t> </a:t>
              </a:r>
              <a:r>
                <a:rPr lang="fr-FR" sz="1100" b="0" i="0">
                  <a:solidFill>
                    <a:schemeClr val="tx1"/>
                  </a:solidFill>
                  <a:effectLst/>
                  <a:latin typeface="+mn-lt"/>
                  <a:ea typeface="+mn-ea"/>
                  <a:cs typeface="+mn-cs"/>
                </a:rPr>
                <a:t>𝐶𝑂</a:t>
              </a:r>
              <a:r>
                <a:rPr lang="fr-FR" sz="1100" b="0" i="0" baseline="-25000">
                  <a:solidFill>
                    <a:schemeClr val="tx1"/>
                  </a:solidFill>
                  <a:effectLst/>
                  <a:latin typeface="+mn-lt"/>
                  <a:ea typeface="+mn-ea"/>
                  <a:cs typeface="+mn-cs"/>
                </a:rPr>
                <a:t>2</a:t>
              </a:r>
              <a:r>
                <a:rPr lang="de-DE" sz="1100" b="0" i="0" baseline="0">
                  <a:solidFill>
                    <a:schemeClr val="tx1"/>
                  </a:solidFill>
                  <a:effectLst/>
                  <a:latin typeface="+mn-lt"/>
                  <a:ea typeface="+mn-ea"/>
                  <a:cs typeface="+mn-cs"/>
                </a:rPr>
                <a:t>−</a:t>
              </a:r>
              <a:r>
                <a:rPr lang="fr-FR" sz="1100" b="0" i="0">
                  <a:solidFill>
                    <a:schemeClr val="tx1"/>
                  </a:solidFill>
                  <a:effectLst/>
                  <a:latin typeface="+mn-lt"/>
                  <a:ea typeface="+mn-ea"/>
                  <a:cs typeface="+mn-cs"/>
                </a:rPr>
                <a:t>𝑎𝑟𝑚</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𝑟𝑒𝑎𝑙</a:t>
              </a:r>
              <a:r>
                <a:rPr lang="de-DE" sz="1100" b="0" i="0">
                  <a:solidFill>
                    <a:schemeClr val="tx1"/>
                  </a:solidFill>
                  <a:effectLst/>
                  <a:latin typeface="Cambria Math" panose="02040503050406030204" pitchFamily="18" charset="0"/>
                  <a:ea typeface="+mn-ea"/>
                  <a:cs typeface="+mn-cs"/>
                </a:rPr>
                <a:t>,𝑡) </a:t>
              </a:r>
              <a:r>
                <a:rPr lang="fr-FR" sz="1100" b="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𝐷_(</a:t>
              </a:r>
              <a:r>
                <a:rPr lang="fr-FR" sz="1100" b="0" i="0">
                  <a:solidFill>
                    <a:schemeClr val="tx1"/>
                  </a:solidFill>
                  <a:effectLst/>
                  <a:latin typeface="Cambria Math" panose="02040503050406030204" pitchFamily="18" charset="0"/>
                  <a:ea typeface="+mn-ea"/>
                  <a:cs typeface="+mn-cs"/>
                </a:rPr>
                <a:t>𝐻</a:t>
              </a:r>
              <a:r>
                <a:rPr lang="fr-FR" sz="1100" b="0" i="0" baseline="-25000">
                  <a:solidFill>
                    <a:schemeClr val="tx1"/>
                  </a:solidFill>
                  <a:effectLst/>
                  <a:latin typeface="Cambria Math" panose="02040503050406030204" pitchFamily="18" charset="0"/>
                  <a:ea typeface="+mn-ea"/>
                  <a:cs typeface="+mn-cs"/>
                </a:rPr>
                <a:t>2</a:t>
              </a:r>
              <a:r>
                <a:rPr lang="de-DE" sz="1100" b="0" i="0">
                  <a:solidFill>
                    <a:schemeClr val="tx1"/>
                  </a:solidFill>
                  <a:effectLst/>
                  <a:latin typeface="Cambria Math" panose="02040503050406030204" pitchFamily="18" charset="0"/>
                  <a:ea typeface="+mn-ea"/>
                  <a:cs typeface="+mn-cs"/>
                </a:rPr>
                <a:t> 𝑒𝑟𝑛𝑒𝑢𝑒𝑟𝑏𝑎𝑟)^(</a:t>
              </a:r>
              <a:r>
                <a:rPr lang="fr-FR" sz="1100" b="0" i="0">
                  <a:solidFill>
                    <a:schemeClr val="tx1"/>
                  </a:solidFill>
                  <a:effectLst/>
                  <a:latin typeface="Cambria Math" panose="02040503050406030204" pitchFamily="18" charset="0"/>
                  <a:ea typeface="+mn-ea"/>
                  <a:cs typeface="+mn-cs"/>
                </a:rPr>
                <a:t>𝑃𝑙𝑎𝑛</a:t>
              </a:r>
              <a:r>
                <a:rPr lang="de-DE" sz="1100" b="0" i="0">
                  <a:solidFill>
                    <a:schemeClr val="tx1"/>
                  </a:solidFill>
                  <a:effectLst/>
                  <a:latin typeface="Cambria Math" panose="02040503050406030204" pitchFamily="18" charset="0"/>
                  <a:ea typeface="+mn-ea"/>
                  <a:cs typeface="+mn-cs"/>
                </a:rPr>
                <a:t>,𝑑𝑦𝑛,𝑡)</a:t>
              </a:r>
              <a:r>
                <a:rPr lang="fr-FR" sz="1100" b="0" i="0">
                  <a:solidFill>
                    <a:schemeClr val="tx1"/>
                  </a:solidFill>
                  <a:effectLst/>
                  <a:latin typeface="Cambria Math" panose="02040503050406030204" pitchFamily="18" charset="0"/>
                  <a:ea typeface="+mn-ea"/>
                  <a:cs typeface="+mn-cs"/>
                </a:rPr>
                <a:t>+ </a:t>
              </a:r>
              <a:r>
                <a:rPr lang="de-DE" sz="1100" b="0" i="0">
                  <a:solidFill>
                    <a:schemeClr val="tx1"/>
                  </a:solidFill>
                  <a:effectLst/>
                  <a:latin typeface="Cambria Math" panose="02040503050406030204" pitchFamily="18" charset="0"/>
                  <a:ea typeface="+mn-ea"/>
                  <a:cs typeface="+mn-cs"/>
                </a:rPr>
                <a:t>𝐷_(</a:t>
              </a:r>
              <a:r>
                <a:rPr lang="fr-FR" sz="1100" b="0" i="0">
                  <a:solidFill>
                    <a:schemeClr val="tx1"/>
                  </a:solidFill>
                  <a:effectLst/>
                  <a:latin typeface="+mn-lt"/>
                  <a:ea typeface="+mn-ea"/>
                  <a:cs typeface="+mn-cs"/>
                </a:rPr>
                <a:t>𝐻</a:t>
              </a:r>
              <a:r>
                <a:rPr lang="fr-FR" sz="1100" b="0" i="0" baseline="-25000">
                  <a:solidFill>
                    <a:schemeClr val="tx1"/>
                  </a:solidFill>
                  <a:effectLst/>
                  <a:latin typeface="+mn-lt"/>
                  <a:ea typeface="+mn-ea"/>
                  <a:cs typeface="+mn-cs"/>
                </a:rPr>
                <a:t>2</a:t>
              </a:r>
              <a:r>
                <a:rPr lang="de-DE" sz="1100" b="0" i="0">
                  <a:solidFill>
                    <a:schemeClr val="tx1"/>
                  </a:solidFill>
                  <a:effectLst/>
                  <a:latin typeface="+mn-lt"/>
                  <a:ea typeface="+mn-ea"/>
                  <a:cs typeface="+mn-cs"/>
                </a:rPr>
                <a:t> </a:t>
              </a:r>
              <a:r>
                <a:rPr lang="fr-FR" sz="1100" b="0" i="0">
                  <a:solidFill>
                    <a:schemeClr val="tx1"/>
                  </a:solidFill>
                  <a:effectLst/>
                  <a:latin typeface="+mn-lt"/>
                  <a:ea typeface="+mn-ea"/>
                  <a:cs typeface="+mn-cs"/>
                </a:rPr>
                <a:t>𝐶𝑂</a:t>
              </a:r>
              <a:r>
                <a:rPr lang="fr-FR" sz="1100" b="0" i="0" baseline="-25000">
                  <a:solidFill>
                    <a:schemeClr val="tx1"/>
                  </a:solidFill>
                  <a:effectLst/>
                  <a:latin typeface="+mn-lt"/>
                  <a:ea typeface="+mn-ea"/>
                  <a:cs typeface="+mn-cs"/>
                </a:rPr>
                <a:t>2</a:t>
              </a:r>
              <a:r>
                <a:rPr lang="de-DE" sz="1100" b="0" i="0" baseline="0">
                  <a:solidFill>
                    <a:schemeClr val="tx1"/>
                  </a:solidFill>
                  <a:effectLst/>
                  <a:latin typeface="+mn-lt"/>
                  <a:ea typeface="+mn-ea"/>
                  <a:cs typeface="+mn-cs"/>
                </a:rPr>
                <a:t>−</a:t>
              </a:r>
              <a:r>
                <a:rPr lang="fr-FR" sz="1100" b="0" i="0">
                  <a:solidFill>
                    <a:schemeClr val="tx1"/>
                  </a:solidFill>
                  <a:effectLst/>
                  <a:latin typeface="+mn-lt"/>
                  <a:ea typeface="+mn-ea"/>
                  <a:cs typeface="+mn-cs"/>
                </a:rPr>
                <a:t>𝑎𝑟𝑚</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𝑃𝑙𝑎𝑛</a:t>
              </a:r>
              <a:r>
                <a:rPr lang="de-DE" sz="1100" b="0" i="0">
                  <a:solidFill>
                    <a:schemeClr val="tx1"/>
                  </a:solidFill>
                  <a:effectLst/>
                  <a:latin typeface="Cambria Math" panose="02040503050406030204" pitchFamily="18" charset="0"/>
                  <a:ea typeface="+mn-ea"/>
                  <a:cs typeface="+mn-cs"/>
                </a:rPr>
                <a:t>,𝑑𝑦𝑛,𝑡) )</a:t>
              </a:r>
              <a:endParaRPr lang="fr-FR" sz="1100"/>
            </a:p>
            <a:p>
              <a:pPr/>
              <a:endParaRPr lang="fr-FR" sz="1100"/>
            </a:p>
          </xdr:txBody>
        </xdr:sp>
      </mc:Fallback>
    </mc:AlternateContent>
    <xdr:clientData/>
  </xdr:oneCellAnchor>
  <xdr:twoCellAnchor>
    <xdr:from>
      <xdr:col>0</xdr:col>
      <xdr:colOff>68606</xdr:colOff>
      <xdr:row>187</xdr:row>
      <xdr:rowOff>8468</xdr:rowOff>
    </xdr:from>
    <xdr:to>
      <xdr:col>0</xdr:col>
      <xdr:colOff>1888217</xdr:colOff>
      <xdr:row>193</xdr:row>
      <xdr:rowOff>95250</xdr:rowOff>
    </xdr:to>
    <xdr:sp macro="" textlink="">
      <xdr:nvSpPr>
        <xdr:cNvPr id="255" name="Rechteck: abgerundete Ecken 6">
          <a:extLst>
            <a:ext uri="{FF2B5EF4-FFF2-40B4-BE49-F238E27FC236}">
              <a16:creationId xmlns:a16="http://schemas.microsoft.com/office/drawing/2014/main" id="{BC952D87-F3C4-406A-A1E6-389A762E3202}"/>
            </a:ext>
          </a:extLst>
        </xdr:cNvPr>
        <xdr:cNvSpPr/>
      </xdr:nvSpPr>
      <xdr:spPr>
        <a:xfrm>
          <a:off x="68606" y="47966843"/>
          <a:ext cx="1819611" cy="2782357"/>
        </a:xfrm>
        <a:prstGeom prst="roundRect">
          <a:avLst>
            <a:gd name="adj" fmla="val 6139"/>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Damit</a:t>
          </a:r>
          <a:r>
            <a:rPr lang="de-DE" sz="1100" baseline="0">
              <a:solidFill>
                <a:sysClr val="windowText" lastClr="000000"/>
              </a:solidFill>
              <a:effectLst/>
              <a:latin typeface="+mn-lt"/>
              <a:ea typeface="+mn-ea"/>
              <a:cs typeface="+mn-cs"/>
            </a:rPr>
            <a:t> </a:t>
          </a:r>
          <a:r>
            <a:rPr lang="de-DE" sz="1100">
              <a:solidFill>
                <a:sysClr val="windowText" lastClr="000000"/>
              </a:solidFill>
              <a:effectLst/>
              <a:latin typeface="+mn-lt"/>
              <a:ea typeface="+mn-ea"/>
              <a:cs typeface="+mn-cs"/>
            </a:rPr>
            <a:t>bei relativen Abweichungen von den geplanten Energieträger-einsätzen (Verhältnis von erneuerbarem zu CO</a:t>
          </a:r>
          <a:r>
            <a:rPr lang="de-DE" sz="1100" baseline="-25000">
              <a:solidFill>
                <a:sysClr val="windowText" lastClr="000000"/>
              </a:solidFill>
              <a:effectLst/>
              <a:latin typeface="+mn-lt"/>
              <a:ea typeface="+mn-ea"/>
              <a:cs typeface="+mn-cs"/>
            </a:rPr>
            <a:t>2</a:t>
          </a:r>
          <a:r>
            <a:rPr lang="de-DE" sz="1100">
              <a:solidFill>
                <a:sysClr val="windowText" lastClr="000000"/>
              </a:solidFill>
              <a:effectLst/>
              <a:latin typeface="+mn-lt"/>
              <a:ea typeface="+mn-ea"/>
              <a:cs typeface="+mn-cs"/>
            </a:rPr>
            <a:t>-armem Wasserstoff) der 5 %</a:t>
          </a:r>
          <a:r>
            <a:rPr lang="de-DE" sz="1100" baseline="0">
              <a:solidFill>
                <a:sysClr val="windowText" lastClr="000000"/>
              </a:solidFill>
              <a:effectLst/>
              <a:latin typeface="+mn-lt"/>
              <a:ea typeface="+mn-ea"/>
              <a:cs typeface="+mn-cs"/>
            </a:rPr>
            <a:t> </a:t>
          </a:r>
          <a:r>
            <a:rPr lang="de-DE" sz="1100">
              <a:solidFill>
                <a:sysClr val="windowText" lastClr="000000"/>
              </a:solidFill>
              <a:effectLst/>
              <a:latin typeface="+mn-lt"/>
              <a:ea typeface="+mn-ea"/>
              <a:cs typeface="+mn-cs"/>
            </a:rPr>
            <a:t>Bonus nur auf den Anteil des tatsächlich eingesetzten erneuerbaren Wasserstoffs Anwendung findet, werden </a:t>
          </a:r>
          <a:r>
            <a:rPr lang="de-DE" sz="1100" baseline="0">
              <a:solidFill>
                <a:sysClr val="windowText" lastClr="000000"/>
              </a:solidFill>
              <a:effectLst/>
              <a:latin typeface="+mn-lt"/>
              <a:ea typeface="+mn-ea"/>
              <a:cs typeface="+mn-cs"/>
            </a:rPr>
            <a:t>die für die Dynamisierung berücksichtigten geplanten Energieträgereinsätze  angepasst.</a:t>
          </a:r>
          <a:endParaRPr lang="de-DE">
            <a:solidFill>
              <a:sysClr val="windowText" lastClr="000000"/>
            </a:solidFill>
            <a:effectLst/>
          </a:endParaRPr>
        </a:p>
      </xdr:txBody>
    </xdr:sp>
    <xdr:clientData/>
  </xdr:twoCellAnchor>
  <xdr:twoCellAnchor>
    <xdr:from>
      <xdr:col>0</xdr:col>
      <xdr:colOff>53975</xdr:colOff>
      <xdr:row>213</xdr:row>
      <xdr:rowOff>407458</xdr:rowOff>
    </xdr:from>
    <xdr:to>
      <xdr:col>0</xdr:col>
      <xdr:colOff>1879146</xdr:colOff>
      <xdr:row>218</xdr:row>
      <xdr:rowOff>25400</xdr:rowOff>
    </xdr:to>
    <xdr:sp macro="" textlink="">
      <xdr:nvSpPr>
        <xdr:cNvPr id="50" name="Rechteck: abgerundete Ecken 6">
          <a:extLst>
            <a:ext uri="{FF2B5EF4-FFF2-40B4-BE49-F238E27FC236}">
              <a16:creationId xmlns:a16="http://schemas.microsoft.com/office/drawing/2014/main" id="{44F26266-1890-4D2B-867A-C8D56DBC189A}"/>
            </a:ext>
          </a:extLst>
        </xdr:cNvPr>
        <xdr:cNvSpPr/>
      </xdr:nvSpPr>
      <xdr:spPr>
        <a:xfrm>
          <a:off x="53975" y="56557333"/>
          <a:ext cx="1825171" cy="960967"/>
        </a:xfrm>
        <a:prstGeom prst="roundRect">
          <a:avLst>
            <a:gd name="adj" fmla="val 8156"/>
          </a:avLst>
        </a:prstGeom>
        <a:solidFill>
          <a:srgbClr val="E7E6E6"/>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Berücksichtigung</a:t>
          </a:r>
          <a:r>
            <a:rPr lang="de-DE" sz="1100" baseline="0">
              <a:solidFill>
                <a:sysClr val="windowText" lastClr="000000"/>
              </a:solidFill>
              <a:effectLst/>
              <a:latin typeface="+mn-lt"/>
              <a:ea typeface="+mn-ea"/>
              <a:cs typeface="+mn-cs"/>
            </a:rPr>
            <a:t> der für die Dynamisierung von Wasserstoff angepassten geplanten Energieträgereinsätze.</a:t>
          </a:r>
          <a:endParaRPr lang="de-DE">
            <a:solidFill>
              <a:sysClr val="windowText" lastClr="000000"/>
            </a:solidFill>
            <a:effectLst/>
          </a:endParaRPr>
        </a:p>
      </xdr:txBody>
    </xdr:sp>
    <xdr:clientData/>
  </xdr:twoCellAnchor>
  <xdr:oneCellAnchor>
    <xdr:from>
      <xdr:col>2</xdr:col>
      <xdr:colOff>1629016</xdr:colOff>
      <xdr:row>263</xdr:row>
      <xdr:rowOff>18562</xdr:rowOff>
    </xdr:from>
    <xdr:ext cx="499047" cy="178832"/>
    <mc:AlternateContent xmlns:mc="http://schemas.openxmlformats.org/markup-compatibility/2006" xmlns:a14="http://schemas.microsoft.com/office/drawing/2010/main">
      <mc:Choice Requires="a14">
        <xdr:sp macro="" textlink="">
          <xdr:nvSpPr>
            <xdr:cNvPr id="55" name="TextBox 61">
              <a:extLst>
                <a:ext uri="{FF2B5EF4-FFF2-40B4-BE49-F238E27FC236}">
                  <a16:creationId xmlns:a16="http://schemas.microsoft.com/office/drawing/2014/main" id="{41EFCAB1-AF1A-4646-B194-5F530F1119E9}"/>
                </a:ext>
              </a:extLst>
            </xdr:cNvPr>
            <xdr:cNvSpPr txBox="1"/>
          </xdr:nvSpPr>
          <xdr:spPr>
            <a:xfrm>
              <a:off x="6721716" y="85800712"/>
              <a:ext cx="499047"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panose="02040503050406030204" pitchFamily="18" charset="0"/>
                            <a:ea typeface="Cambria Math" panose="02040503050406030204" pitchFamily="18" charset="0"/>
                          </a:rPr>
                          <m:t>∆</m:t>
                        </m:r>
                        <m:r>
                          <a:rPr lang="de-DE" sz="1100" b="0" i="1">
                            <a:latin typeface="Cambria Math" panose="02040503050406030204" pitchFamily="18" charset="0"/>
                          </a:rPr>
                          <m:t>𝐸</m:t>
                        </m:r>
                      </m:e>
                      <m:sup>
                        <m:r>
                          <a:rPr lang="fr-FR" sz="1100" b="0" i="1">
                            <a:latin typeface="Cambria Math" panose="02040503050406030204" pitchFamily="18" charset="0"/>
                          </a:rPr>
                          <m:t>𝑟</m:t>
                        </m:r>
                        <m:r>
                          <a:rPr lang="de-DE" sz="1100" b="0" i="1">
                            <a:latin typeface="Cambria Math" panose="02040503050406030204" pitchFamily="18" charset="0"/>
                          </a:rPr>
                          <m:t>𝑒𝑎𝑙</m:t>
                        </m:r>
                        <m:r>
                          <a:rPr lang="fr-FR" sz="1100" b="0" i="1">
                            <a:latin typeface="Cambria Math" panose="02040503050406030204" pitchFamily="18" charset="0"/>
                          </a:rPr>
                          <m:t>,</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55" name="TextBox 61">
              <a:extLst>
                <a:ext uri="{FF2B5EF4-FFF2-40B4-BE49-F238E27FC236}">
                  <a16:creationId xmlns:a16="http://schemas.microsoft.com/office/drawing/2014/main" id="{41EFCAB1-AF1A-4646-B194-5F530F1119E9}"/>
                </a:ext>
              </a:extLst>
            </xdr:cNvPr>
            <xdr:cNvSpPr txBox="1"/>
          </xdr:nvSpPr>
          <xdr:spPr>
            <a:xfrm>
              <a:off x="6721716" y="85800712"/>
              <a:ext cx="499047"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i="0">
                  <a:latin typeface="Cambria Math" panose="02040503050406030204" pitchFamily="18" charset="0"/>
                </a:rPr>
                <a:t>〖</a:t>
              </a:r>
              <a:r>
                <a:rPr lang="de-DE" sz="1100" i="0">
                  <a:latin typeface="Cambria Math" panose="02040503050406030204" pitchFamily="18" charset="0"/>
                  <a:ea typeface="Cambria Math" panose="02040503050406030204" pitchFamily="18" charset="0"/>
                </a:rPr>
                <a:t>∆</a:t>
              </a:r>
              <a:r>
                <a:rPr lang="de-DE" sz="1100" b="0" i="0">
                  <a:latin typeface="Cambria Math" panose="02040503050406030204" pitchFamily="18" charset="0"/>
                </a:rPr>
                <a:t>𝐸〗^(</a:t>
              </a:r>
              <a:r>
                <a:rPr lang="fr-FR" sz="1100" b="0" i="0">
                  <a:latin typeface="Cambria Math" panose="02040503050406030204" pitchFamily="18" charset="0"/>
                </a:rPr>
                <a:t>𝑟</a:t>
              </a:r>
              <a:r>
                <a:rPr lang="de-DE" sz="1100" b="0" i="0">
                  <a:latin typeface="Cambria Math" panose="02040503050406030204" pitchFamily="18" charset="0"/>
                </a:rPr>
                <a:t>𝑒𝑎𝑙</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1615397</xdr:colOff>
      <xdr:row>262</xdr:row>
      <xdr:rowOff>38100</xdr:rowOff>
    </xdr:from>
    <xdr:ext cx="516232" cy="178832"/>
    <mc:AlternateContent xmlns:mc="http://schemas.openxmlformats.org/markup-compatibility/2006" xmlns:a14="http://schemas.microsoft.com/office/drawing/2010/main">
      <mc:Choice Requires="a14">
        <xdr:sp macro="" textlink="">
          <xdr:nvSpPr>
            <xdr:cNvPr id="99" name="TextBox 64">
              <a:extLst>
                <a:ext uri="{FF2B5EF4-FFF2-40B4-BE49-F238E27FC236}">
                  <a16:creationId xmlns:a16="http://schemas.microsoft.com/office/drawing/2014/main" id="{382526CA-4A5F-47A9-9BA2-DA485A698032}"/>
                </a:ext>
              </a:extLst>
            </xdr:cNvPr>
            <xdr:cNvSpPr txBox="1"/>
          </xdr:nvSpPr>
          <xdr:spPr>
            <a:xfrm>
              <a:off x="6708097" y="85610700"/>
              <a:ext cx="516232"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panose="02040503050406030204" pitchFamily="18" charset="0"/>
                            <a:ea typeface="Cambria Math" panose="02040503050406030204" pitchFamily="18" charset="0"/>
                          </a:rPr>
                          <m:t>∆</m:t>
                        </m:r>
                        <m:r>
                          <a:rPr lang="de-DE" sz="1100" b="0" i="1">
                            <a:latin typeface="Cambria Math" panose="02040503050406030204" pitchFamily="18" charset="0"/>
                          </a:rPr>
                          <m:t>𝐸</m:t>
                        </m:r>
                      </m:e>
                      <m:sup>
                        <m:r>
                          <a:rPr lang="de-DE" sz="1100" b="0" i="1">
                            <a:latin typeface="Cambria Math" panose="02040503050406030204" pitchFamily="18" charset="0"/>
                          </a:rPr>
                          <m:t>𝑃𝑙𝑎𝑛</m:t>
                        </m:r>
                        <m:r>
                          <a:rPr lang="fr-FR" sz="1100" b="0" i="1">
                            <a:latin typeface="Cambria Math" panose="02040503050406030204" pitchFamily="18" charset="0"/>
                          </a:rPr>
                          <m:t>,</m:t>
                        </m:r>
                        <m:r>
                          <a:rPr lang="fr-FR" sz="1100" b="0" i="1">
                            <a:latin typeface="Cambria Math" panose="02040503050406030204" pitchFamily="18" charset="0"/>
                          </a:rPr>
                          <m:t>𝑡</m:t>
                        </m:r>
                      </m:sup>
                    </m:sSup>
                  </m:oMath>
                </m:oMathPara>
              </a14:m>
              <a:endParaRPr lang="de-DE" sz="1100" i="1"/>
            </a:p>
          </xdr:txBody>
        </xdr:sp>
      </mc:Choice>
      <mc:Fallback xmlns="">
        <xdr:sp macro="" textlink="">
          <xdr:nvSpPr>
            <xdr:cNvPr id="99" name="TextBox 64">
              <a:extLst>
                <a:ext uri="{FF2B5EF4-FFF2-40B4-BE49-F238E27FC236}">
                  <a16:creationId xmlns:a16="http://schemas.microsoft.com/office/drawing/2014/main" id="{382526CA-4A5F-47A9-9BA2-DA485A698032}"/>
                </a:ext>
              </a:extLst>
            </xdr:cNvPr>
            <xdr:cNvSpPr txBox="1"/>
          </xdr:nvSpPr>
          <xdr:spPr>
            <a:xfrm>
              <a:off x="6708097" y="85610700"/>
              <a:ext cx="516232" cy="1788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de-DE" sz="1100" i="0">
                  <a:latin typeface="Cambria Math" panose="02040503050406030204" pitchFamily="18" charset="0"/>
                </a:rPr>
                <a:t>〖</a:t>
              </a:r>
              <a:r>
                <a:rPr lang="de-DE" sz="1100" i="0">
                  <a:latin typeface="Cambria Math" panose="02040503050406030204" pitchFamily="18" charset="0"/>
                  <a:ea typeface="Cambria Math" panose="02040503050406030204" pitchFamily="18" charset="0"/>
                </a:rPr>
                <a:t>∆</a:t>
              </a:r>
              <a:r>
                <a:rPr lang="de-DE" sz="1100" b="0" i="0">
                  <a:latin typeface="Cambria Math" panose="02040503050406030204" pitchFamily="18" charset="0"/>
                </a:rPr>
                <a:t>𝐸〗^(𝑃𝑙𝑎𝑛</a:t>
              </a:r>
              <a:r>
                <a:rPr lang="fr-FR" sz="1100" b="0" i="0">
                  <a:latin typeface="Cambria Math" panose="02040503050406030204" pitchFamily="18" charset="0"/>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1</xdr:col>
      <xdr:colOff>1311634</xdr:colOff>
      <xdr:row>203</xdr:row>
      <xdr:rowOff>140656</xdr:rowOff>
    </xdr:from>
    <xdr:ext cx="8625220" cy="317651"/>
    <mc:AlternateContent xmlns:mc="http://schemas.openxmlformats.org/markup-compatibility/2006" xmlns:a14="http://schemas.microsoft.com/office/drawing/2010/main">
      <mc:Choice Requires="a14">
        <xdr:sp macro="" textlink="">
          <xdr:nvSpPr>
            <xdr:cNvPr id="364" name="TextBox 363">
              <a:extLst>
                <a:ext uri="{FF2B5EF4-FFF2-40B4-BE49-F238E27FC236}">
                  <a16:creationId xmlns:a16="http://schemas.microsoft.com/office/drawing/2014/main" id="{19BC977F-0E8F-4772-9750-D97CD82BFC7F}"/>
                </a:ext>
              </a:extLst>
            </xdr:cNvPr>
            <xdr:cNvSpPr txBox="1"/>
          </xdr:nvSpPr>
          <xdr:spPr>
            <a:xfrm>
              <a:off x="2708634" y="53680227"/>
              <a:ext cx="8625220" cy="31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14:m>
                <m:oMath xmlns:m="http://schemas.openxmlformats.org/officeDocument/2006/math">
                  <m:r>
                    <a:rPr lang="de-DE" sz="1100" i="1">
                      <a:solidFill>
                        <a:schemeClr val="tx1"/>
                      </a:solidFill>
                      <a:effectLst/>
                      <a:latin typeface="Cambria Math" panose="02040503050406030204" pitchFamily="18" charset="0"/>
                      <a:ea typeface="+mn-ea"/>
                      <a:cs typeface="+mn-cs"/>
                    </a:rPr>
                    <m:t>∆</m:t>
                  </m:r>
                  <m:sSubSup>
                    <m:sSubSupPr>
                      <m:ctrlPr>
                        <a:rPr lang="fr-FR" sz="1100" i="1">
                          <a:solidFill>
                            <a:schemeClr val="tx1"/>
                          </a:solidFill>
                          <a:effectLst/>
                          <a:latin typeface="Cambria Math" panose="02040503050406030204" pitchFamily="18" charset="0"/>
                          <a:ea typeface="+mn-ea"/>
                          <a:cs typeface="+mn-cs"/>
                        </a:rPr>
                      </m:ctrlPr>
                    </m:sSubSupPr>
                    <m:e>
                      <m:r>
                        <a:rPr lang="de-DE" sz="1100" b="0" i="1">
                          <a:solidFill>
                            <a:schemeClr val="tx1"/>
                          </a:solidFill>
                          <a:effectLst/>
                          <a:latin typeface="Cambria Math" panose="02040503050406030204" pitchFamily="18" charset="0"/>
                          <a:ea typeface="+mn-ea"/>
                          <a:cs typeface="+mn-cs"/>
                        </a:rPr>
                        <m:t>𝑘</m:t>
                      </m:r>
                    </m:e>
                    <m:sub>
                      <m:r>
                        <a:rPr lang="de-DE" sz="1100" b="0" i="1">
                          <a:solidFill>
                            <a:schemeClr val="tx1"/>
                          </a:solidFill>
                          <a:effectLst/>
                          <a:latin typeface="Cambria Math" panose="02040503050406030204" pitchFamily="18" charset="0"/>
                          <a:ea typeface="+mn-ea"/>
                          <a:cs typeface="+mn-cs"/>
                        </a:rPr>
                        <m:t>𝐶𝐶𝑓𝐷</m:t>
                      </m:r>
                    </m:sub>
                    <m:sup>
                      <m:r>
                        <a:rPr lang="de-DE" sz="1100" i="1">
                          <a:solidFill>
                            <a:schemeClr val="tx1"/>
                          </a:solidFill>
                          <a:effectLst/>
                          <a:latin typeface="Cambria Math" panose="02040503050406030204" pitchFamily="18" charset="0"/>
                          <a:ea typeface="+mn-ea"/>
                          <a:cs typeface="+mn-cs"/>
                        </a:rPr>
                        <m:t>𝑃𝑙𝑎𝑛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𝑡</m:t>
                      </m:r>
                    </m:sup>
                  </m:sSubSup>
                  <m:r>
                    <a:rPr lang="de-DE" sz="1100" i="1">
                      <a:solidFill>
                        <a:schemeClr val="tx1"/>
                      </a:solidFill>
                      <a:effectLst/>
                      <a:latin typeface="Cambria Math" panose="02040503050406030204" pitchFamily="18" charset="0"/>
                      <a:ea typeface="+mn-ea"/>
                      <a:cs typeface="+mn-cs"/>
                    </a:rPr>
                    <m:t>=</m:t>
                  </m:r>
                  <m:f>
                    <m:fPr>
                      <m:ctrlPr>
                        <a:rPr lang="fr-FR" sz="1100" i="1">
                          <a:solidFill>
                            <a:schemeClr val="tx1"/>
                          </a:solidFill>
                          <a:effectLst/>
                          <a:latin typeface="Cambria Math" panose="02040503050406030204" pitchFamily="18" charset="0"/>
                          <a:ea typeface="+mn-ea"/>
                          <a:cs typeface="+mn-cs"/>
                        </a:rPr>
                      </m:ctrlPr>
                    </m:fPr>
                    <m:num>
                      <m:nary>
                        <m:naryPr>
                          <m:chr m:val="∑"/>
                          <m:limLoc m:val="undOvr"/>
                          <m:supHide m:val="on"/>
                          <m:ctrlPr>
                            <a:rPr lang="fr-FR" sz="1100" i="1">
                              <a:solidFill>
                                <a:schemeClr val="tx1"/>
                              </a:solidFill>
                              <a:effectLst/>
                              <a:latin typeface="Cambria Math" panose="02040503050406030204" pitchFamily="18" charset="0"/>
                              <a:ea typeface="+mn-ea"/>
                              <a:cs typeface="+mn-cs"/>
                            </a:rPr>
                          </m:ctrlPr>
                        </m:naryPr>
                        <m:sub>
                          <m:r>
                            <a:rPr lang="de-DE" sz="1100" i="1">
                              <a:solidFill>
                                <a:schemeClr val="tx1"/>
                              </a:solidFill>
                              <a:effectLst/>
                              <a:latin typeface="Cambria Math" panose="02040503050406030204" pitchFamily="18" charset="0"/>
                              <a:ea typeface="+mn-ea"/>
                              <a:cs typeface="+mn-cs"/>
                            </a:rPr>
                            <m:t>𝑖</m:t>
                          </m:r>
                        </m:sub>
                        <m:sup/>
                        <m:e>
                          <m:sSubSup>
                            <m:sSubSupPr>
                              <m:ctrlPr>
                                <a:rPr lang="fr-FR" sz="1100" i="1">
                                  <a:solidFill>
                                    <a:schemeClr val="tx1"/>
                                  </a:solidFill>
                                  <a:effectLst/>
                                  <a:latin typeface="Cambria Math" panose="02040503050406030204" pitchFamily="18" charset="0"/>
                                  <a:ea typeface="+mn-ea"/>
                                  <a:cs typeface="+mn-cs"/>
                                </a:rPr>
                              </m:ctrlPr>
                            </m:sSubSupPr>
                            <m:e>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𝛽</m:t>
                                  </m:r>
                                </m:e>
                                <m:sub>
                                  <m:r>
                                    <a:rPr lang="de-DE" sz="1100" i="1">
                                      <a:solidFill>
                                        <a:schemeClr val="tx1"/>
                                      </a:solidFill>
                                      <a:effectLst/>
                                      <a:latin typeface="Cambria Math" panose="02040503050406030204" pitchFamily="18" charset="0"/>
                                      <a:ea typeface="+mn-ea"/>
                                      <a:cs typeface="+mn-cs"/>
                                    </a:rPr>
                                    <m:t>𝑖</m:t>
                                  </m:r>
                                </m:sub>
                                <m:sup>
                                  <m:r>
                                    <a:rPr lang="de-DE" sz="1100" i="1">
                                      <a:solidFill>
                                        <a:schemeClr val="tx1"/>
                                      </a:solidFill>
                                      <a:effectLst/>
                                      <a:latin typeface="Cambria Math" panose="02040503050406030204" pitchFamily="18" charset="0"/>
                                      <a:ea typeface="+mn-ea"/>
                                      <a:cs typeface="+mn-cs"/>
                                    </a:rPr>
                                    <m:t>𝑉𝑜𝑟h𝑎𝑏𝑒𝑛</m:t>
                                  </m:r>
                                </m:sup>
                              </m:sSubSup>
                              <m:r>
                                <a:rPr lang="de-DE" sz="1100" i="1">
                                  <a:solidFill>
                                    <a:schemeClr val="tx1"/>
                                  </a:solidFill>
                                  <a:effectLst/>
                                  <a:latin typeface="Cambria Math" panose="02040503050406030204" pitchFamily="18" charset="0"/>
                                  <a:ea typeface="+mn-ea"/>
                                  <a:cs typeface="+mn-cs"/>
                                </a:rPr>
                                <m:t>𝐷</m:t>
                              </m:r>
                            </m:e>
                            <m:sub>
                              <m:r>
                                <a:rPr lang="de-DE" sz="1100" i="1">
                                  <a:solidFill>
                                    <a:schemeClr val="tx1"/>
                                  </a:solidFill>
                                  <a:effectLst/>
                                  <a:latin typeface="Cambria Math" panose="02040503050406030204" pitchFamily="18" charset="0"/>
                                  <a:ea typeface="+mn-ea"/>
                                  <a:cs typeface="+mn-cs"/>
                                </a:rPr>
                                <m:t>𝑖</m:t>
                              </m:r>
                            </m:sub>
                            <m:sup>
                              <m:r>
                                <a:rPr lang="de-DE" sz="1100" i="1">
                                  <a:solidFill>
                                    <a:schemeClr val="tx1"/>
                                  </a:solidFill>
                                  <a:effectLst/>
                                  <a:latin typeface="Cambria Math" panose="02040503050406030204" pitchFamily="18" charset="0"/>
                                  <a:ea typeface="+mn-ea"/>
                                  <a:cs typeface="+mn-cs"/>
                                </a:rPr>
                                <m:t>𝑃𝑙𝑎𝑛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𝑑𝑦𝑛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𝑡</m:t>
                              </m:r>
                            </m:sup>
                          </m:sSubSup>
                          <m:r>
                            <a:rPr lang="de-DE" sz="1100" i="1">
                              <a:solidFill>
                                <a:schemeClr val="tx1"/>
                              </a:solidFill>
                              <a:effectLst/>
                              <a:latin typeface="Cambria Math" panose="02040503050406030204" pitchFamily="18" charset="0"/>
                              <a:ea typeface="+mn-ea"/>
                              <a:cs typeface="+mn-cs"/>
                            </a:rPr>
                            <m:t> </m:t>
                          </m:r>
                          <m:d>
                            <m:dPr>
                              <m:ctrlPr>
                                <a:rPr lang="fr-FR" sz="1100" i="1">
                                  <a:solidFill>
                                    <a:schemeClr val="tx1"/>
                                  </a:solidFill>
                                  <a:effectLst/>
                                  <a:latin typeface="Cambria Math" panose="02040503050406030204" pitchFamily="18" charset="0"/>
                                  <a:ea typeface="+mn-ea"/>
                                  <a:cs typeface="+mn-cs"/>
                                </a:rPr>
                              </m:ctrlPr>
                            </m:dPr>
                            <m:e>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𝑝</m:t>
                                  </m:r>
                                </m:e>
                                <m:sub>
                                  <m:r>
                                    <a:rPr lang="de-DE" sz="110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𝑟</m:t>
                                  </m:r>
                                  <m:r>
                                    <a:rPr lang="de-DE" sz="110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r>
                                <a:rPr lang="de-DE" sz="1100" i="1">
                                  <a:solidFill>
                                    <a:schemeClr val="tx1"/>
                                  </a:solidFill>
                                  <a:effectLst/>
                                  <a:latin typeface="Cambria Math" panose="02040503050406030204" pitchFamily="18" charset="0"/>
                                  <a:ea typeface="+mn-ea"/>
                                  <a:cs typeface="+mn-cs"/>
                                </a:rPr>
                                <m:t>−</m:t>
                              </m:r>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𝑝</m:t>
                                  </m:r>
                                </m:e>
                                <m:sub>
                                  <m:r>
                                    <a:rPr lang="de-DE" sz="1100" i="1">
                                      <a:solidFill>
                                        <a:schemeClr val="tx1"/>
                                      </a:solidFill>
                                      <a:effectLst/>
                                      <a:latin typeface="Cambria Math" panose="02040503050406030204" pitchFamily="18" charset="0"/>
                                      <a:ea typeface="+mn-ea"/>
                                      <a:cs typeface="+mn-cs"/>
                                    </a:rPr>
                                    <m:t>𝑖</m:t>
                                  </m:r>
                                </m:sub>
                                <m:sup>
                                  <m:r>
                                    <a:rPr lang="de-DE" sz="1100" i="1">
                                      <a:solidFill>
                                        <a:schemeClr val="tx1"/>
                                      </a:solidFill>
                                      <a:effectLst/>
                                      <a:latin typeface="Cambria Math" panose="02040503050406030204" pitchFamily="18" charset="0"/>
                                      <a:ea typeface="+mn-ea"/>
                                      <a:cs typeface="+mn-cs"/>
                                    </a:rPr>
                                    <m:t>𝐵𝑎𝑠𝑖𝑠</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e>
                          </m:d>
                          <m:r>
                            <a:rPr lang="de-DE" sz="1100" i="1">
                              <a:solidFill>
                                <a:schemeClr val="tx1"/>
                              </a:solidFill>
                              <a:effectLst/>
                              <a:latin typeface="Cambria Math" panose="02040503050406030204" pitchFamily="18" charset="0"/>
                              <a:ea typeface="+mn-ea"/>
                              <a:cs typeface="+mn-cs"/>
                            </a:rPr>
                            <m:t> </m:t>
                          </m:r>
                        </m:e>
                      </m:nary>
                    </m:num>
                    <m:den>
                      <m:r>
                        <a:rPr lang="de-DE" sz="1100" i="1">
                          <a:solidFill>
                            <a:schemeClr val="tx1"/>
                          </a:solidFill>
                          <a:effectLst/>
                          <a:latin typeface="Cambria Math" panose="02040503050406030204" pitchFamily="18" charset="0"/>
                          <a:ea typeface="+mn-ea"/>
                          <a:cs typeface="+mn-cs"/>
                        </a:rPr>
                        <m:t>𝛥</m:t>
                      </m:r>
                      <m:sSup>
                        <m:sSupPr>
                          <m:ctrlPr>
                            <a:rPr lang="fr-FR" sz="1100" i="1">
                              <a:solidFill>
                                <a:schemeClr val="tx1"/>
                              </a:solidFill>
                              <a:effectLst/>
                              <a:latin typeface="Cambria Math" panose="02040503050406030204" pitchFamily="18" charset="0"/>
                              <a:ea typeface="+mn-ea"/>
                              <a:cs typeface="+mn-cs"/>
                            </a:rPr>
                          </m:ctrlPr>
                        </m:sSupPr>
                        <m:e>
                          <m:r>
                            <a:rPr lang="de-DE" sz="1100" b="0" i="1">
                              <a:solidFill>
                                <a:schemeClr val="tx1"/>
                              </a:solidFill>
                              <a:effectLst/>
                              <a:latin typeface="Cambria Math" panose="02040503050406030204" pitchFamily="18" charset="0"/>
                              <a:ea typeface="+mn-ea"/>
                              <a:cs typeface="+mn-cs"/>
                            </a:rPr>
                            <m:t>𝑒</m:t>
                          </m:r>
                        </m:e>
                        <m:sup>
                          <m:r>
                            <a:rPr lang="de-DE" sz="1100" i="1">
                              <a:solidFill>
                                <a:schemeClr val="tx1"/>
                              </a:solidFill>
                              <a:effectLst/>
                              <a:latin typeface="Cambria Math" panose="02040503050406030204" pitchFamily="18" charset="0"/>
                              <a:ea typeface="+mn-ea"/>
                              <a:cs typeface="+mn-cs"/>
                            </a:rPr>
                            <m:t>𝑃𝑙𝑎𝑛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𝑡</m:t>
                          </m:r>
                        </m:sup>
                      </m:sSup>
                    </m:den>
                  </m:f>
                  <m:r>
                    <a:rPr lang="de-DE" sz="1100" i="1">
                      <a:solidFill>
                        <a:schemeClr val="tx1"/>
                      </a:solidFill>
                      <a:effectLst/>
                      <a:latin typeface="Cambria Math" panose="02040503050406030204" pitchFamily="18" charset="0"/>
                      <a:ea typeface="+mn-ea"/>
                      <a:cs typeface="+mn-cs"/>
                    </a:rPr>
                    <m:t> </m:t>
                  </m:r>
                </m:oMath>
              </a14:m>
              <a:r>
                <a:rPr lang="fr-FR" sz="1100" i="1"/>
                <a:t> - </a:t>
              </a:r>
              <a14:m>
                <m:oMath xmlns:m="http://schemas.openxmlformats.org/officeDocument/2006/math">
                  <m:f>
                    <m:fPr>
                      <m:ctrlPr>
                        <a:rPr lang="fr-FR" sz="1100" i="1">
                          <a:solidFill>
                            <a:schemeClr val="tx1"/>
                          </a:solidFill>
                          <a:effectLst/>
                          <a:latin typeface="Cambria Math" panose="02040503050406030204" pitchFamily="18" charset="0"/>
                          <a:ea typeface="+mn-ea"/>
                          <a:cs typeface="+mn-cs"/>
                        </a:rPr>
                      </m:ctrlPr>
                    </m:fPr>
                    <m:num>
                      <m:nary>
                        <m:naryPr>
                          <m:chr m:val="∑"/>
                          <m:limLoc m:val="undOvr"/>
                          <m:supHide m:val="on"/>
                          <m:ctrlPr>
                            <a:rPr lang="fr-FR" sz="1100" i="1">
                              <a:solidFill>
                                <a:schemeClr val="tx1"/>
                              </a:solidFill>
                              <a:effectLst/>
                              <a:latin typeface="Cambria Math" panose="02040503050406030204" pitchFamily="18" charset="0"/>
                              <a:ea typeface="+mn-ea"/>
                              <a:cs typeface="+mn-cs"/>
                            </a:rPr>
                          </m:ctrlPr>
                        </m:naryPr>
                        <m:sub>
                          <m:r>
                            <a:rPr lang="de-DE" sz="1100" i="1">
                              <a:solidFill>
                                <a:schemeClr val="tx1"/>
                              </a:solidFill>
                              <a:effectLst/>
                              <a:latin typeface="Cambria Math" panose="02040503050406030204" pitchFamily="18" charset="0"/>
                              <a:ea typeface="+mn-ea"/>
                              <a:cs typeface="+mn-cs"/>
                            </a:rPr>
                            <m:t>𝑖</m:t>
                          </m:r>
                        </m:sub>
                        <m:sup/>
                        <m:e>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𝛽</m:t>
                              </m:r>
                            </m:e>
                            <m:sub>
                              <m:r>
                                <a:rPr lang="de-DE" sz="1100" i="1">
                                  <a:solidFill>
                                    <a:schemeClr val="tx1"/>
                                  </a:solidFill>
                                  <a:effectLst/>
                                  <a:latin typeface="Cambria Math" panose="02040503050406030204" pitchFamily="18" charset="0"/>
                                  <a:ea typeface="+mn-ea"/>
                                  <a:cs typeface="+mn-cs"/>
                                </a:rPr>
                                <m:t>𝑖</m:t>
                              </m:r>
                            </m:sub>
                            <m:sup>
                              <m:r>
                                <a:rPr lang="de-DE" sz="1100" b="0" i="1">
                                  <a:solidFill>
                                    <a:schemeClr val="tx1"/>
                                  </a:solidFill>
                                  <a:effectLst/>
                                  <a:latin typeface="Cambria Math" panose="02040503050406030204" pitchFamily="18" charset="0"/>
                                  <a:ea typeface="+mn-ea"/>
                                  <a:cs typeface="+mn-cs"/>
                                </a:rPr>
                                <m:t>𝑅𝑒𝑓</m:t>
                              </m:r>
                            </m:sup>
                          </m:sSubSup>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𝐷</m:t>
                              </m:r>
                            </m:e>
                            <m:sub>
                              <m:r>
                                <a:rPr lang="de-DE" sz="1100" i="1">
                                  <a:solidFill>
                                    <a:schemeClr val="tx1"/>
                                  </a:solidFill>
                                  <a:effectLst/>
                                  <a:latin typeface="Cambria Math" panose="02040503050406030204" pitchFamily="18" charset="0"/>
                                  <a:ea typeface="+mn-ea"/>
                                  <a:cs typeface="+mn-cs"/>
                                </a:rPr>
                                <m:t>𝑖</m:t>
                              </m:r>
                            </m:sub>
                            <m:sup>
                              <m:r>
                                <a:rPr lang="de-DE" sz="1100" b="0" i="1">
                                  <a:solidFill>
                                    <a:schemeClr val="tx1"/>
                                  </a:solidFill>
                                  <a:effectLst/>
                                  <a:latin typeface="Cambria Math" panose="02040503050406030204" pitchFamily="18" charset="0"/>
                                  <a:ea typeface="+mn-ea"/>
                                  <a:cs typeface="+mn-cs"/>
                                </a:rPr>
                                <m:t>𝑅𝑒𝑓</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𝑑𝑦𝑛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𝑡</m:t>
                              </m:r>
                            </m:sup>
                          </m:sSubSup>
                          <m:r>
                            <a:rPr lang="de-DE" sz="1100" i="1">
                              <a:solidFill>
                                <a:schemeClr val="tx1"/>
                              </a:solidFill>
                              <a:effectLst/>
                              <a:latin typeface="Cambria Math" panose="02040503050406030204" pitchFamily="18" charset="0"/>
                              <a:ea typeface="+mn-ea"/>
                              <a:cs typeface="+mn-cs"/>
                            </a:rPr>
                            <m:t> </m:t>
                          </m:r>
                          <m:d>
                            <m:dPr>
                              <m:ctrlPr>
                                <a:rPr lang="fr-FR" sz="1100" i="1">
                                  <a:solidFill>
                                    <a:schemeClr val="tx1"/>
                                  </a:solidFill>
                                  <a:effectLst/>
                                  <a:latin typeface="Cambria Math" panose="02040503050406030204" pitchFamily="18" charset="0"/>
                                  <a:ea typeface="+mn-ea"/>
                                  <a:cs typeface="+mn-cs"/>
                                </a:rPr>
                              </m:ctrlPr>
                            </m:dPr>
                            <m:e>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𝑝</m:t>
                                  </m:r>
                                </m:e>
                                <m:sub>
                                  <m:r>
                                    <a:rPr lang="de-DE" sz="1100" i="1">
                                      <a:solidFill>
                                        <a:schemeClr val="tx1"/>
                                      </a:solidFill>
                                      <a:effectLst/>
                                      <a:latin typeface="Cambria Math" panose="02040503050406030204" pitchFamily="18" charset="0"/>
                                      <a:ea typeface="+mn-ea"/>
                                      <a:cs typeface="+mn-cs"/>
                                    </a:rPr>
                                    <m:t>𝑖</m:t>
                                  </m:r>
                                </m:sub>
                                <m:sup>
                                  <m:r>
                                    <a:rPr lang="fr-FR" sz="1100" b="0" i="1">
                                      <a:solidFill>
                                        <a:schemeClr val="tx1"/>
                                      </a:solidFill>
                                      <a:effectLst/>
                                      <a:latin typeface="Cambria Math" panose="02040503050406030204" pitchFamily="18" charset="0"/>
                                      <a:ea typeface="+mn-ea"/>
                                      <a:cs typeface="+mn-cs"/>
                                    </a:rPr>
                                    <m:t>𝑟</m:t>
                                  </m:r>
                                  <m:r>
                                    <a:rPr lang="de-DE" sz="1100" i="1">
                                      <a:solidFill>
                                        <a:schemeClr val="tx1"/>
                                      </a:solidFill>
                                      <a:effectLst/>
                                      <a:latin typeface="Cambria Math" panose="02040503050406030204" pitchFamily="18" charset="0"/>
                                      <a:ea typeface="+mn-ea"/>
                                      <a:cs typeface="+mn-cs"/>
                                    </a:rPr>
                                    <m:t>𝑒𝑎𝑙</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r>
                                <a:rPr lang="de-DE" sz="1100" i="1">
                                  <a:solidFill>
                                    <a:schemeClr val="tx1"/>
                                  </a:solidFill>
                                  <a:effectLst/>
                                  <a:latin typeface="Cambria Math" panose="02040503050406030204" pitchFamily="18" charset="0"/>
                                  <a:ea typeface="+mn-ea"/>
                                  <a:cs typeface="+mn-cs"/>
                                </a:rPr>
                                <m:t>−</m:t>
                              </m:r>
                              <m:sSubSup>
                                <m:sSubSupPr>
                                  <m:ctrlPr>
                                    <a:rPr lang="fr-FR" sz="1100" i="1">
                                      <a:solidFill>
                                        <a:schemeClr val="tx1"/>
                                      </a:solidFill>
                                      <a:effectLst/>
                                      <a:latin typeface="Cambria Math" panose="02040503050406030204" pitchFamily="18" charset="0"/>
                                      <a:ea typeface="+mn-ea"/>
                                      <a:cs typeface="+mn-cs"/>
                                    </a:rPr>
                                  </m:ctrlPr>
                                </m:sSubSupPr>
                                <m:e>
                                  <m:r>
                                    <a:rPr lang="de-DE" sz="1100" i="1">
                                      <a:solidFill>
                                        <a:schemeClr val="tx1"/>
                                      </a:solidFill>
                                      <a:effectLst/>
                                      <a:latin typeface="Cambria Math" panose="02040503050406030204" pitchFamily="18" charset="0"/>
                                      <a:ea typeface="+mn-ea"/>
                                      <a:cs typeface="+mn-cs"/>
                                    </a:rPr>
                                    <m:t>𝑝</m:t>
                                  </m:r>
                                </m:e>
                                <m:sub>
                                  <m:r>
                                    <a:rPr lang="de-DE" sz="1100" i="1">
                                      <a:solidFill>
                                        <a:schemeClr val="tx1"/>
                                      </a:solidFill>
                                      <a:effectLst/>
                                      <a:latin typeface="Cambria Math" panose="02040503050406030204" pitchFamily="18" charset="0"/>
                                      <a:ea typeface="+mn-ea"/>
                                      <a:cs typeface="+mn-cs"/>
                                    </a:rPr>
                                    <m:t>𝑖</m:t>
                                  </m:r>
                                </m:sub>
                                <m:sup>
                                  <m:r>
                                    <a:rPr lang="de-DE" sz="1100" i="1">
                                      <a:solidFill>
                                        <a:schemeClr val="tx1"/>
                                      </a:solidFill>
                                      <a:effectLst/>
                                      <a:latin typeface="Cambria Math" panose="02040503050406030204" pitchFamily="18" charset="0"/>
                                      <a:ea typeface="+mn-ea"/>
                                      <a:cs typeface="+mn-cs"/>
                                    </a:rPr>
                                    <m:t>𝐵𝑎𝑠𝑖𝑠</m:t>
                                  </m:r>
                                  <m:r>
                                    <a:rPr lang="fr-FR" sz="1100" b="0" i="1">
                                      <a:solidFill>
                                        <a:schemeClr val="tx1"/>
                                      </a:solidFill>
                                      <a:effectLst/>
                                      <a:latin typeface="Cambria Math" panose="02040503050406030204" pitchFamily="18" charset="0"/>
                                      <a:ea typeface="+mn-ea"/>
                                      <a:cs typeface="+mn-cs"/>
                                    </a:rPr>
                                    <m:t>,</m:t>
                                  </m:r>
                                  <m:r>
                                    <a:rPr lang="fr-FR" sz="1100" b="0" i="1">
                                      <a:solidFill>
                                        <a:schemeClr val="tx1"/>
                                      </a:solidFill>
                                      <a:effectLst/>
                                      <a:latin typeface="Cambria Math" panose="02040503050406030204" pitchFamily="18" charset="0"/>
                                      <a:ea typeface="+mn-ea"/>
                                      <a:cs typeface="+mn-cs"/>
                                    </a:rPr>
                                    <m:t>𝑡</m:t>
                                  </m:r>
                                </m:sup>
                              </m:sSubSup>
                            </m:e>
                          </m:d>
                          <m:r>
                            <a:rPr lang="de-DE" sz="1100" i="1">
                              <a:solidFill>
                                <a:schemeClr val="tx1"/>
                              </a:solidFill>
                              <a:effectLst/>
                              <a:latin typeface="Cambria Math" panose="02040503050406030204" pitchFamily="18" charset="0"/>
                              <a:ea typeface="+mn-ea"/>
                              <a:cs typeface="+mn-cs"/>
                            </a:rPr>
                            <m:t> </m:t>
                          </m:r>
                        </m:e>
                      </m:nary>
                    </m:num>
                    <m:den>
                      <m:r>
                        <a:rPr lang="de-DE" sz="1100" i="1">
                          <a:solidFill>
                            <a:schemeClr val="tx1"/>
                          </a:solidFill>
                          <a:effectLst/>
                          <a:latin typeface="Cambria Math" panose="02040503050406030204" pitchFamily="18" charset="0"/>
                          <a:ea typeface="+mn-ea"/>
                          <a:cs typeface="+mn-cs"/>
                        </a:rPr>
                        <m:t>𝛥</m:t>
                      </m:r>
                      <m:sSup>
                        <m:sSupPr>
                          <m:ctrlPr>
                            <a:rPr lang="fr-FR" sz="1100" i="1">
                              <a:solidFill>
                                <a:schemeClr val="tx1"/>
                              </a:solidFill>
                              <a:effectLst/>
                              <a:latin typeface="Cambria Math" panose="02040503050406030204" pitchFamily="18" charset="0"/>
                              <a:ea typeface="+mn-ea"/>
                              <a:cs typeface="+mn-cs"/>
                            </a:rPr>
                          </m:ctrlPr>
                        </m:sSupPr>
                        <m:e>
                          <m:r>
                            <a:rPr lang="de-DE" sz="1100" b="0" i="1">
                              <a:solidFill>
                                <a:schemeClr val="tx1"/>
                              </a:solidFill>
                              <a:effectLst/>
                              <a:latin typeface="Cambria Math" panose="02040503050406030204" pitchFamily="18" charset="0"/>
                              <a:ea typeface="+mn-ea"/>
                              <a:cs typeface="+mn-cs"/>
                            </a:rPr>
                            <m:t>𝑒</m:t>
                          </m:r>
                        </m:e>
                        <m:sup>
                          <m:r>
                            <a:rPr lang="de-DE" sz="1100" i="1">
                              <a:solidFill>
                                <a:schemeClr val="tx1"/>
                              </a:solidFill>
                              <a:effectLst/>
                              <a:latin typeface="Cambria Math" panose="02040503050406030204" pitchFamily="18" charset="0"/>
                              <a:ea typeface="+mn-ea"/>
                              <a:cs typeface="+mn-cs"/>
                            </a:rPr>
                            <m:t>𝑃𝑙𝑎𝑛</m:t>
                          </m:r>
                          <m:r>
                            <a:rPr lang="de-DE" sz="1100" i="1">
                              <a:solidFill>
                                <a:schemeClr val="tx1"/>
                              </a:solidFill>
                              <a:effectLst/>
                              <a:latin typeface="Cambria Math" panose="02040503050406030204" pitchFamily="18" charset="0"/>
                              <a:ea typeface="+mn-ea"/>
                              <a:cs typeface="+mn-cs"/>
                            </a:rPr>
                            <m:t>,</m:t>
                          </m:r>
                          <m:r>
                            <a:rPr lang="de-DE" sz="1100" i="1">
                              <a:solidFill>
                                <a:schemeClr val="tx1"/>
                              </a:solidFill>
                              <a:effectLst/>
                              <a:latin typeface="Cambria Math" panose="02040503050406030204" pitchFamily="18" charset="0"/>
                              <a:ea typeface="+mn-ea"/>
                              <a:cs typeface="+mn-cs"/>
                            </a:rPr>
                            <m:t>𝑡</m:t>
                          </m:r>
                        </m:sup>
                      </m:sSup>
                    </m:den>
                  </m:f>
                  <m:r>
                    <a:rPr lang="de-DE" sz="1100" i="1">
                      <a:solidFill>
                        <a:schemeClr val="tx1"/>
                      </a:solidFill>
                      <a:effectLst/>
                      <a:latin typeface="Cambria Math" panose="02040503050406030204" pitchFamily="18" charset="0"/>
                      <a:ea typeface="+mn-ea"/>
                      <a:cs typeface="+mn-cs"/>
                    </a:rPr>
                    <m:t> </m:t>
                  </m:r>
                </m:oMath>
              </a14:m>
              <a:endParaRPr lang="fr-FR" sz="1100" i="1"/>
            </a:p>
          </xdr:txBody>
        </xdr:sp>
      </mc:Choice>
      <mc:Fallback xmlns="">
        <xdr:sp macro="" textlink="">
          <xdr:nvSpPr>
            <xdr:cNvPr id="364" name="TextBox 363">
              <a:extLst>
                <a:ext uri="{FF2B5EF4-FFF2-40B4-BE49-F238E27FC236}">
                  <a16:creationId xmlns:a16="http://schemas.microsoft.com/office/drawing/2014/main" id="{19BC977F-0E8F-4772-9750-D97CD82BFC7F}"/>
                </a:ext>
              </a:extLst>
            </xdr:cNvPr>
            <xdr:cNvSpPr txBox="1"/>
          </xdr:nvSpPr>
          <xdr:spPr>
            <a:xfrm>
              <a:off x="2708634" y="53680227"/>
              <a:ext cx="8625220" cy="31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r>
                <a:rPr lang="de-DE"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𝑘</a:t>
              </a:r>
              <a:r>
                <a:rPr lang="fr-FR" sz="1100" b="0" i="0">
                  <a:solidFill>
                    <a:schemeClr val="tx1"/>
                  </a:solidFill>
                  <a:effectLst/>
                  <a:latin typeface="Cambria Math" panose="02040503050406030204" pitchFamily="18" charset="0"/>
                  <a:ea typeface="+mn-ea"/>
                  <a:cs typeface="+mn-cs"/>
                </a:rPr>
                <a:t>_</a:t>
              </a:r>
              <a:r>
                <a:rPr lang="de-DE" sz="1100" b="0" i="0">
                  <a:solidFill>
                    <a:schemeClr val="tx1"/>
                  </a:solidFill>
                  <a:effectLst/>
                  <a:latin typeface="Cambria Math" panose="02040503050406030204" pitchFamily="18" charset="0"/>
                  <a:ea typeface="+mn-ea"/>
                  <a:cs typeface="+mn-cs"/>
                </a:rPr>
                <a:t>𝐶𝐶𝑓𝐷^</a:t>
              </a:r>
              <a:r>
                <a:rPr lang="fr-FR" sz="1100" b="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𝑃𝑙𝑎𝑛,𝑡</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a:t>
              </a:r>
              <a:r>
                <a:rPr lang="fr-FR" sz="1100" i="0">
                  <a:solidFill>
                    <a:schemeClr val="tx1"/>
                  </a:solidFill>
                  <a:effectLst/>
                  <a:latin typeface="Cambria Math" panose="02040503050406030204" pitchFamily="18" charset="0"/>
                  <a:ea typeface="+mn-ea"/>
                  <a:cs typeface="+mn-cs"/>
                </a:rPr>
                <a:t>(∑1</a:t>
              </a:r>
              <a:r>
                <a:rPr lang="de-DE" sz="1100" i="0">
                  <a:solidFill>
                    <a:schemeClr val="tx1"/>
                  </a:solidFill>
                  <a:effectLst/>
                  <a:latin typeface="Cambria Math" panose="02040503050406030204" pitchFamily="18" charset="0"/>
                  <a:ea typeface="+mn-ea"/>
                  <a:cs typeface="+mn-cs"/>
                </a:rPr>
                <a:t>_𝑖▒</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𝛽</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𝑖^𝑉𝑜𝑟ℎ𝑎𝑏𝑒𝑛 𝐷</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𝑃𝑙𝑎𝑛,𝑑𝑦𝑛,𝑡</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𝑝</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𝑟</a:t>
              </a:r>
              <a:r>
                <a:rPr lang="de-DE" sz="110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r>
                <a:rPr lang="de-DE" sz="1100" i="0">
                  <a:solidFill>
                    <a:schemeClr val="tx1"/>
                  </a:solidFill>
                  <a:effectLst/>
                  <a:latin typeface="Cambria Math" panose="02040503050406030204" pitchFamily="18" charset="0"/>
                  <a:ea typeface="+mn-ea"/>
                  <a:cs typeface="+mn-cs"/>
                </a:rPr>
                <a:t>−𝑝</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𝐵𝑎𝑠𝑖𝑠</a:t>
              </a:r>
              <a:r>
                <a:rPr lang="fr-FR" sz="1100" b="0" i="0">
                  <a:solidFill>
                    <a:schemeClr val="tx1"/>
                  </a:solidFill>
                  <a:effectLst/>
                  <a:latin typeface="Cambria Math" panose="02040503050406030204" pitchFamily="18" charset="0"/>
                  <a:ea typeface="+mn-ea"/>
                  <a:cs typeface="+mn-cs"/>
                </a:rPr>
                <a:t>,𝑡) )</a:t>
              </a:r>
              <a:r>
                <a:rPr lang="de-DE"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𝛥</a:t>
              </a:r>
              <a:r>
                <a:rPr lang="de-DE" sz="1100" b="0" i="0">
                  <a:solidFill>
                    <a:schemeClr val="tx1"/>
                  </a:solidFill>
                  <a:effectLst/>
                  <a:latin typeface="Cambria Math" panose="02040503050406030204" pitchFamily="18" charset="0"/>
                  <a:ea typeface="+mn-ea"/>
                  <a:cs typeface="+mn-cs"/>
                </a:rPr>
                <a:t>𝑒</a:t>
              </a:r>
              <a:r>
                <a:rPr lang="fr-FR" sz="1100" b="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𝑃𝑙𝑎𝑛,𝑡</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r>
                <a:rPr lang="fr-FR" sz="1100" i="1"/>
                <a:t> - </a:t>
              </a:r>
              <a:r>
                <a:rPr lang="fr-FR" sz="1100" i="0">
                  <a:solidFill>
                    <a:schemeClr val="tx1"/>
                  </a:solidFill>
                  <a:effectLst/>
                  <a:latin typeface="Cambria Math" panose="02040503050406030204" pitchFamily="18" charset="0"/>
                  <a:ea typeface="+mn-ea"/>
                  <a:cs typeface="+mn-cs"/>
                </a:rPr>
                <a:t>(∑1</a:t>
              </a:r>
              <a:r>
                <a:rPr lang="de-DE" sz="1100" i="0">
                  <a:solidFill>
                    <a:schemeClr val="tx1"/>
                  </a:solidFill>
                  <a:effectLst/>
                  <a:latin typeface="Cambria Math" panose="02040503050406030204" pitchFamily="18" charset="0"/>
                  <a:ea typeface="+mn-ea"/>
                  <a:cs typeface="+mn-cs"/>
                </a:rPr>
                <a:t>_𝑖▒</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𝛽</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de-DE" sz="1100" b="0" i="0">
                  <a:solidFill>
                    <a:schemeClr val="tx1"/>
                  </a:solidFill>
                  <a:effectLst/>
                  <a:latin typeface="Cambria Math" panose="02040503050406030204" pitchFamily="18" charset="0"/>
                  <a:ea typeface="+mn-ea"/>
                  <a:cs typeface="+mn-cs"/>
                </a:rPr>
                <a:t>𝑅𝑒𝑓</a:t>
              </a:r>
              <a:r>
                <a:rPr lang="fr-FR"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𝐷</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de-DE" sz="1100" b="0" i="0">
                  <a:solidFill>
                    <a:schemeClr val="tx1"/>
                  </a:solidFill>
                  <a:effectLst/>
                  <a:latin typeface="Cambria Math" panose="02040503050406030204" pitchFamily="18" charset="0"/>
                  <a:ea typeface="+mn-ea"/>
                  <a:cs typeface="+mn-cs"/>
                </a:rPr>
                <a:t>𝑅𝑒𝑓</a:t>
              </a:r>
              <a:r>
                <a:rPr lang="de-DE" sz="1100" i="0">
                  <a:solidFill>
                    <a:schemeClr val="tx1"/>
                  </a:solidFill>
                  <a:effectLst/>
                  <a:latin typeface="Cambria Math" panose="02040503050406030204" pitchFamily="18" charset="0"/>
                  <a:ea typeface="+mn-ea"/>
                  <a:cs typeface="+mn-cs"/>
                </a:rPr>
                <a:t>,𝑑𝑦𝑛,𝑡</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𝑝</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fr-FR" sz="1100" b="0" i="0">
                  <a:solidFill>
                    <a:schemeClr val="tx1"/>
                  </a:solidFill>
                  <a:effectLst/>
                  <a:latin typeface="Cambria Math" panose="02040503050406030204" pitchFamily="18" charset="0"/>
                  <a:ea typeface="+mn-ea"/>
                  <a:cs typeface="+mn-cs"/>
                </a:rPr>
                <a:t>𝑟</a:t>
              </a:r>
              <a:r>
                <a:rPr lang="de-DE" sz="1100" i="0">
                  <a:solidFill>
                    <a:schemeClr val="tx1"/>
                  </a:solidFill>
                  <a:effectLst/>
                  <a:latin typeface="Cambria Math" panose="02040503050406030204" pitchFamily="18" charset="0"/>
                  <a:ea typeface="+mn-ea"/>
                  <a:cs typeface="+mn-cs"/>
                </a:rPr>
                <a:t>𝑒𝑎𝑙</a:t>
              </a:r>
              <a:r>
                <a:rPr lang="fr-FR" sz="1100" b="0" i="0">
                  <a:solidFill>
                    <a:schemeClr val="tx1"/>
                  </a:solidFill>
                  <a:effectLst/>
                  <a:latin typeface="Cambria Math" panose="02040503050406030204" pitchFamily="18" charset="0"/>
                  <a:ea typeface="+mn-ea"/>
                  <a:cs typeface="+mn-cs"/>
                </a:rPr>
                <a:t>,𝑡)</a:t>
              </a:r>
              <a:r>
                <a:rPr lang="de-DE" sz="1100" i="0">
                  <a:solidFill>
                    <a:schemeClr val="tx1"/>
                  </a:solidFill>
                  <a:effectLst/>
                  <a:latin typeface="Cambria Math" panose="02040503050406030204" pitchFamily="18" charset="0"/>
                  <a:ea typeface="+mn-ea"/>
                  <a:cs typeface="+mn-cs"/>
                </a:rPr>
                <a:t>−𝑝</a:t>
              </a:r>
              <a:r>
                <a:rPr lang="fr-FR" sz="1100" i="0">
                  <a:solidFill>
                    <a:schemeClr val="tx1"/>
                  </a:solidFill>
                  <a:effectLst/>
                  <a:latin typeface="Cambria Math" panose="02040503050406030204" pitchFamily="18" charset="0"/>
                  <a:ea typeface="+mn-ea"/>
                  <a:cs typeface="+mn-cs"/>
                </a:rPr>
                <a:t>_</a:t>
              </a:r>
              <a:r>
                <a:rPr lang="de-DE" sz="1100" i="0">
                  <a:solidFill>
                    <a:schemeClr val="tx1"/>
                  </a:solidFill>
                  <a:effectLst/>
                  <a:latin typeface="Cambria Math" panose="02040503050406030204" pitchFamily="18" charset="0"/>
                  <a:ea typeface="+mn-ea"/>
                  <a:cs typeface="+mn-cs"/>
                </a:rPr>
                <a:t>𝑖^</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𝐵𝑎𝑠𝑖𝑠</a:t>
              </a:r>
              <a:r>
                <a:rPr lang="fr-FR" sz="1100" b="0" i="0">
                  <a:solidFill>
                    <a:schemeClr val="tx1"/>
                  </a:solidFill>
                  <a:effectLst/>
                  <a:latin typeface="Cambria Math" panose="02040503050406030204" pitchFamily="18" charset="0"/>
                  <a:ea typeface="+mn-ea"/>
                  <a:cs typeface="+mn-cs"/>
                </a:rPr>
                <a:t>,𝑡) )</a:t>
              </a:r>
              <a:r>
                <a:rPr lang="de-DE" sz="1100" b="0" i="0">
                  <a:solidFill>
                    <a:schemeClr val="tx1"/>
                  </a:solidFill>
                  <a:effectLst/>
                  <a:latin typeface="Cambria Math" panose="02040503050406030204" pitchFamily="18" charset="0"/>
                  <a:ea typeface="+mn-ea"/>
                  <a:cs typeface="+mn-cs"/>
                </a:rPr>
                <a:t> </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𝛥</a:t>
              </a:r>
              <a:r>
                <a:rPr lang="de-DE" sz="1100" b="0" i="0">
                  <a:solidFill>
                    <a:schemeClr val="tx1"/>
                  </a:solidFill>
                  <a:effectLst/>
                  <a:latin typeface="Cambria Math" panose="02040503050406030204" pitchFamily="18" charset="0"/>
                  <a:ea typeface="+mn-ea"/>
                  <a:cs typeface="+mn-cs"/>
                </a:rPr>
                <a:t>𝑒</a:t>
              </a:r>
              <a:r>
                <a:rPr lang="fr-FR" sz="1100" b="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𝑃𝑙𝑎𝑛,𝑡</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r>
                <a:rPr lang="fr-FR" sz="1100" i="0">
                  <a:solidFill>
                    <a:schemeClr val="tx1"/>
                  </a:solidFill>
                  <a:effectLst/>
                  <a:latin typeface="Cambria Math" panose="02040503050406030204" pitchFamily="18" charset="0"/>
                  <a:ea typeface="+mn-ea"/>
                  <a:cs typeface="+mn-cs"/>
                </a:rPr>
                <a:t>)</a:t>
              </a:r>
              <a:r>
                <a:rPr lang="de-DE" sz="1100" i="0">
                  <a:solidFill>
                    <a:schemeClr val="tx1"/>
                  </a:solidFill>
                  <a:effectLst/>
                  <a:latin typeface="Cambria Math" panose="02040503050406030204" pitchFamily="18" charset="0"/>
                  <a:ea typeface="+mn-ea"/>
                  <a:cs typeface="+mn-cs"/>
                </a:rPr>
                <a:t>  </a:t>
              </a:r>
              <a:endParaRPr lang="fr-FR" sz="1100" i="1"/>
            </a:p>
          </xdr:txBody>
        </xdr:sp>
      </mc:Fallback>
    </mc:AlternateContent>
    <xdr:clientData/>
  </xdr:oneCellAnchor>
  <xdr:oneCellAnchor>
    <xdr:from>
      <xdr:col>2</xdr:col>
      <xdr:colOff>1704141</xdr:colOff>
      <xdr:row>447</xdr:row>
      <xdr:rowOff>53788</xdr:rowOff>
    </xdr:from>
    <xdr:ext cx="1184818" cy="197618"/>
    <mc:AlternateContent xmlns:mc="http://schemas.openxmlformats.org/markup-compatibility/2006" xmlns:a14="http://schemas.microsoft.com/office/drawing/2010/main">
      <mc:Choice Requires="a14">
        <xdr:sp macro="" textlink="">
          <xdr:nvSpPr>
            <xdr:cNvPr id="72" name="TextBox 25">
              <a:extLst>
                <a:ext uri="{FF2B5EF4-FFF2-40B4-BE49-F238E27FC236}">
                  <a16:creationId xmlns:a16="http://schemas.microsoft.com/office/drawing/2014/main" id="{CB7A1FD9-2A0E-4A47-9F6F-34F013938094}"/>
                </a:ext>
              </a:extLst>
            </xdr:cNvPr>
            <xdr:cNvSpPr txBox="1"/>
          </xdr:nvSpPr>
          <xdr:spPr>
            <a:xfrm>
              <a:off x="8225965" y="99987847"/>
              <a:ext cx="1184818" cy="1976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de-DE" sz="1100" i="1">
                            <a:solidFill>
                              <a:schemeClr val="tx1"/>
                            </a:solidFill>
                            <a:effectLst/>
                            <a:latin typeface="Cambria Math" panose="02040503050406030204" pitchFamily="18" charset="0"/>
                            <a:ea typeface="+mn-ea"/>
                            <a:cs typeface="+mn-cs"/>
                          </a:rPr>
                        </m:ctrlPr>
                      </m:sSubPr>
                      <m:e>
                        <m:r>
                          <m:rPr>
                            <m:sty m:val="p"/>
                          </m:rPr>
                          <a:rPr lang="de-DE" sz="1100">
                            <a:solidFill>
                              <a:schemeClr val="tx1"/>
                            </a:solidFill>
                            <a:effectLst/>
                            <a:latin typeface="Cambria Math" panose="02040503050406030204" pitchFamily="18" charset="0"/>
                            <a:ea typeface="+mn-ea"/>
                            <a:cs typeface="+mn-cs"/>
                          </a:rPr>
                          <m:t>Z</m:t>
                        </m:r>
                      </m:e>
                      <m:sub>
                        <m:r>
                          <m:rPr>
                            <m:sty m:val="p"/>
                          </m:rPr>
                          <a:rPr lang="de-DE" sz="1100">
                            <a:solidFill>
                              <a:schemeClr val="tx1"/>
                            </a:solidFill>
                            <a:effectLst/>
                            <a:latin typeface="Cambria Math" panose="02040503050406030204" pitchFamily="18" charset="0"/>
                            <a:ea typeface="+mn-ea"/>
                            <a:cs typeface="+mn-cs"/>
                          </a:rPr>
                          <m:t>CCfD</m:t>
                        </m:r>
                        <m:r>
                          <a:rPr lang="de-DE" sz="1100">
                            <a:solidFill>
                              <a:schemeClr val="tx1"/>
                            </a:solidFill>
                            <a:effectLst/>
                            <a:latin typeface="Cambria Math" panose="02040503050406030204" pitchFamily="18" charset="0"/>
                            <a:ea typeface="+mn-ea"/>
                            <a:cs typeface="+mn-cs"/>
                          </a:rPr>
                          <m:t>,</m:t>
                        </m:r>
                        <m:r>
                          <m:rPr>
                            <m:sty m:val="p"/>
                          </m:rPr>
                          <a:rPr lang="de-DE" sz="1100">
                            <a:solidFill>
                              <a:schemeClr val="tx1"/>
                            </a:solidFill>
                            <a:effectLst/>
                            <a:latin typeface="Cambria Math" panose="02040503050406030204" pitchFamily="18" charset="0"/>
                            <a:ea typeface="+mn-ea"/>
                            <a:cs typeface="+mn-cs"/>
                          </a:rPr>
                          <m:t>T</m:t>
                        </m:r>
                      </m:sub>
                    </m:sSub>
                    <m:r>
                      <a:rPr lang="de-DE" sz="1100">
                        <a:solidFill>
                          <a:schemeClr val="tx1"/>
                        </a:solidFill>
                        <a:effectLst/>
                        <a:latin typeface="Cambria Math" panose="02040503050406030204" pitchFamily="18" charset="0"/>
                        <a:ea typeface="+mn-ea"/>
                        <a:cs typeface="+mn-cs"/>
                      </a:rPr>
                      <m:t>= </m:t>
                    </m:r>
                    <m:sSub>
                      <m:sSubPr>
                        <m:ctrlPr>
                          <a:rPr lang="de-DE" sz="1100" i="1">
                            <a:solidFill>
                              <a:schemeClr val="tx1"/>
                            </a:solidFill>
                            <a:effectLst/>
                            <a:latin typeface="Cambria Math" panose="02040503050406030204" pitchFamily="18" charset="0"/>
                            <a:ea typeface="+mn-ea"/>
                            <a:cs typeface="+mn-cs"/>
                          </a:rPr>
                        </m:ctrlPr>
                      </m:sSubPr>
                      <m:e>
                        <m:r>
                          <m:rPr>
                            <m:sty m:val="p"/>
                          </m:rPr>
                          <a:rPr lang="de-DE" sz="1100">
                            <a:solidFill>
                              <a:schemeClr val="tx1"/>
                            </a:solidFill>
                            <a:effectLst/>
                            <a:latin typeface="Cambria Math" panose="02040503050406030204" pitchFamily="18" charset="0"/>
                            <a:ea typeface="+mn-ea"/>
                            <a:cs typeface="+mn-cs"/>
                          </a:rPr>
                          <m:t>Z</m:t>
                        </m:r>
                      </m:e>
                      <m:sub>
                        <m:r>
                          <m:rPr>
                            <m:sty m:val="p"/>
                          </m:rPr>
                          <a:rPr lang="de-DE" sz="1100">
                            <a:solidFill>
                              <a:schemeClr val="tx1"/>
                            </a:solidFill>
                            <a:effectLst/>
                            <a:latin typeface="Cambria Math" panose="02040503050406030204" pitchFamily="18" charset="0"/>
                            <a:ea typeface="+mn-ea"/>
                            <a:cs typeface="+mn-cs"/>
                          </a:rPr>
                          <m:t>CCfD</m:t>
                        </m:r>
                      </m:sub>
                    </m:sSub>
                    <m:r>
                      <a:rPr lang="de-DE" sz="1100" i="1">
                        <a:solidFill>
                          <a:schemeClr val="tx1"/>
                        </a:solidFill>
                        <a:effectLst/>
                        <a:latin typeface="Cambria Math" panose="02040503050406030204" pitchFamily="18" charset="0"/>
                        <a:ea typeface="+mn-ea"/>
                        <a:cs typeface="+mn-cs"/>
                      </a:rPr>
                      <m:t> </m:t>
                    </m:r>
                    <m:r>
                      <m:rPr>
                        <m:sty m:val="p"/>
                      </m:rPr>
                      <a:rPr lang="de-DE" sz="1100">
                        <a:solidFill>
                          <a:schemeClr val="tx1"/>
                        </a:solidFill>
                        <a:effectLst/>
                        <a:latin typeface="Cambria Math" panose="02040503050406030204" pitchFamily="18" charset="0"/>
                        <a:ea typeface="+mn-ea"/>
                        <a:cs typeface="+mn-cs"/>
                      </a:rPr>
                      <m:t>T</m:t>
                    </m:r>
                    <m:r>
                      <m:rPr>
                        <m:nor/>
                      </m:rPr>
                      <a:rPr lang="de-DE" sz="1100">
                        <a:solidFill>
                          <a:schemeClr val="tx1"/>
                        </a:solidFill>
                        <a:effectLst/>
                        <a:latin typeface="Cambria" panose="02040503050406030204" pitchFamily="18" charset="0"/>
                        <a:ea typeface="Cambria" panose="02040503050406030204" pitchFamily="18" charset="0"/>
                        <a:cs typeface="+mn-cs"/>
                      </a:rPr>
                      <m:t>		</m:t>
                    </m:r>
                  </m:oMath>
                </m:oMathPara>
              </a14:m>
              <a:endParaRPr lang="de-DE" sz="1100" i="1">
                <a:latin typeface="Cambria" panose="02040503050406030204" pitchFamily="18" charset="0"/>
                <a:ea typeface="Cambria" panose="02040503050406030204" pitchFamily="18" charset="0"/>
              </a:endParaRPr>
            </a:p>
          </xdr:txBody>
        </xdr:sp>
      </mc:Choice>
      <mc:Fallback xmlns="">
        <xdr:sp macro="" textlink="">
          <xdr:nvSpPr>
            <xdr:cNvPr id="72" name="TextBox 25">
              <a:extLst>
                <a:ext uri="{FF2B5EF4-FFF2-40B4-BE49-F238E27FC236}">
                  <a16:creationId xmlns:a16="http://schemas.microsoft.com/office/drawing/2014/main" id="{CB7A1FD9-2A0E-4A47-9F6F-34F013938094}"/>
                </a:ext>
              </a:extLst>
            </xdr:cNvPr>
            <xdr:cNvSpPr txBox="1"/>
          </xdr:nvSpPr>
          <xdr:spPr>
            <a:xfrm>
              <a:off x="8225965" y="99987847"/>
              <a:ext cx="1184818" cy="1976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de-DE" sz="1100" i="0">
                  <a:solidFill>
                    <a:schemeClr val="tx1"/>
                  </a:solidFill>
                  <a:effectLst/>
                  <a:latin typeface="Cambria Math" panose="02040503050406030204" pitchFamily="18" charset="0"/>
                  <a:ea typeface="+mn-ea"/>
                  <a:cs typeface="+mn-cs"/>
                </a:rPr>
                <a:t>Z_(CCfD,T)= Z_CCfD  T"</a:t>
              </a:r>
              <a:r>
                <a:rPr lang="de-DE" sz="1100" i="0">
                  <a:solidFill>
                    <a:schemeClr val="tx1"/>
                  </a:solidFill>
                  <a:effectLst/>
                  <a:latin typeface="Cambria Math" panose="02040503050406030204" pitchFamily="18" charset="0"/>
                  <a:ea typeface="Cambria" panose="02040503050406030204" pitchFamily="18" charset="0"/>
                  <a:cs typeface="+mn-cs"/>
                </a:rPr>
                <a:t>		</a:t>
              </a:r>
              <a:r>
                <a:rPr lang="de-DE" sz="1100" i="0">
                  <a:solidFill>
                    <a:schemeClr val="tx1"/>
                  </a:solidFill>
                  <a:effectLst/>
                  <a:latin typeface="Cambria" panose="02040503050406030204" pitchFamily="18" charset="0"/>
                  <a:ea typeface="Cambria" panose="02040503050406030204" pitchFamily="18" charset="0"/>
                  <a:cs typeface="+mn-cs"/>
                </a:rPr>
                <a:t>"</a:t>
              </a:r>
              <a:endParaRPr lang="de-DE" sz="1100" i="1">
                <a:latin typeface="Cambria" panose="02040503050406030204" pitchFamily="18" charset="0"/>
                <a:ea typeface="Cambria" panose="02040503050406030204" pitchFamily="18" charset="0"/>
              </a:endParaRPr>
            </a:p>
          </xdr:txBody>
        </xdr:sp>
      </mc:Fallback>
    </mc:AlternateContent>
    <xdr:clientData/>
  </xdr:oneCellAnchor>
  <xdr:oneCellAnchor>
    <xdr:from>
      <xdr:col>2</xdr:col>
      <xdr:colOff>192641</xdr:colOff>
      <xdr:row>446</xdr:row>
      <xdr:rowOff>53880</xdr:rowOff>
    </xdr:from>
    <xdr:ext cx="4207819" cy="253339"/>
    <mc:AlternateContent xmlns:mc="http://schemas.openxmlformats.org/markup-compatibility/2006" xmlns:a14="http://schemas.microsoft.com/office/drawing/2010/main">
      <mc:Choice Requires="a14">
        <xdr:sp macro="" textlink="">
          <xdr:nvSpPr>
            <xdr:cNvPr id="135" name="TextBox 25">
              <a:extLst>
                <a:ext uri="{FF2B5EF4-FFF2-40B4-BE49-F238E27FC236}">
                  <a16:creationId xmlns:a16="http://schemas.microsoft.com/office/drawing/2014/main" id="{7D5C51AB-4221-4327-83E2-63A31C5E4462}"/>
                </a:ext>
              </a:extLst>
            </xdr:cNvPr>
            <xdr:cNvSpPr txBox="1"/>
          </xdr:nvSpPr>
          <xdr:spPr>
            <a:xfrm>
              <a:off x="6714465" y="99629351"/>
              <a:ext cx="4207819" cy="2533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14:m>
                <m:oMath xmlns:m="http://schemas.openxmlformats.org/officeDocument/2006/math">
                  <m:sSub>
                    <m:sSubPr>
                      <m:ctrlPr>
                        <a:rPr lang="de-DE" sz="1100" i="1">
                          <a:solidFill>
                            <a:schemeClr val="tx1"/>
                          </a:solidFill>
                          <a:effectLst/>
                          <a:latin typeface="Cambria Math" panose="02040503050406030204" pitchFamily="18" charset="0"/>
                          <a:ea typeface="Cambria Math" panose="02040503050406030204" pitchFamily="18" charset="0"/>
                          <a:cs typeface="+mn-cs"/>
                        </a:rPr>
                      </m:ctrlPr>
                    </m:sSubPr>
                    <m:e>
                      <m:r>
                        <a:rPr lang="de-DE" sz="1100" b="0" i="1">
                          <a:solidFill>
                            <a:schemeClr val="tx1"/>
                          </a:solidFill>
                          <a:effectLst/>
                          <a:latin typeface="Cambria Math" panose="02040503050406030204" pitchFamily="18" charset="0"/>
                          <a:ea typeface="Cambria Math" panose="02040503050406030204" pitchFamily="18" charset="0"/>
                          <a:cs typeface="+mn-cs"/>
                        </a:rPr>
                        <m:t>𝑍</m:t>
                      </m:r>
                    </m:e>
                    <m:sub>
                      <m:r>
                        <a:rPr lang="fr-FR" sz="1100" b="0" i="1">
                          <a:solidFill>
                            <a:schemeClr val="tx1"/>
                          </a:solidFill>
                          <a:effectLst/>
                          <a:latin typeface="Cambria Math" panose="02040503050406030204" pitchFamily="18" charset="0"/>
                          <a:ea typeface="Cambria Math" panose="02040503050406030204" pitchFamily="18" charset="0"/>
                          <a:cs typeface="+mn-cs"/>
                        </a:rPr>
                        <m:t>𝐶𝐶𝑓𝐷</m:t>
                      </m:r>
                      <m:r>
                        <a:rPr lang="fr-FR" sz="1100" b="0" i="1">
                          <a:solidFill>
                            <a:schemeClr val="tx1"/>
                          </a:solidFill>
                          <a:effectLst/>
                          <a:latin typeface="Cambria Math" panose="02040503050406030204" pitchFamily="18" charset="0"/>
                          <a:ea typeface="Cambria Math" panose="02040503050406030204" pitchFamily="18" charset="0"/>
                          <a:cs typeface="+mn-cs"/>
                        </a:rPr>
                        <m:t>,</m:t>
                      </m:r>
                      <m:r>
                        <a:rPr lang="fr-FR" sz="1100" b="0" i="1">
                          <a:solidFill>
                            <a:schemeClr val="tx1"/>
                          </a:solidFill>
                          <a:effectLst/>
                          <a:latin typeface="Cambria Math" panose="02040503050406030204" pitchFamily="18" charset="0"/>
                          <a:ea typeface="Cambria Math" panose="02040503050406030204" pitchFamily="18" charset="0"/>
                          <a:cs typeface="+mn-cs"/>
                        </a:rPr>
                        <m:t>𝑡</m:t>
                      </m:r>
                    </m:sub>
                  </m:sSub>
                  <m:r>
                    <a:rPr lang="fr-FR" sz="1100" b="0" i="1">
                      <a:solidFill>
                        <a:schemeClr val="tx1"/>
                      </a:solidFill>
                      <a:effectLst/>
                      <a:latin typeface="Cambria Math" panose="02040503050406030204" pitchFamily="18" charset="0"/>
                      <a:ea typeface="Cambria Math" panose="02040503050406030204" pitchFamily="18" charset="0"/>
                      <a:cs typeface="+mn-cs"/>
                    </a:rPr>
                    <m:t>= </m:t>
                  </m:r>
                  <m:r>
                    <a:rPr lang="de-DE" sz="1100" b="0" i="0">
                      <a:solidFill>
                        <a:schemeClr val="tx1"/>
                      </a:solidFill>
                      <a:effectLst/>
                      <a:latin typeface="Cambria Math" panose="02040503050406030204" pitchFamily="18" charset="0"/>
                      <a:ea typeface="Cambria Math" panose="02040503050406030204" pitchFamily="18" charset="0"/>
                      <a:cs typeface="+mn-cs"/>
                    </a:rPr>
                    <m:t> </m:t>
                  </m:r>
                  <m:d>
                    <m:dPr>
                      <m:ctrlPr>
                        <a:rPr lang="fr-FR" sz="1100" b="0" i="1">
                          <a:solidFill>
                            <a:schemeClr val="tx1"/>
                          </a:solidFill>
                          <a:effectLst/>
                          <a:latin typeface="Cambria Math" panose="02040503050406030204" pitchFamily="18" charset="0"/>
                          <a:ea typeface="Cambria Math" panose="02040503050406030204" pitchFamily="18" charset="0"/>
                          <a:cs typeface="+mn-cs"/>
                        </a:rPr>
                      </m:ctrlPr>
                    </m:dPr>
                    <m:e>
                      <m:sSubSup>
                        <m:sSubSupPr>
                          <m:ctrlPr>
                            <a:rPr lang="de-DE" sz="1100" i="1">
                              <a:solidFill>
                                <a:schemeClr val="tx1"/>
                              </a:solidFill>
                              <a:effectLst/>
                              <a:latin typeface="Cambria Math" panose="02040503050406030204" pitchFamily="18" charset="0"/>
                              <a:ea typeface="Cambria Math" panose="02040503050406030204" pitchFamily="18" charset="0"/>
                              <a:cs typeface="+mn-cs"/>
                            </a:rPr>
                          </m:ctrlPr>
                        </m:sSubSupPr>
                        <m:e>
                          <m:r>
                            <a:rPr lang="de-DE" sz="1100" b="0" i="1">
                              <a:solidFill>
                                <a:schemeClr val="tx1"/>
                              </a:solidFill>
                              <a:effectLst/>
                              <a:latin typeface="Cambria Math" panose="02040503050406030204" pitchFamily="18" charset="0"/>
                              <a:ea typeface="Cambria Math" panose="02040503050406030204" pitchFamily="18" charset="0"/>
                              <a:cs typeface="+mn-cs"/>
                            </a:rPr>
                            <m:t>𝑝</m:t>
                          </m:r>
                        </m:e>
                        <m:sub>
                          <m:r>
                            <a:rPr lang="fr-FR" sz="1100" b="0" i="1">
                              <a:solidFill>
                                <a:schemeClr val="tx1"/>
                              </a:solidFill>
                              <a:effectLst/>
                              <a:latin typeface="Cambria Math" panose="02040503050406030204" pitchFamily="18" charset="0"/>
                              <a:ea typeface="Cambria Math" panose="02040503050406030204" pitchFamily="18" charset="0"/>
                              <a:cs typeface="+mn-cs"/>
                            </a:rPr>
                            <m:t>𝐶𝐶𝑓𝐷</m:t>
                          </m:r>
                        </m:sub>
                        <m:sup>
                          <m:r>
                            <a:rPr lang="de-DE" sz="1100" b="0" i="1">
                              <a:solidFill>
                                <a:schemeClr val="tx1"/>
                              </a:solidFill>
                              <a:effectLst/>
                              <a:latin typeface="Cambria Math" panose="02040503050406030204" pitchFamily="18" charset="0"/>
                              <a:ea typeface="Cambria Math" panose="02040503050406030204" pitchFamily="18" charset="0"/>
                              <a:cs typeface="+mn-cs"/>
                            </a:rPr>
                            <m:t>𝐵𝑎𝑠𝑖𝑠</m:t>
                          </m:r>
                        </m:sup>
                      </m:sSubSup>
                      <m:r>
                        <a:rPr lang="fr-FR" sz="1100" b="0" i="0">
                          <a:solidFill>
                            <a:schemeClr val="tx1"/>
                          </a:solidFill>
                          <a:effectLst/>
                          <a:latin typeface="Cambria Math" panose="02040503050406030204" pitchFamily="18" charset="0"/>
                          <a:ea typeface="Cambria Math" panose="02040503050406030204" pitchFamily="18" charset="0"/>
                          <a:cs typeface="+mn-cs"/>
                        </a:rPr>
                        <m:t>−</m:t>
                      </m:r>
                      <m:sSubSup>
                        <m:sSubSupPr>
                          <m:ctrlPr>
                            <a:rPr lang="de-DE" sz="1100" i="1">
                              <a:solidFill>
                                <a:schemeClr val="tx1"/>
                              </a:solidFill>
                              <a:effectLst/>
                              <a:latin typeface="Cambria Math" panose="02040503050406030204" pitchFamily="18" charset="0"/>
                              <a:ea typeface="Cambria Math" panose="02040503050406030204" pitchFamily="18" charset="0"/>
                              <a:cs typeface="+mn-cs"/>
                            </a:rPr>
                          </m:ctrlPr>
                        </m:sSubSupPr>
                        <m:e>
                          <m:r>
                            <a:rPr lang="de-DE" sz="1100" b="0" i="1">
                              <a:solidFill>
                                <a:schemeClr val="tx1"/>
                              </a:solidFill>
                              <a:effectLst/>
                              <a:latin typeface="Cambria Math" panose="02040503050406030204" pitchFamily="18" charset="0"/>
                              <a:ea typeface="Cambria Math" panose="02040503050406030204" pitchFamily="18" charset="0"/>
                              <a:cs typeface="+mn-cs"/>
                            </a:rPr>
                            <m:t>𝑃</m:t>
                          </m:r>
                        </m:e>
                        <m:sub>
                          <m:r>
                            <a:rPr lang="de-DE" sz="1100" b="0" i="1">
                              <a:solidFill>
                                <a:schemeClr val="tx1"/>
                              </a:solidFill>
                              <a:effectLst/>
                              <a:latin typeface="Cambria Math" panose="02040503050406030204" pitchFamily="18" charset="0"/>
                              <a:ea typeface="Cambria Math" panose="02040503050406030204" pitchFamily="18" charset="0"/>
                              <a:cs typeface="+mn-cs"/>
                            </a:rPr>
                            <m:t>𝐶</m:t>
                          </m:r>
                          <m:r>
                            <a:rPr lang="de-DE" sz="1100" b="0" i="1">
                              <a:solidFill>
                                <a:schemeClr val="tx1"/>
                              </a:solidFill>
                              <a:effectLst/>
                              <a:latin typeface="Cambria Math" panose="02040503050406030204" pitchFamily="18" charset="0"/>
                              <a:ea typeface="Cambria Math" panose="02040503050406030204" pitchFamily="18" charset="0"/>
                              <a:cs typeface="+mn-cs"/>
                            </a:rPr>
                            <m:t>02</m:t>
                          </m:r>
                        </m:sub>
                        <m:sup>
                          <m:r>
                            <a:rPr lang="de-DE" sz="1100" b="0" i="1">
                              <a:solidFill>
                                <a:schemeClr val="tx1"/>
                              </a:solidFill>
                              <a:effectLst/>
                              <a:latin typeface="Cambria Math" panose="02040503050406030204" pitchFamily="18" charset="0"/>
                              <a:ea typeface="Cambria Math" panose="02040503050406030204" pitchFamily="18" charset="0"/>
                              <a:cs typeface="+mn-cs"/>
                            </a:rPr>
                            <m:t>𝑒𝑓𝑓</m:t>
                          </m:r>
                          <m:r>
                            <a:rPr lang="fr-FR" sz="1100" b="0" i="1">
                              <a:solidFill>
                                <a:schemeClr val="tx1"/>
                              </a:solidFill>
                              <a:effectLst/>
                              <a:latin typeface="Cambria Math" panose="02040503050406030204" pitchFamily="18" charset="0"/>
                              <a:ea typeface="Cambria Math" panose="02040503050406030204" pitchFamily="18" charset="0"/>
                              <a:cs typeface="+mn-cs"/>
                            </a:rPr>
                            <m:t>,</m:t>
                          </m:r>
                          <m:r>
                            <a:rPr lang="fr-FR" sz="1100" b="0" i="1">
                              <a:solidFill>
                                <a:schemeClr val="tx1"/>
                              </a:solidFill>
                              <a:effectLst/>
                              <a:latin typeface="Cambria Math" panose="02040503050406030204" pitchFamily="18" charset="0"/>
                              <a:ea typeface="Cambria Math" panose="02040503050406030204" pitchFamily="18" charset="0"/>
                              <a:cs typeface="+mn-cs"/>
                            </a:rPr>
                            <m:t>𝑡</m:t>
                          </m:r>
                        </m:sup>
                      </m:sSubSup>
                      <m:r>
                        <a:rPr lang="fr-FR" sz="1100" b="0" i="0">
                          <a:solidFill>
                            <a:schemeClr val="tx1"/>
                          </a:solidFill>
                          <a:effectLst/>
                          <a:latin typeface="Cambria Math" panose="02040503050406030204" pitchFamily="18" charset="0"/>
                          <a:ea typeface="Cambria Math" panose="02040503050406030204" pitchFamily="18" charset="0"/>
                          <a:cs typeface="+mn-cs"/>
                        </a:rPr>
                        <m:t>+</m:t>
                      </m:r>
                      <m:sSubSup>
                        <m:sSubSupPr>
                          <m:ctrlPr>
                            <a:rPr lang="de-DE" sz="1100" i="1">
                              <a:solidFill>
                                <a:schemeClr val="tx1"/>
                              </a:solidFill>
                              <a:effectLst/>
                              <a:latin typeface="Cambria Math" panose="02040503050406030204" pitchFamily="18" charset="0"/>
                              <a:ea typeface="Cambria Math" panose="02040503050406030204" pitchFamily="18" charset="0"/>
                              <a:cs typeface="+mn-cs"/>
                            </a:rPr>
                          </m:ctrlPr>
                        </m:sSubSupPr>
                        <m:e>
                          <m:r>
                            <a:rPr lang="de-DE" sz="1100" i="1">
                              <a:solidFill>
                                <a:schemeClr val="tx1"/>
                              </a:solidFill>
                              <a:effectLst/>
                              <a:latin typeface="Cambria Math" panose="02040503050406030204" pitchFamily="18" charset="0"/>
                              <a:ea typeface="Cambria Math" panose="02040503050406030204" pitchFamily="18" charset="0"/>
                              <a:cs typeface="+mn-cs"/>
                            </a:rPr>
                            <m:t>∆</m:t>
                          </m:r>
                          <m:r>
                            <a:rPr lang="de-DE" sz="1100" b="0" i="1">
                              <a:solidFill>
                                <a:schemeClr val="tx1"/>
                              </a:solidFill>
                              <a:effectLst/>
                              <a:latin typeface="Cambria Math" panose="02040503050406030204" pitchFamily="18" charset="0"/>
                              <a:ea typeface="Cambria Math" panose="02040503050406030204" pitchFamily="18" charset="0"/>
                              <a:cs typeface="+mn-cs"/>
                            </a:rPr>
                            <m:t>𝑘</m:t>
                          </m:r>
                        </m:e>
                        <m:sub>
                          <m:r>
                            <a:rPr lang="fr-FR" sz="1100" b="0" i="1">
                              <a:solidFill>
                                <a:schemeClr val="tx1"/>
                              </a:solidFill>
                              <a:effectLst/>
                              <a:latin typeface="Cambria Math" panose="02040503050406030204" pitchFamily="18" charset="0"/>
                              <a:ea typeface="Cambria Math" panose="02040503050406030204" pitchFamily="18" charset="0"/>
                              <a:cs typeface="+mn-cs"/>
                            </a:rPr>
                            <m:t>𝐶𝐶𝑓𝐷</m:t>
                          </m:r>
                        </m:sub>
                        <m:sup>
                          <m:r>
                            <a:rPr lang="de-DE" sz="1100" b="0" i="1">
                              <a:solidFill>
                                <a:schemeClr val="tx1"/>
                              </a:solidFill>
                              <a:effectLst/>
                              <a:latin typeface="Cambria Math" panose="02040503050406030204" pitchFamily="18" charset="0"/>
                              <a:ea typeface="Cambria Math" panose="02040503050406030204" pitchFamily="18" charset="0"/>
                              <a:cs typeface="+mn-cs"/>
                            </a:rPr>
                            <m:t>𝑃𝑙𝑎𝑛</m:t>
                          </m:r>
                          <m:r>
                            <a:rPr lang="fr-FR" sz="1100" b="0" i="1">
                              <a:solidFill>
                                <a:schemeClr val="tx1"/>
                              </a:solidFill>
                              <a:effectLst/>
                              <a:latin typeface="Cambria Math" panose="02040503050406030204" pitchFamily="18" charset="0"/>
                              <a:ea typeface="Cambria Math" panose="02040503050406030204" pitchFamily="18" charset="0"/>
                              <a:cs typeface="+mn-cs"/>
                            </a:rPr>
                            <m:t>,</m:t>
                          </m:r>
                          <m:r>
                            <a:rPr lang="fr-FR" sz="1100" b="0" i="1">
                              <a:solidFill>
                                <a:schemeClr val="tx1"/>
                              </a:solidFill>
                              <a:effectLst/>
                              <a:latin typeface="Cambria Math" panose="02040503050406030204" pitchFamily="18" charset="0"/>
                              <a:ea typeface="Cambria Math" panose="02040503050406030204" pitchFamily="18" charset="0"/>
                              <a:cs typeface="+mn-cs"/>
                            </a:rPr>
                            <m:t>𝑡</m:t>
                          </m:r>
                        </m:sup>
                      </m:sSubSup>
                    </m:e>
                  </m:d>
                  <m:sSup>
                    <m:sSupPr>
                      <m:ctrlPr>
                        <a:rPr lang="de-DE" sz="1100" i="1">
                          <a:solidFill>
                            <a:schemeClr val="tx1"/>
                          </a:solidFill>
                          <a:effectLst/>
                          <a:latin typeface="Cambria Math" panose="02040503050406030204" pitchFamily="18" charset="0"/>
                          <a:ea typeface="Cambria Math" panose="02040503050406030204" pitchFamily="18" charset="0"/>
                          <a:cs typeface="+mn-cs"/>
                        </a:rPr>
                      </m:ctrlPr>
                    </m:sSupPr>
                    <m:e>
                      <m:r>
                        <a:rPr lang="de-DE" sz="1100" i="1">
                          <a:solidFill>
                            <a:schemeClr val="tx1"/>
                          </a:solidFill>
                          <a:effectLst/>
                          <a:latin typeface="Cambria Math" panose="02040503050406030204" pitchFamily="18" charset="0"/>
                          <a:ea typeface="Cambria Math" panose="02040503050406030204" pitchFamily="18" charset="0"/>
                          <a:cs typeface="+mn-cs"/>
                        </a:rPr>
                        <m:t>∆</m:t>
                      </m:r>
                      <m:r>
                        <a:rPr lang="de-DE" sz="1100" b="0" i="1">
                          <a:solidFill>
                            <a:schemeClr val="tx1"/>
                          </a:solidFill>
                          <a:effectLst/>
                          <a:latin typeface="Cambria Math" panose="02040503050406030204" pitchFamily="18" charset="0"/>
                          <a:ea typeface="Cambria Math" panose="02040503050406030204" pitchFamily="18" charset="0"/>
                          <a:cs typeface="+mn-cs"/>
                        </a:rPr>
                        <m:t>𝐸</m:t>
                      </m:r>
                    </m:e>
                    <m:sup>
                      <m:r>
                        <a:rPr lang="fr-FR" sz="1100" b="0" i="1">
                          <a:solidFill>
                            <a:schemeClr val="tx1"/>
                          </a:solidFill>
                          <a:effectLst/>
                          <a:latin typeface="Cambria Math" panose="02040503050406030204" pitchFamily="18" charset="0"/>
                          <a:ea typeface="Cambria Math" panose="02040503050406030204" pitchFamily="18" charset="0"/>
                          <a:cs typeface="+mn-cs"/>
                        </a:rPr>
                        <m:t>𝑟</m:t>
                      </m:r>
                      <m:r>
                        <a:rPr lang="de-DE" sz="1100" b="0" i="1">
                          <a:solidFill>
                            <a:schemeClr val="tx1"/>
                          </a:solidFill>
                          <a:effectLst/>
                          <a:latin typeface="Cambria Math" panose="02040503050406030204" pitchFamily="18" charset="0"/>
                          <a:ea typeface="Cambria Math" panose="02040503050406030204" pitchFamily="18" charset="0"/>
                          <a:cs typeface="+mn-cs"/>
                        </a:rPr>
                        <m:t>𝑒𝑎𝑙</m:t>
                      </m:r>
                      <m:r>
                        <a:rPr lang="fr-FR" sz="1100" b="0" i="1">
                          <a:solidFill>
                            <a:schemeClr val="tx1"/>
                          </a:solidFill>
                          <a:effectLst/>
                          <a:latin typeface="Cambria Math" panose="02040503050406030204" pitchFamily="18" charset="0"/>
                          <a:ea typeface="Cambria Math" panose="02040503050406030204" pitchFamily="18" charset="0"/>
                          <a:cs typeface="+mn-cs"/>
                        </a:rPr>
                        <m:t>,</m:t>
                      </m:r>
                      <m:r>
                        <a:rPr lang="fr-FR" sz="1100" b="0" i="1">
                          <a:solidFill>
                            <a:schemeClr val="tx1"/>
                          </a:solidFill>
                          <a:effectLst/>
                          <a:latin typeface="Cambria Math" panose="02040503050406030204" pitchFamily="18" charset="0"/>
                          <a:ea typeface="Cambria Math" panose="02040503050406030204" pitchFamily="18" charset="0"/>
                          <a:cs typeface="+mn-cs"/>
                        </a:rPr>
                        <m:t>𝑡</m:t>
                      </m:r>
                    </m:sup>
                  </m:sSup>
                  <m:r>
                    <a:rPr lang="fr-FR" sz="1100" b="0" i="1">
                      <a:solidFill>
                        <a:schemeClr val="tx1"/>
                      </a:solidFill>
                      <a:effectLst/>
                      <a:latin typeface="Cambria Math" panose="02040503050406030204" pitchFamily="18" charset="0"/>
                      <a:ea typeface="Cambria Math" panose="02040503050406030204" pitchFamily="18" charset="0"/>
                      <a:cs typeface="+mn-cs"/>
                    </a:rPr>
                    <m:t> </m:t>
                  </m:r>
                  <m:r>
                    <a:rPr lang="fr-FR" sz="1100" b="0" i="0">
                      <a:solidFill>
                        <a:schemeClr val="tx1"/>
                      </a:solidFill>
                      <a:effectLst/>
                      <a:latin typeface="Cambria Math" panose="02040503050406030204" pitchFamily="18" charset="0"/>
                      <a:ea typeface="Cambria Math" panose="02040503050406030204" pitchFamily="18" charset="0"/>
                      <a:cs typeface="+mn-cs"/>
                    </a:rPr>
                    <m:t> </m:t>
                  </m:r>
                  <m:r>
                    <a:rPr lang="de-DE" sz="1100" b="0" i="0">
                      <a:solidFill>
                        <a:schemeClr val="tx1"/>
                      </a:solidFill>
                      <a:effectLst/>
                      <a:latin typeface="Cambria Math" panose="02040503050406030204" pitchFamily="18" charset="0"/>
                      <a:ea typeface="Cambria Math" panose="02040503050406030204" pitchFamily="18" charset="0"/>
                      <a:cs typeface="+mn-cs"/>
                    </a:rPr>
                    <m:t>− </m:t>
                  </m:r>
                  <m:sSub>
                    <m:sSubPr>
                      <m:ctrlPr>
                        <a:rPr lang="de-DE" sz="1100" i="1">
                          <a:latin typeface="Cambria Math" panose="02040503050406030204" pitchFamily="18" charset="0"/>
                          <a:ea typeface="Cambria Math" panose="02040503050406030204" pitchFamily="18" charset="0"/>
                        </a:rPr>
                      </m:ctrlPr>
                    </m:sSubPr>
                    <m:e>
                      <m:r>
                        <a:rPr lang="de-DE" sz="1100" b="0" i="1">
                          <a:latin typeface="Cambria Math" panose="02040503050406030204" pitchFamily="18" charset="0"/>
                          <a:ea typeface="Cambria Math" panose="02040503050406030204" pitchFamily="18" charset="0"/>
                        </a:rPr>
                        <m:t>(</m:t>
                      </m:r>
                      <m:r>
                        <a:rPr lang="de-DE" sz="1100" b="0" i="1">
                          <a:latin typeface="Cambria Math" panose="02040503050406030204" pitchFamily="18" charset="0"/>
                          <a:ea typeface="Cambria Math" panose="02040503050406030204" pitchFamily="18" charset="0"/>
                        </a:rPr>
                        <m:t>𝑅</m:t>
                      </m:r>
                    </m:e>
                    <m:sub>
                      <m:r>
                        <a:rPr lang="de-DE" sz="1100" b="0" i="1">
                          <a:latin typeface="Cambria Math" panose="02040503050406030204" pitchFamily="18" charset="0"/>
                          <a:ea typeface="Cambria Math" panose="02040503050406030204" pitchFamily="18" charset="0"/>
                        </a:rPr>
                        <m:t>𝑛</m:t>
                      </m:r>
                      <m:r>
                        <a:rPr lang="fr-FR" sz="1100" b="0" i="1">
                          <a:latin typeface="Cambria Math" panose="02040503050406030204" pitchFamily="18" charset="0"/>
                          <a:ea typeface="Cambria Math" panose="02040503050406030204" pitchFamily="18" charset="0"/>
                        </a:rPr>
                        <m:t>𝐶𝐶𝑓𝐷</m:t>
                      </m:r>
                      <m:r>
                        <a:rPr lang="fr-FR" sz="1100" b="0" i="1">
                          <a:latin typeface="Cambria Math" panose="02040503050406030204" pitchFamily="18" charset="0"/>
                          <a:ea typeface="Cambria Math" panose="02040503050406030204" pitchFamily="18" charset="0"/>
                        </a:rPr>
                        <m:t>, </m:t>
                      </m:r>
                      <m:r>
                        <a:rPr lang="fr-FR" sz="1100" b="0" i="1">
                          <a:latin typeface="Cambria Math" panose="02040503050406030204" pitchFamily="18" charset="0"/>
                          <a:ea typeface="Cambria Math" panose="02040503050406030204" pitchFamily="18" charset="0"/>
                        </a:rPr>
                        <m:t>𝑡</m:t>
                      </m:r>
                    </m:sub>
                  </m:sSub>
                  <m:r>
                    <a:rPr lang="fr-FR" sz="1100" b="0" i="1">
                      <a:latin typeface="Cambria Math" panose="02040503050406030204" pitchFamily="18" charset="0"/>
                      <a:ea typeface="Cambria Math" panose="02040503050406030204" pitchFamily="18" charset="0"/>
                    </a:rPr>
                    <m:t>+</m:t>
                  </m:r>
                  <m:r>
                    <a:rPr lang="de-DE" sz="1100" b="0" i="1">
                      <a:latin typeface="Cambria Math" panose="02040503050406030204" pitchFamily="18" charset="0"/>
                      <a:ea typeface="Cambria Math" panose="02040503050406030204" pitchFamily="18" charset="0"/>
                    </a:rPr>
                    <m:t> </m:t>
                  </m:r>
                  <m:r>
                    <m:rPr>
                      <m:sty m:val="p"/>
                    </m:rPr>
                    <a:rPr lang="de-DE" sz="1100">
                      <a:solidFill>
                        <a:schemeClr val="tx1"/>
                      </a:solidFill>
                      <a:effectLst/>
                      <a:latin typeface="Cambria Math" panose="02040503050406030204" pitchFamily="18" charset="0"/>
                      <a:ea typeface="Cambria Math" panose="02040503050406030204" pitchFamily="18" charset="0"/>
                      <a:cs typeface="+mn-cs"/>
                    </a:rPr>
                    <m:t>Δ</m:t>
                  </m:r>
                  <m:sSub>
                    <m:sSubPr>
                      <m:ctrlPr>
                        <a:rPr lang="fr-FR" sz="1100" i="1">
                          <a:solidFill>
                            <a:schemeClr val="tx1"/>
                          </a:solidFill>
                          <a:effectLst/>
                          <a:latin typeface="Cambria Math" panose="02040503050406030204" pitchFamily="18" charset="0"/>
                          <a:ea typeface="Cambria Math" panose="02040503050406030204" pitchFamily="18" charset="0"/>
                          <a:cs typeface="+mn-cs"/>
                        </a:rPr>
                      </m:ctrlPr>
                    </m:sSubPr>
                    <m:e>
                      <m:r>
                        <m:rPr>
                          <m:sty m:val="p"/>
                        </m:rPr>
                        <a:rPr lang="de-DE" sz="1100">
                          <a:solidFill>
                            <a:schemeClr val="tx1"/>
                          </a:solidFill>
                          <a:effectLst/>
                          <a:latin typeface="Cambria Math" panose="02040503050406030204" pitchFamily="18" charset="0"/>
                          <a:ea typeface="Cambria Math" panose="02040503050406030204" pitchFamily="18" charset="0"/>
                          <a:cs typeface="+mn-cs"/>
                        </a:rPr>
                        <m:t>F</m:t>
                      </m:r>
                    </m:e>
                    <m:sub>
                      <m:r>
                        <m:rPr>
                          <m:sty m:val="p"/>
                        </m:rPr>
                        <a:rPr lang="de-DE" sz="1100">
                          <a:solidFill>
                            <a:schemeClr val="tx1"/>
                          </a:solidFill>
                          <a:effectLst/>
                          <a:latin typeface="Cambria Math" panose="02040503050406030204" pitchFamily="18" charset="0"/>
                          <a:ea typeface="Cambria Math" panose="02040503050406030204" pitchFamily="18" charset="0"/>
                          <a:cs typeface="+mn-cs"/>
                        </a:rPr>
                        <m:t>Ely</m:t>
                      </m:r>
                      <m:r>
                        <a:rPr lang="fr-FR" sz="1100" b="0" i="0">
                          <a:solidFill>
                            <a:schemeClr val="tx1"/>
                          </a:solidFill>
                          <a:effectLst/>
                          <a:latin typeface="Cambria Math" panose="02040503050406030204" pitchFamily="18" charset="0"/>
                          <a:ea typeface="Cambria Math" panose="02040503050406030204" pitchFamily="18" charset="0"/>
                          <a:cs typeface="+mn-cs"/>
                        </a:rPr>
                        <m:t>, </m:t>
                      </m:r>
                      <m:r>
                        <m:rPr>
                          <m:sty m:val="p"/>
                        </m:rPr>
                        <a:rPr lang="fr-FR" sz="1100" b="0" i="0">
                          <a:solidFill>
                            <a:schemeClr val="tx1"/>
                          </a:solidFill>
                          <a:effectLst/>
                          <a:latin typeface="Cambria Math" panose="02040503050406030204" pitchFamily="18" charset="0"/>
                          <a:ea typeface="Cambria Math" panose="02040503050406030204" pitchFamily="18" charset="0"/>
                          <a:cs typeface="+mn-cs"/>
                        </a:rPr>
                        <m:t>t</m:t>
                      </m:r>
                    </m:sub>
                  </m:sSub>
                </m:oMath>
              </a14:m>
              <a:r>
                <a:rPr lang="de-DE" sz="1100" i="0">
                  <a:latin typeface="Cambria Math" panose="02040503050406030204" pitchFamily="18" charset="0"/>
                  <a:ea typeface="Cambria Math" panose="02040503050406030204" pitchFamily="18" charset="0"/>
                </a:rPr>
                <a:t>)</a:t>
              </a:r>
            </a:p>
          </xdr:txBody>
        </xdr:sp>
      </mc:Choice>
      <mc:Fallback xmlns="">
        <xdr:sp macro="" textlink="">
          <xdr:nvSpPr>
            <xdr:cNvPr id="135" name="TextBox 25">
              <a:extLst>
                <a:ext uri="{FF2B5EF4-FFF2-40B4-BE49-F238E27FC236}">
                  <a16:creationId xmlns:a16="http://schemas.microsoft.com/office/drawing/2014/main" id="{7D5C51AB-4221-4327-83E2-63A31C5E4462}"/>
                </a:ext>
              </a:extLst>
            </xdr:cNvPr>
            <xdr:cNvSpPr txBox="1"/>
          </xdr:nvSpPr>
          <xdr:spPr>
            <a:xfrm>
              <a:off x="6714465" y="99629351"/>
              <a:ext cx="4207819" cy="2533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de-DE" sz="1100" b="0" i="0">
                  <a:solidFill>
                    <a:schemeClr val="tx1"/>
                  </a:solidFill>
                  <a:effectLst/>
                  <a:latin typeface="Cambria Math" panose="02040503050406030204" pitchFamily="18" charset="0"/>
                  <a:ea typeface="Cambria Math" panose="02040503050406030204" pitchFamily="18" charset="0"/>
                  <a:cs typeface="+mn-cs"/>
                </a:rPr>
                <a:t>𝑍_(</a:t>
              </a:r>
              <a:r>
                <a:rPr lang="fr-FR" sz="1100" b="0" i="0">
                  <a:solidFill>
                    <a:schemeClr val="tx1"/>
                  </a:solidFill>
                  <a:effectLst/>
                  <a:latin typeface="Cambria Math" panose="02040503050406030204" pitchFamily="18" charset="0"/>
                  <a:ea typeface="Cambria Math" panose="02040503050406030204" pitchFamily="18" charset="0"/>
                  <a:cs typeface="+mn-cs"/>
                </a:rPr>
                <a:t>𝐶𝐶𝑓𝐷,𝑡</a:t>
              </a:r>
              <a:r>
                <a:rPr lang="de-DE" sz="1100" b="0" i="0">
                  <a:solidFill>
                    <a:schemeClr val="tx1"/>
                  </a:solidFill>
                  <a:effectLst/>
                  <a:latin typeface="Cambria Math" panose="02040503050406030204" pitchFamily="18" charset="0"/>
                  <a:ea typeface="Cambria Math" panose="02040503050406030204" pitchFamily="18" charset="0"/>
                  <a:cs typeface="+mn-cs"/>
                </a:rPr>
                <a:t>)</a:t>
              </a:r>
              <a:r>
                <a:rPr lang="fr-FR" sz="1100" b="0" i="0">
                  <a:solidFill>
                    <a:schemeClr val="tx1"/>
                  </a:solidFill>
                  <a:effectLst/>
                  <a:latin typeface="Cambria Math" panose="02040503050406030204" pitchFamily="18" charset="0"/>
                  <a:ea typeface="Cambria Math" panose="02040503050406030204" pitchFamily="18" charset="0"/>
                  <a:cs typeface="+mn-cs"/>
                </a:rPr>
                <a:t>= </a:t>
              </a:r>
              <a:r>
                <a:rPr lang="de-DE" sz="1100" b="0" i="0">
                  <a:solidFill>
                    <a:schemeClr val="tx1"/>
                  </a:solidFill>
                  <a:effectLst/>
                  <a:latin typeface="Cambria Math" panose="02040503050406030204" pitchFamily="18" charset="0"/>
                  <a:ea typeface="Cambria Math" panose="02040503050406030204" pitchFamily="18" charset="0"/>
                  <a:cs typeface="+mn-cs"/>
                </a:rPr>
                <a:t> </a:t>
              </a:r>
              <a:r>
                <a:rPr lang="fr-FR" sz="1100" b="0" i="0">
                  <a:solidFill>
                    <a:schemeClr val="tx1"/>
                  </a:solidFill>
                  <a:effectLst/>
                  <a:latin typeface="Cambria Math" panose="02040503050406030204" pitchFamily="18" charset="0"/>
                  <a:ea typeface="Cambria Math" panose="02040503050406030204" pitchFamily="18" charset="0"/>
                  <a:cs typeface="+mn-cs"/>
                </a:rPr>
                <a:t>(</a:t>
              </a:r>
              <a:r>
                <a:rPr lang="de-DE" sz="1100" b="0" i="0">
                  <a:solidFill>
                    <a:schemeClr val="tx1"/>
                  </a:solidFill>
                  <a:effectLst/>
                  <a:latin typeface="Cambria Math" panose="02040503050406030204" pitchFamily="18" charset="0"/>
                  <a:ea typeface="Cambria Math" panose="02040503050406030204" pitchFamily="18" charset="0"/>
                  <a:cs typeface="+mn-cs"/>
                </a:rPr>
                <a:t>𝑝_</a:t>
              </a:r>
              <a:r>
                <a:rPr lang="fr-FR" sz="1100" b="0" i="0">
                  <a:solidFill>
                    <a:schemeClr val="tx1"/>
                  </a:solidFill>
                  <a:effectLst/>
                  <a:latin typeface="Cambria Math" panose="02040503050406030204" pitchFamily="18" charset="0"/>
                  <a:ea typeface="Cambria Math" panose="02040503050406030204" pitchFamily="18" charset="0"/>
                  <a:cs typeface="+mn-cs"/>
                </a:rPr>
                <a:t>𝐶𝐶𝑓𝐷^</a:t>
              </a:r>
              <a:r>
                <a:rPr lang="de-DE" sz="1100" b="0" i="0">
                  <a:solidFill>
                    <a:schemeClr val="tx1"/>
                  </a:solidFill>
                  <a:effectLst/>
                  <a:latin typeface="Cambria Math" panose="02040503050406030204" pitchFamily="18" charset="0"/>
                  <a:ea typeface="Cambria Math" panose="02040503050406030204" pitchFamily="18" charset="0"/>
                  <a:cs typeface="+mn-cs"/>
                </a:rPr>
                <a:t>𝐵𝑎𝑠𝑖𝑠</a:t>
              </a:r>
              <a:r>
                <a:rPr lang="fr-FR" sz="1100" b="0" i="0">
                  <a:solidFill>
                    <a:schemeClr val="tx1"/>
                  </a:solidFill>
                  <a:effectLst/>
                  <a:latin typeface="Cambria Math" panose="02040503050406030204" pitchFamily="18" charset="0"/>
                  <a:ea typeface="Cambria Math" panose="02040503050406030204" pitchFamily="18" charset="0"/>
                  <a:cs typeface="+mn-cs"/>
                </a:rPr>
                <a:t>−</a:t>
              </a:r>
              <a:r>
                <a:rPr lang="de-DE" sz="1100" b="0" i="0">
                  <a:solidFill>
                    <a:schemeClr val="tx1"/>
                  </a:solidFill>
                  <a:effectLst/>
                  <a:latin typeface="Cambria Math" panose="02040503050406030204" pitchFamily="18" charset="0"/>
                  <a:ea typeface="Cambria Math" panose="02040503050406030204" pitchFamily="18" charset="0"/>
                  <a:cs typeface="+mn-cs"/>
                </a:rPr>
                <a:t>𝑃_𝐶02^(𝑒𝑓𝑓</a:t>
              </a:r>
              <a:r>
                <a:rPr lang="fr-FR" sz="1100" b="0" i="0">
                  <a:solidFill>
                    <a:schemeClr val="tx1"/>
                  </a:solidFill>
                  <a:effectLst/>
                  <a:latin typeface="Cambria Math" panose="02040503050406030204" pitchFamily="18" charset="0"/>
                  <a:ea typeface="Cambria Math" panose="02040503050406030204" pitchFamily="18" charset="0"/>
                  <a:cs typeface="+mn-cs"/>
                </a:rPr>
                <a:t>,𝑡</a:t>
              </a:r>
              <a:r>
                <a:rPr lang="de-DE" sz="1100" b="0" i="0">
                  <a:solidFill>
                    <a:schemeClr val="tx1"/>
                  </a:solidFill>
                  <a:effectLst/>
                  <a:latin typeface="Cambria Math" panose="02040503050406030204" pitchFamily="18" charset="0"/>
                  <a:ea typeface="Cambria Math" panose="02040503050406030204" pitchFamily="18" charset="0"/>
                  <a:cs typeface="+mn-cs"/>
                </a:rPr>
                <a:t>)</a:t>
              </a:r>
              <a:r>
                <a:rPr lang="fr-FR" sz="1100" b="0" i="0">
                  <a:solidFill>
                    <a:schemeClr val="tx1"/>
                  </a:solidFill>
                  <a:effectLst/>
                  <a:latin typeface="Cambria Math" panose="02040503050406030204" pitchFamily="18" charset="0"/>
                  <a:ea typeface="Cambria Math" panose="02040503050406030204" pitchFamily="18" charset="0"/>
                  <a:cs typeface="+mn-cs"/>
                </a:rPr>
                <a:t>+</a:t>
              </a:r>
              <a:r>
                <a:rPr lang="de-DE" sz="1100" b="0" i="0">
                  <a:solidFill>
                    <a:schemeClr val="tx1"/>
                  </a:solidFill>
                  <a:effectLst/>
                  <a:latin typeface="Cambria Math" panose="02040503050406030204" pitchFamily="18" charset="0"/>
                  <a:ea typeface="Cambria Math" panose="02040503050406030204" pitchFamily="18" charset="0"/>
                  <a:cs typeface="+mn-cs"/>
                </a:rPr>
                <a:t>〖</a:t>
              </a:r>
              <a:r>
                <a:rPr lang="de-DE" sz="1100" i="0">
                  <a:solidFill>
                    <a:schemeClr val="tx1"/>
                  </a:solidFill>
                  <a:effectLst/>
                  <a:latin typeface="Cambria Math" panose="02040503050406030204" pitchFamily="18" charset="0"/>
                  <a:ea typeface="Cambria Math" panose="02040503050406030204" pitchFamily="18" charset="0"/>
                  <a:cs typeface="+mn-cs"/>
                </a:rPr>
                <a:t>∆</a:t>
              </a:r>
              <a:r>
                <a:rPr lang="de-DE" sz="1100" b="0" i="0">
                  <a:solidFill>
                    <a:schemeClr val="tx1"/>
                  </a:solidFill>
                  <a:effectLst/>
                  <a:latin typeface="Cambria Math" panose="02040503050406030204" pitchFamily="18" charset="0"/>
                  <a:ea typeface="Cambria Math" panose="02040503050406030204" pitchFamily="18" charset="0"/>
                  <a:cs typeface="+mn-cs"/>
                </a:rPr>
                <a:t>𝑘〗_</a:t>
              </a:r>
              <a:r>
                <a:rPr lang="fr-FR" sz="1100" b="0" i="0">
                  <a:solidFill>
                    <a:schemeClr val="tx1"/>
                  </a:solidFill>
                  <a:effectLst/>
                  <a:latin typeface="Cambria Math" panose="02040503050406030204" pitchFamily="18" charset="0"/>
                  <a:ea typeface="Cambria Math" panose="02040503050406030204" pitchFamily="18" charset="0"/>
                  <a:cs typeface="+mn-cs"/>
                </a:rPr>
                <a:t>𝐶𝐶𝑓𝐷^</a:t>
              </a:r>
              <a:r>
                <a:rPr lang="de-DE" sz="1100" b="0" i="0">
                  <a:solidFill>
                    <a:schemeClr val="tx1"/>
                  </a:solidFill>
                  <a:effectLst/>
                  <a:latin typeface="Cambria Math" panose="02040503050406030204" pitchFamily="18" charset="0"/>
                  <a:ea typeface="Cambria Math" panose="02040503050406030204" pitchFamily="18" charset="0"/>
                  <a:cs typeface="+mn-cs"/>
                </a:rPr>
                <a:t>(𝑃𝑙𝑎𝑛</a:t>
              </a:r>
              <a:r>
                <a:rPr lang="fr-FR" sz="1100" b="0" i="0">
                  <a:solidFill>
                    <a:schemeClr val="tx1"/>
                  </a:solidFill>
                  <a:effectLst/>
                  <a:latin typeface="Cambria Math" panose="02040503050406030204" pitchFamily="18" charset="0"/>
                  <a:ea typeface="Cambria Math" panose="02040503050406030204" pitchFamily="18" charset="0"/>
                  <a:cs typeface="+mn-cs"/>
                </a:rPr>
                <a:t>,𝑡</a:t>
              </a:r>
              <a:r>
                <a:rPr lang="de-DE" sz="1100" b="0" i="0">
                  <a:solidFill>
                    <a:schemeClr val="tx1"/>
                  </a:solidFill>
                  <a:effectLst/>
                  <a:latin typeface="Cambria Math" panose="02040503050406030204" pitchFamily="18" charset="0"/>
                  <a:ea typeface="Cambria Math" panose="02040503050406030204" pitchFamily="18" charset="0"/>
                  <a:cs typeface="+mn-cs"/>
                </a:rPr>
                <a:t>)</a:t>
              </a:r>
              <a:r>
                <a:rPr lang="fr-FR" sz="1100" b="0" i="0">
                  <a:solidFill>
                    <a:schemeClr val="tx1"/>
                  </a:solidFill>
                  <a:effectLst/>
                  <a:latin typeface="Cambria Math" panose="02040503050406030204" pitchFamily="18" charset="0"/>
                  <a:ea typeface="Cambria Math" panose="02040503050406030204" pitchFamily="18" charset="0"/>
                  <a:cs typeface="+mn-cs"/>
                </a:rPr>
                <a:t> )</a:t>
              </a:r>
              <a:r>
                <a:rPr lang="de-DE" sz="1100" b="0" i="0">
                  <a:solidFill>
                    <a:schemeClr val="tx1"/>
                  </a:solidFill>
                  <a:effectLst/>
                  <a:latin typeface="Cambria Math" panose="02040503050406030204" pitchFamily="18" charset="0"/>
                  <a:ea typeface="Cambria Math" panose="02040503050406030204" pitchFamily="18" charset="0"/>
                  <a:cs typeface="+mn-cs"/>
                </a:rPr>
                <a:t> </a:t>
              </a:r>
              <a:r>
                <a:rPr lang="de-DE" sz="1100" i="0">
                  <a:solidFill>
                    <a:schemeClr val="tx1"/>
                  </a:solidFill>
                  <a:effectLst/>
                  <a:latin typeface="Cambria Math" panose="02040503050406030204" pitchFamily="18" charset="0"/>
                  <a:ea typeface="Cambria Math" panose="02040503050406030204" pitchFamily="18" charset="0"/>
                  <a:cs typeface="+mn-cs"/>
                </a:rPr>
                <a:t>〖∆</a:t>
              </a:r>
              <a:r>
                <a:rPr lang="de-DE" sz="1100" b="0" i="0">
                  <a:solidFill>
                    <a:schemeClr val="tx1"/>
                  </a:solidFill>
                  <a:effectLst/>
                  <a:latin typeface="Cambria Math" panose="02040503050406030204" pitchFamily="18" charset="0"/>
                  <a:ea typeface="Cambria Math" panose="02040503050406030204" pitchFamily="18" charset="0"/>
                  <a:cs typeface="+mn-cs"/>
                </a:rPr>
                <a:t>𝐸〗^(</a:t>
              </a:r>
              <a:r>
                <a:rPr lang="fr-FR" sz="1100" b="0" i="0">
                  <a:solidFill>
                    <a:schemeClr val="tx1"/>
                  </a:solidFill>
                  <a:effectLst/>
                  <a:latin typeface="Cambria Math" panose="02040503050406030204" pitchFamily="18" charset="0"/>
                  <a:ea typeface="Cambria Math" panose="02040503050406030204" pitchFamily="18" charset="0"/>
                  <a:cs typeface="+mn-cs"/>
                </a:rPr>
                <a:t>𝑟</a:t>
              </a:r>
              <a:r>
                <a:rPr lang="de-DE" sz="1100" b="0" i="0">
                  <a:solidFill>
                    <a:schemeClr val="tx1"/>
                  </a:solidFill>
                  <a:effectLst/>
                  <a:latin typeface="Cambria Math" panose="02040503050406030204" pitchFamily="18" charset="0"/>
                  <a:ea typeface="Cambria Math" panose="02040503050406030204" pitchFamily="18" charset="0"/>
                  <a:cs typeface="+mn-cs"/>
                </a:rPr>
                <a:t>𝑒𝑎𝑙</a:t>
              </a:r>
              <a:r>
                <a:rPr lang="fr-FR" sz="1100" b="0" i="0">
                  <a:solidFill>
                    <a:schemeClr val="tx1"/>
                  </a:solidFill>
                  <a:effectLst/>
                  <a:latin typeface="Cambria Math" panose="02040503050406030204" pitchFamily="18" charset="0"/>
                  <a:ea typeface="Cambria Math" panose="02040503050406030204" pitchFamily="18" charset="0"/>
                  <a:cs typeface="+mn-cs"/>
                </a:rPr>
                <a:t>,𝑡</a:t>
              </a:r>
              <a:r>
                <a:rPr lang="de-DE" sz="1100" b="0" i="0">
                  <a:solidFill>
                    <a:schemeClr val="tx1"/>
                  </a:solidFill>
                  <a:effectLst/>
                  <a:latin typeface="Cambria Math" panose="02040503050406030204" pitchFamily="18" charset="0"/>
                  <a:ea typeface="Cambria Math" panose="02040503050406030204" pitchFamily="18" charset="0"/>
                  <a:cs typeface="+mn-cs"/>
                </a:rPr>
                <a:t>)</a:t>
              </a:r>
              <a:r>
                <a:rPr lang="fr-FR" sz="1100" b="0" i="0">
                  <a:solidFill>
                    <a:schemeClr val="tx1"/>
                  </a:solidFill>
                  <a:effectLst/>
                  <a:latin typeface="Cambria Math" panose="02040503050406030204" pitchFamily="18" charset="0"/>
                  <a:ea typeface="Cambria Math" panose="02040503050406030204" pitchFamily="18" charset="0"/>
                  <a:cs typeface="+mn-cs"/>
                </a:rPr>
                <a:t>   </a:t>
              </a:r>
              <a:r>
                <a:rPr lang="de-DE" sz="1100" b="0" i="0">
                  <a:solidFill>
                    <a:schemeClr val="tx1"/>
                  </a:solidFill>
                  <a:effectLst/>
                  <a:latin typeface="Cambria Math" panose="02040503050406030204" pitchFamily="18" charset="0"/>
                  <a:ea typeface="Cambria Math" panose="02040503050406030204" pitchFamily="18" charset="0"/>
                  <a:cs typeface="+mn-cs"/>
                </a:rPr>
                <a:t>− </a:t>
              </a:r>
              <a:r>
                <a:rPr lang="de-DE" sz="1100" i="0">
                  <a:latin typeface="Cambria Math" panose="02040503050406030204" pitchFamily="18" charset="0"/>
                  <a:ea typeface="Cambria Math" panose="02040503050406030204" pitchFamily="18" charset="0"/>
                </a:rPr>
                <a:t>〖</a:t>
              </a:r>
              <a:r>
                <a:rPr lang="de-DE" sz="1100" b="0" i="0">
                  <a:latin typeface="Cambria Math" panose="02040503050406030204" pitchFamily="18" charset="0"/>
                  <a:ea typeface="Cambria Math" panose="02040503050406030204" pitchFamily="18" charset="0"/>
                </a:rPr>
                <a:t>(𝑅〗_(𝑛</a:t>
              </a:r>
              <a:r>
                <a:rPr lang="fr-FR" sz="1100" b="0" i="0">
                  <a:latin typeface="Cambria Math" panose="02040503050406030204" pitchFamily="18" charset="0"/>
                  <a:ea typeface="Cambria Math" panose="02040503050406030204" pitchFamily="18" charset="0"/>
                </a:rPr>
                <a:t>𝐶𝐶𝑓𝐷, 𝑡</a:t>
              </a:r>
              <a:r>
                <a:rPr lang="de-DE" sz="1100" b="0" i="0">
                  <a:latin typeface="Cambria Math" panose="02040503050406030204" pitchFamily="18" charset="0"/>
                  <a:ea typeface="Cambria Math" panose="02040503050406030204" pitchFamily="18" charset="0"/>
                </a:rPr>
                <a:t>)</a:t>
              </a:r>
              <a:r>
                <a:rPr lang="fr-FR" sz="1100" b="0" i="0">
                  <a:latin typeface="Cambria Math" panose="02040503050406030204" pitchFamily="18" charset="0"/>
                  <a:ea typeface="Cambria Math" panose="02040503050406030204" pitchFamily="18" charset="0"/>
                </a:rPr>
                <a:t>+</a:t>
              </a:r>
              <a:r>
                <a:rPr lang="de-DE" sz="1100" b="0" i="0">
                  <a:latin typeface="Cambria Math" panose="02040503050406030204" pitchFamily="18" charset="0"/>
                  <a:ea typeface="Cambria Math" panose="02040503050406030204" pitchFamily="18" charset="0"/>
                </a:rPr>
                <a:t> </a:t>
              </a:r>
              <a:r>
                <a:rPr lang="de-DE" sz="1100" i="0">
                  <a:solidFill>
                    <a:schemeClr val="tx1"/>
                  </a:solidFill>
                  <a:effectLst/>
                  <a:latin typeface="Cambria Math" panose="02040503050406030204" pitchFamily="18" charset="0"/>
                  <a:ea typeface="Cambria Math" panose="02040503050406030204" pitchFamily="18" charset="0"/>
                  <a:cs typeface="+mn-cs"/>
                </a:rPr>
                <a:t>ΔF</a:t>
              </a:r>
              <a:r>
                <a:rPr lang="fr-FR" sz="1100" i="0">
                  <a:solidFill>
                    <a:schemeClr val="tx1"/>
                  </a:solidFill>
                  <a:effectLst/>
                  <a:latin typeface="Cambria Math" panose="02040503050406030204" pitchFamily="18" charset="0"/>
                  <a:ea typeface="Cambria Math" panose="02040503050406030204" pitchFamily="18" charset="0"/>
                  <a:cs typeface="+mn-cs"/>
                </a:rPr>
                <a:t>_(</a:t>
              </a:r>
              <a:r>
                <a:rPr lang="de-DE" sz="1100" i="0">
                  <a:solidFill>
                    <a:schemeClr val="tx1"/>
                  </a:solidFill>
                  <a:effectLst/>
                  <a:latin typeface="Cambria Math" panose="02040503050406030204" pitchFamily="18" charset="0"/>
                  <a:ea typeface="Cambria Math" panose="02040503050406030204" pitchFamily="18" charset="0"/>
                  <a:cs typeface="+mn-cs"/>
                </a:rPr>
                <a:t>Ely</a:t>
              </a:r>
              <a:r>
                <a:rPr lang="fr-FR" sz="1100" b="0" i="0">
                  <a:solidFill>
                    <a:schemeClr val="tx1"/>
                  </a:solidFill>
                  <a:effectLst/>
                  <a:latin typeface="Cambria Math" panose="02040503050406030204" pitchFamily="18" charset="0"/>
                  <a:ea typeface="Cambria Math" panose="02040503050406030204" pitchFamily="18" charset="0"/>
                  <a:cs typeface="+mn-cs"/>
                </a:rPr>
                <a:t>, t)</a:t>
              </a:r>
              <a:r>
                <a:rPr lang="de-DE" sz="1100" i="0">
                  <a:latin typeface="Cambria Math" panose="02040503050406030204" pitchFamily="18" charset="0"/>
                  <a:ea typeface="Cambria Math" panose="02040503050406030204" pitchFamily="18" charset="0"/>
                </a:rPr>
                <a:t>)</a:t>
              </a:r>
            </a:p>
          </xdr:txBody>
        </xdr:sp>
      </mc:Fallback>
    </mc:AlternateContent>
    <xdr:clientData/>
  </xdr:oneCellAnchor>
  <xdr:oneCellAnchor>
    <xdr:from>
      <xdr:col>2</xdr:col>
      <xdr:colOff>1159925</xdr:colOff>
      <xdr:row>444</xdr:row>
      <xdr:rowOff>98330</xdr:rowOff>
    </xdr:from>
    <xdr:ext cx="2273251" cy="253339"/>
    <mc:AlternateContent xmlns:mc="http://schemas.openxmlformats.org/markup-compatibility/2006" xmlns:a14="http://schemas.microsoft.com/office/drawing/2010/main">
      <mc:Choice Requires="a14">
        <xdr:sp macro="" textlink="">
          <xdr:nvSpPr>
            <xdr:cNvPr id="68" name="TextBox 25">
              <a:extLst>
                <a:ext uri="{FF2B5EF4-FFF2-40B4-BE49-F238E27FC236}">
                  <a16:creationId xmlns:a16="http://schemas.microsoft.com/office/drawing/2014/main" id="{6AC90F04-C16A-4234-8814-D6EF76BFA63A}"/>
                </a:ext>
              </a:extLst>
            </xdr:cNvPr>
            <xdr:cNvSpPr txBox="1"/>
          </xdr:nvSpPr>
          <xdr:spPr>
            <a:xfrm>
              <a:off x="7681749" y="98881918"/>
              <a:ext cx="2273251" cy="2533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14:m>
                <m:oMathPara xmlns:m="http://schemas.openxmlformats.org/officeDocument/2006/math">
                  <m:oMathParaPr>
                    <m:jc m:val="centerGroup"/>
                  </m:oMathParaPr>
                  <m:oMath xmlns:m="http://schemas.openxmlformats.org/officeDocument/2006/math">
                    <m:d>
                      <m:dPr>
                        <m:ctrlPr>
                          <a:rPr lang="fr-FR" sz="1100" b="0" i="1">
                            <a:solidFill>
                              <a:schemeClr val="tx1"/>
                            </a:solidFill>
                            <a:effectLst/>
                            <a:latin typeface="Cambria Math" panose="02040503050406030204" pitchFamily="18" charset="0"/>
                            <a:ea typeface="Cambria Math" panose="02040503050406030204" pitchFamily="18" charset="0"/>
                            <a:cs typeface="+mn-cs"/>
                          </a:rPr>
                        </m:ctrlPr>
                      </m:dPr>
                      <m:e>
                        <m:sSubSup>
                          <m:sSubSupPr>
                            <m:ctrlPr>
                              <a:rPr lang="de-DE" sz="1100" i="1">
                                <a:solidFill>
                                  <a:schemeClr val="tx1"/>
                                </a:solidFill>
                                <a:effectLst/>
                                <a:latin typeface="Cambria Math" panose="02040503050406030204" pitchFamily="18" charset="0"/>
                                <a:ea typeface="Cambria Math" panose="02040503050406030204" pitchFamily="18" charset="0"/>
                                <a:cs typeface="+mn-cs"/>
                              </a:rPr>
                            </m:ctrlPr>
                          </m:sSubSupPr>
                          <m:e>
                            <m:r>
                              <a:rPr lang="de-DE" sz="1100" b="0" i="1">
                                <a:solidFill>
                                  <a:schemeClr val="tx1"/>
                                </a:solidFill>
                                <a:effectLst/>
                                <a:latin typeface="Cambria Math" panose="02040503050406030204" pitchFamily="18" charset="0"/>
                                <a:ea typeface="Cambria Math" panose="02040503050406030204" pitchFamily="18" charset="0"/>
                                <a:cs typeface="+mn-cs"/>
                              </a:rPr>
                              <m:t>𝑝</m:t>
                            </m:r>
                          </m:e>
                          <m:sub>
                            <m:r>
                              <a:rPr lang="fr-FR" sz="1100" b="0" i="1">
                                <a:solidFill>
                                  <a:schemeClr val="tx1"/>
                                </a:solidFill>
                                <a:effectLst/>
                                <a:latin typeface="Cambria Math" panose="02040503050406030204" pitchFamily="18" charset="0"/>
                                <a:ea typeface="Cambria Math" panose="02040503050406030204" pitchFamily="18" charset="0"/>
                                <a:cs typeface="+mn-cs"/>
                              </a:rPr>
                              <m:t>𝐶𝐶𝑓𝐷</m:t>
                            </m:r>
                          </m:sub>
                          <m:sup>
                            <m:r>
                              <a:rPr lang="de-DE" sz="1100" b="0" i="1">
                                <a:solidFill>
                                  <a:schemeClr val="tx1"/>
                                </a:solidFill>
                                <a:effectLst/>
                                <a:latin typeface="Cambria Math" panose="02040503050406030204" pitchFamily="18" charset="0"/>
                                <a:ea typeface="Cambria Math" panose="02040503050406030204" pitchFamily="18" charset="0"/>
                                <a:cs typeface="+mn-cs"/>
                              </a:rPr>
                              <m:t>𝐵𝑎𝑠𝑖𝑠</m:t>
                            </m:r>
                          </m:sup>
                        </m:sSubSup>
                        <m:r>
                          <a:rPr lang="fr-FR" sz="1100" b="0" i="0">
                            <a:solidFill>
                              <a:schemeClr val="tx1"/>
                            </a:solidFill>
                            <a:effectLst/>
                            <a:latin typeface="Cambria Math" panose="02040503050406030204" pitchFamily="18" charset="0"/>
                            <a:ea typeface="Cambria Math" panose="02040503050406030204" pitchFamily="18" charset="0"/>
                            <a:cs typeface="+mn-cs"/>
                          </a:rPr>
                          <m:t>−</m:t>
                        </m:r>
                        <m:sSubSup>
                          <m:sSubSupPr>
                            <m:ctrlPr>
                              <a:rPr lang="de-DE" sz="1100" i="1">
                                <a:solidFill>
                                  <a:schemeClr val="tx1"/>
                                </a:solidFill>
                                <a:effectLst/>
                                <a:latin typeface="Cambria Math" panose="02040503050406030204" pitchFamily="18" charset="0"/>
                                <a:ea typeface="Cambria Math" panose="02040503050406030204" pitchFamily="18" charset="0"/>
                                <a:cs typeface="+mn-cs"/>
                              </a:rPr>
                            </m:ctrlPr>
                          </m:sSubSupPr>
                          <m:e>
                            <m:r>
                              <a:rPr lang="de-DE" sz="1100" b="0" i="1">
                                <a:solidFill>
                                  <a:schemeClr val="tx1"/>
                                </a:solidFill>
                                <a:effectLst/>
                                <a:latin typeface="Cambria Math" panose="02040503050406030204" pitchFamily="18" charset="0"/>
                                <a:ea typeface="Cambria Math" panose="02040503050406030204" pitchFamily="18" charset="0"/>
                                <a:cs typeface="+mn-cs"/>
                              </a:rPr>
                              <m:t>𝑃</m:t>
                            </m:r>
                          </m:e>
                          <m:sub>
                            <m:r>
                              <a:rPr lang="de-DE" sz="1100" b="0" i="1">
                                <a:solidFill>
                                  <a:schemeClr val="tx1"/>
                                </a:solidFill>
                                <a:effectLst/>
                                <a:latin typeface="Cambria Math" panose="02040503050406030204" pitchFamily="18" charset="0"/>
                                <a:ea typeface="Cambria Math" panose="02040503050406030204" pitchFamily="18" charset="0"/>
                                <a:cs typeface="+mn-cs"/>
                              </a:rPr>
                              <m:t>𝐶</m:t>
                            </m:r>
                            <m:r>
                              <a:rPr lang="de-DE" sz="1100" b="0" i="1">
                                <a:solidFill>
                                  <a:schemeClr val="tx1"/>
                                </a:solidFill>
                                <a:effectLst/>
                                <a:latin typeface="Cambria Math" panose="02040503050406030204" pitchFamily="18" charset="0"/>
                                <a:ea typeface="Cambria Math" panose="02040503050406030204" pitchFamily="18" charset="0"/>
                                <a:cs typeface="+mn-cs"/>
                              </a:rPr>
                              <m:t>02</m:t>
                            </m:r>
                          </m:sub>
                          <m:sup>
                            <m:r>
                              <a:rPr lang="de-DE" sz="1100" b="0" i="1">
                                <a:solidFill>
                                  <a:schemeClr val="tx1"/>
                                </a:solidFill>
                                <a:effectLst/>
                                <a:latin typeface="Cambria Math" panose="02040503050406030204" pitchFamily="18" charset="0"/>
                                <a:ea typeface="Cambria Math" panose="02040503050406030204" pitchFamily="18" charset="0"/>
                                <a:cs typeface="+mn-cs"/>
                              </a:rPr>
                              <m:t>𝑒𝑓𝑓</m:t>
                            </m:r>
                            <m:r>
                              <a:rPr lang="fr-FR" sz="1100" b="0" i="1">
                                <a:solidFill>
                                  <a:schemeClr val="tx1"/>
                                </a:solidFill>
                                <a:effectLst/>
                                <a:latin typeface="Cambria Math" panose="02040503050406030204" pitchFamily="18" charset="0"/>
                                <a:ea typeface="Cambria Math" panose="02040503050406030204" pitchFamily="18" charset="0"/>
                                <a:cs typeface="+mn-cs"/>
                              </a:rPr>
                              <m:t>,</m:t>
                            </m:r>
                            <m:r>
                              <a:rPr lang="fr-FR" sz="1100" b="0" i="1">
                                <a:solidFill>
                                  <a:schemeClr val="tx1"/>
                                </a:solidFill>
                                <a:effectLst/>
                                <a:latin typeface="Cambria Math" panose="02040503050406030204" pitchFamily="18" charset="0"/>
                                <a:ea typeface="Cambria Math" panose="02040503050406030204" pitchFamily="18" charset="0"/>
                                <a:cs typeface="+mn-cs"/>
                              </a:rPr>
                              <m:t>𝑡</m:t>
                            </m:r>
                          </m:sup>
                        </m:sSubSup>
                        <m:r>
                          <a:rPr lang="fr-FR" sz="1100" b="0" i="0">
                            <a:solidFill>
                              <a:schemeClr val="tx1"/>
                            </a:solidFill>
                            <a:effectLst/>
                            <a:latin typeface="Cambria Math" panose="02040503050406030204" pitchFamily="18" charset="0"/>
                            <a:ea typeface="Cambria Math" panose="02040503050406030204" pitchFamily="18" charset="0"/>
                            <a:cs typeface="+mn-cs"/>
                          </a:rPr>
                          <m:t>+</m:t>
                        </m:r>
                        <m:sSubSup>
                          <m:sSubSupPr>
                            <m:ctrlPr>
                              <a:rPr lang="de-DE" sz="1100" i="1">
                                <a:solidFill>
                                  <a:schemeClr val="tx1"/>
                                </a:solidFill>
                                <a:effectLst/>
                                <a:latin typeface="Cambria Math" panose="02040503050406030204" pitchFamily="18" charset="0"/>
                                <a:ea typeface="Cambria Math" panose="02040503050406030204" pitchFamily="18" charset="0"/>
                                <a:cs typeface="+mn-cs"/>
                              </a:rPr>
                            </m:ctrlPr>
                          </m:sSubSupPr>
                          <m:e>
                            <m:r>
                              <a:rPr lang="de-DE" sz="1100" i="1">
                                <a:solidFill>
                                  <a:schemeClr val="tx1"/>
                                </a:solidFill>
                                <a:effectLst/>
                                <a:latin typeface="Cambria Math" panose="02040503050406030204" pitchFamily="18" charset="0"/>
                                <a:ea typeface="Cambria Math" panose="02040503050406030204" pitchFamily="18" charset="0"/>
                                <a:cs typeface="+mn-cs"/>
                              </a:rPr>
                              <m:t>∆</m:t>
                            </m:r>
                            <m:r>
                              <a:rPr lang="de-DE" sz="1100" b="0" i="1">
                                <a:solidFill>
                                  <a:schemeClr val="tx1"/>
                                </a:solidFill>
                                <a:effectLst/>
                                <a:latin typeface="Cambria Math" panose="02040503050406030204" pitchFamily="18" charset="0"/>
                                <a:ea typeface="Cambria Math" panose="02040503050406030204" pitchFamily="18" charset="0"/>
                                <a:cs typeface="+mn-cs"/>
                              </a:rPr>
                              <m:t>𝑘</m:t>
                            </m:r>
                          </m:e>
                          <m:sub>
                            <m:r>
                              <a:rPr lang="fr-FR" sz="1100" b="0" i="1">
                                <a:solidFill>
                                  <a:schemeClr val="tx1"/>
                                </a:solidFill>
                                <a:effectLst/>
                                <a:latin typeface="Cambria Math" panose="02040503050406030204" pitchFamily="18" charset="0"/>
                                <a:ea typeface="Cambria Math" panose="02040503050406030204" pitchFamily="18" charset="0"/>
                                <a:cs typeface="+mn-cs"/>
                              </a:rPr>
                              <m:t>𝐶𝐶𝑓𝐷</m:t>
                            </m:r>
                          </m:sub>
                          <m:sup>
                            <m:r>
                              <a:rPr lang="de-DE" sz="1100" b="0" i="1">
                                <a:solidFill>
                                  <a:schemeClr val="tx1"/>
                                </a:solidFill>
                                <a:effectLst/>
                                <a:latin typeface="Cambria Math" panose="02040503050406030204" pitchFamily="18" charset="0"/>
                                <a:ea typeface="Cambria Math" panose="02040503050406030204" pitchFamily="18" charset="0"/>
                                <a:cs typeface="+mn-cs"/>
                              </a:rPr>
                              <m:t>𝑃𝑙𝑎𝑛</m:t>
                            </m:r>
                            <m:r>
                              <a:rPr lang="fr-FR" sz="1100" b="0" i="1">
                                <a:solidFill>
                                  <a:schemeClr val="tx1"/>
                                </a:solidFill>
                                <a:effectLst/>
                                <a:latin typeface="Cambria Math" panose="02040503050406030204" pitchFamily="18" charset="0"/>
                                <a:ea typeface="Cambria Math" panose="02040503050406030204" pitchFamily="18" charset="0"/>
                                <a:cs typeface="+mn-cs"/>
                              </a:rPr>
                              <m:t>,</m:t>
                            </m:r>
                            <m:r>
                              <a:rPr lang="fr-FR" sz="1100" b="0" i="1">
                                <a:solidFill>
                                  <a:schemeClr val="tx1"/>
                                </a:solidFill>
                                <a:effectLst/>
                                <a:latin typeface="Cambria Math" panose="02040503050406030204" pitchFamily="18" charset="0"/>
                                <a:ea typeface="Cambria Math" panose="02040503050406030204" pitchFamily="18" charset="0"/>
                                <a:cs typeface="+mn-cs"/>
                              </a:rPr>
                              <m:t>𝑡</m:t>
                            </m:r>
                          </m:sup>
                        </m:sSubSup>
                      </m:e>
                    </m:d>
                    <m:sSup>
                      <m:sSupPr>
                        <m:ctrlPr>
                          <a:rPr lang="de-DE" sz="1100" i="1">
                            <a:solidFill>
                              <a:schemeClr val="tx1"/>
                            </a:solidFill>
                            <a:effectLst/>
                            <a:latin typeface="Cambria Math" panose="02040503050406030204" pitchFamily="18" charset="0"/>
                            <a:ea typeface="Cambria Math" panose="02040503050406030204" pitchFamily="18" charset="0"/>
                            <a:cs typeface="+mn-cs"/>
                          </a:rPr>
                        </m:ctrlPr>
                      </m:sSupPr>
                      <m:e>
                        <m:r>
                          <a:rPr lang="de-DE" sz="1100" i="1">
                            <a:solidFill>
                              <a:schemeClr val="tx1"/>
                            </a:solidFill>
                            <a:effectLst/>
                            <a:latin typeface="Cambria Math" panose="02040503050406030204" pitchFamily="18" charset="0"/>
                            <a:ea typeface="Cambria Math" panose="02040503050406030204" pitchFamily="18" charset="0"/>
                            <a:cs typeface="+mn-cs"/>
                          </a:rPr>
                          <m:t>∆</m:t>
                        </m:r>
                        <m:r>
                          <a:rPr lang="de-DE" sz="1100" b="0" i="1">
                            <a:solidFill>
                              <a:schemeClr val="tx1"/>
                            </a:solidFill>
                            <a:effectLst/>
                            <a:latin typeface="Cambria Math" panose="02040503050406030204" pitchFamily="18" charset="0"/>
                            <a:ea typeface="Cambria Math" panose="02040503050406030204" pitchFamily="18" charset="0"/>
                            <a:cs typeface="+mn-cs"/>
                          </a:rPr>
                          <m:t>𝐸</m:t>
                        </m:r>
                      </m:e>
                      <m:sup>
                        <m:r>
                          <a:rPr lang="fr-FR" sz="1100" b="0" i="1">
                            <a:solidFill>
                              <a:schemeClr val="tx1"/>
                            </a:solidFill>
                            <a:effectLst/>
                            <a:latin typeface="Cambria Math" panose="02040503050406030204" pitchFamily="18" charset="0"/>
                            <a:ea typeface="Cambria Math" panose="02040503050406030204" pitchFamily="18" charset="0"/>
                            <a:cs typeface="+mn-cs"/>
                          </a:rPr>
                          <m:t>𝑟</m:t>
                        </m:r>
                        <m:r>
                          <a:rPr lang="de-DE" sz="1100" b="0" i="1">
                            <a:solidFill>
                              <a:schemeClr val="tx1"/>
                            </a:solidFill>
                            <a:effectLst/>
                            <a:latin typeface="Cambria Math" panose="02040503050406030204" pitchFamily="18" charset="0"/>
                            <a:ea typeface="Cambria Math" panose="02040503050406030204" pitchFamily="18" charset="0"/>
                            <a:cs typeface="+mn-cs"/>
                          </a:rPr>
                          <m:t>𝑒𝑎𝑙</m:t>
                        </m:r>
                        <m:r>
                          <a:rPr lang="fr-FR" sz="1100" b="0" i="1">
                            <a:solidFill>
                              <a:schemeClr val="tx1"/>
                            </a:solidFill>
                            <a:effectLst/>
                            <a:latin typeface="Cambria Math" panose="02040503050406030204" pitchFamily="18" charset="0"/>
                            <a:ea typeface="Cambria Math" panose="02040503050406030204" pitchFamily="18" charset="0"/>
                            <a:cs typeface="+mn-cs"/>
                          </a:rPr>
                          <m:t>,</m:t>
                        </m:r>
                        <m:r>
                          <a:rPr lang="fr-FR" sz="1100" b="0" i="1">
                            <a:solidFill>
                              <a:schemeClr val="tx1"/>
                            </a:solidFill>
                            <a:effectLst/>
                            <a:latin typeface="Cambria Math" panose="02040503050406030204" pitchFamily="18" charset="0"/>
                            <a:ea typeface="Cambria Math" panose="02040503050406030204" pitchFamily="18" charset="0"/>
                            <a:cs typeface="+mn-cs"/>
                          </a:rPr>
                          <m:t>𝑡</m:t>
                        </m:r>
                      </m:sup>
                    </m:sSup>
                    <m:r>
                      <a:rPr lang="fr-FR" sz="1100" b="0" i="1">
                        <a:solidFill>
                          <a:schemeClr val="tx1"/>
                        </a:solidFill>
                        <a:effectLst/>
                        <a:latin typeface="Cambria Math" panose="02040503050406030204" pitchFamily="18" charset="0"/>
                        <a:ea typeface="Cambria Math" panose="02040503050406030204" pitchFamily="18" charset="0"/>
                        <a:cs typeface="+mn-cs"/>
                      </a:rPr>
                      <m:t> </m:t>
                    </m:r>
                    <m:r>
                      <a:rPr lang="fr-FR" sz="1100" b="0" i="0">
                        <a:solidFill>
                          <a:schemeClr val="tx1"/>
                        </a:solidFill>
                        <a:effectLst/>
                        <a:latin typeface="Cambria Math" panose="02040503050406030204" pitchFamily="18" charset="0"/>
                        <a:ea typeface="Cambria Math" panose="02040503050406030204" pitchFamily="18" charset="0"/>
                        <a:cs typeface="+mn-cs"/>
                      </a:rPr>
                      <m:t> </m:t>
                    </m:r>
                  </m:oMath>
                </m:oMathPara>
              </a14:m>
              <a:endParaRPr lang="de-DE" sz="1100" i="0">
                <a:latin typeface="Cambria Math" panose="02040503050406030204" pitchFamily="18" charset="0"/>
                <a:ea typeface="Cambria Math" panose="02040503050406030204" pitchFamily="18" charset="0"/>
              </a:endParaRPr>
            </a:p>
          </xdr:txBody>
        </xdr:sp>
      </mc:Choice>
      <mc:Fallback xmlns="">
        <xdr:sp macro="" textlink="">
          <xdr:nvSpPr>
            <xdr:cNvPr id="68" name="TextBox 25">
              <a:extLst>
                <a:ext uri="{FF2B5EF4-FFF2-40B4-BE49-F238E27FC236}">
                  <a16:creationId xmlns:a16="http://schemas.microsoft.com/office/drawing/2014/main" id="{6AC90F04-C16A-4234-8814-D6EF76BFA63A}"/>
                </a:ext>
              </a:extLst>
            </xdr:cNvPr>
            <xdr:cNvSpPr txBox="1"/>
          </xdr:nvSpPr>
          <xdr:spPr>
            <a:xfrm>
              <a:off x="7681749" y="98881918"/>
              <a:ext cx="2273251" cy="2533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fr-FR" sz="1100" b="0" i="0">
                  <a:solidFill>
                    <a:schemeClr val="tx1"/>
                  </a:solidFill>
                  <a:effectLst/>
                  <a:latin typeface="Cambria Math" panose="02040503050406030204" pitchFamily="18" charset="0"/>
                  <a:ea typeface="Cambria Math" panose="02040503050406030204" pitchFamily="18" charset="0"/>
                  <a:cs typeface="+mn-cs"/>
                </a:rPr>
                <a:t>(</a:t>
              </a:r>
              <a:r>
                <a:rPr lang="de-DE" sz="1100" b="0" i="0">
                  <a:solidFill>
                    <a:schemeClr val="tx1"/>
                  </a:solidFill>
                  <a:effectLst/>
                  <a:latin typeface="Cambria Math" panose="02040503050406030204" pitchFamily="18" charset="0"/>
                  <a:ea typeface="Cambria Math" panose="02040503050406030204" pitchFamily="18" charset="0"/>
                  <a:cs typeface="+mn-cs"/>
                </a:rPr>
                <a:t>𝑝_</a:t>
              </a:r>
              <a:r>
                <a:rPr lang="fr-FR" sz="1100" b="0" i="0">
                  <a:solidFill>
                    <a:schemeClr val="tx1"/>
                  </a:solidFill>
                  <a:effectLst/>
                  <a:latin typeface="Cambria Math" panose="02040503050406030204" pitchFamily="18" charset="0"/>
                  <a:ea typeface="Cambria Math" panose="02040503050406030204" pitchFamily="18" charset="0"/>
                  <a:cs typeface="+mn-cs"/>
                </a:rPr>
                <a:t>𝐶𝐶𝑓𝐷^</a:t>
              </a:r>
              <a:r>
                <a:rPr lang="de-DE" sz="1100" b="0" i="0">
                  <a:solidFill>
                    <a:schemeClr val="tx1"/>
                  </a:solidFill>
                  <a:effectLst/>
                  <a:latin typeface="Cambria Math" panose="02040503050406030204" pitchFamily="18" charset="0"/>
                  <a:ea typeface="Cambria Math" panose="02040503050406030204" pitchFamily="18" charset="0"/>
                  <a:cs typeface="+mn-cs"/>
                </a:rPr>
                <a:t>𝐵𝑎𝑠𝑖𝑠</a:t>
              </a:r>
              <a:r>
                <a:rPr lang="fr-FR" sz="1100" b="0" i="0">
                  <a:solidFill>
                    <a:schemeClr val="tx1"/>
                  </a:solidFill>
                  <a:effectLst/>
                  <a:latin typeface="Cambria Math" panose="02040503050406030204" pitchFamily="18" charset="0"/>
                  <a:ea typeface="Cambria Math" panose="02040503050406030204" pitchFamily="18" charset="0"/>
                  <a:cs typeface="+mn-cs"/>
                </a:rPr>
                <a:t>−</a:t>
              </a:r>
              <a:r>
                <a:rPr lang="de-DE" sz="1100" b="0" i="0">
                  <a:solidFill>
                    <a:schemeClr val="tx1"/>
                  </a:solidFill>
                  <a:effectLst/>
                  <a:latin typeface="Cambria Math" panose="02040503050406030204" pitchFamily="18" charset="0"/>
                  <a:ea typeface="Cambria Math" panose="02040503050406030204" pitchFamily="18" charset="0"/>
                  <a:cs typeface="+mn-cs"/>
                </a:rPr>
                <a:t>𝑃_𝐶02^(𝑒𝑓𝑓</a:t>
              </a:r>
              <a:r>
                <a:rPr lang="fr-FR" sz="1100" b="0" i="0">
                  <a:solidFill>
                    <a:schemeClr val="tx1"/>
                  </a:solidFill>
                  <a:effectLst/>
                  <a:latin typeface="Cambria Math" panose="02040503050406030204" pitchFamily="18" charset="0"/>
                  <a:ea typeface="Cambria Math" panose="02040503050406030204" pitchFamily="18" charset="0"/>
                  <a:cs typeface="+mn-cs"/>
                </a:rPr>
                <a:t>,𝑡</a:t>
              </a:r>
              <a:r>
                <a:rPr lang="de-DE" sz="1100" b="0" i="0">
                  <a:solidFill>
                    <a:schemeClr val="tx1"/>
                  </a:solidFill>
                  <a:effectLst/>
                  <a:latin typeface="Cambria Math" panose="02040503050406030204" pitchFamily="18" charset="0"/>
                  <a:ea typeface="Cambria Math" panose="02040503050406030204" pitchFamily="18" charset="0"/>
                  <a:cs typeface="+mn-cs"/>
                </a:rPr>
                <a:t>)</a:t>
              </a:r>
              <a:r>
                <a:rPr lang="fr-FR" sz="1100" b="0" i="0">
                  <a:solidFill>
                    <a:schemeClr val="tx1"/>
                  </a:solidFill>
                  <a:effectLst/>
                  <a:latin typeface="Cambria Math" panose="02040503050406030204" pitchFamily="18" charset="0"/>
                  <a:ea typeface="Cambria Math" panose="02040503050406030204" pitchFamily="18" charset="0"/>
                  <a:cs typeface="+mn-cs"/>
                </a:rPr>
                <a:t>+</a:t>
              </a:r>
              <a:r>
                <a:rPr lang="de-DE" sz="1100" b="0" i="0">
                  <a:solidFill>
                    <a:schemeClr val="tx1"/>
                  </a:solidFill>
                  <a:effectLst/>
                  <a:latin typeface="Cambria Math" panose="02040503050406030204" pitchFamily="18" charset="0"/>
                  <a:ea typeface="Cambria Math" panose="02040503050406030204" pitchFamily="18" charset="0"/>
                  <a:cs typeface="+mn-cs"/>
                </a:rPr>
                <a:t>〖</a:t>
              </a:r>
              <a:r>
                <a:rPr lang="de-DE" sz="1100" i="0">
                  <a:solidFill>
                    <a:schemeClr val="tx1"/>
                  </a:solidFill>
                  <a:effectLst/>
                  <a:latin typeface="Cambria Math" panose="02040503050406030204" pitchFamily="18" charset="0"/>
                  <a:ea typeface="Cambria Math" panose="02040503050406030204" pitchFamily="18" charset="0"/>
                  <a:cs typeface="+mn-cs"/>
                </a:rPr>
                <a:t>∆</a:t>
              </a:r>
              <a:r>
                <a:rPr lang="de-DE" sz="1100" b="0" i="0">
                  <a:solidFill>
                    <a:schemeClr val="tx1"/>
                  </a:solidFill>
                  <a:effectLst/>
                  <a:latin typeface="Cambria Math" panose="02040503050406030204" pitchFamily="18" charset="0"/>
                  <a:ea typeface="Cambria Math" panose="02040503050406030204" pitchFamily="18" charset="0"/>
                  <a:cs typeface="+mn-cs"/>
                </a:rPr>
                <a:t>𝑘〗_</a:t>
              </a:r>
              <a:r>
                <a:rPr lang="fr-FR" sz="1100" b="0" i="0">
                  <a:solidFill>
                    <a:schemeClr val="tx1"/>
                  </a:solidFill>
                  <a:effectLst/>
                  <a:latin typeface="Cambria Math" panose="02040503050406030204" pitchFamily="18" charset="0"/>
                  <a:ea typeface="Cambria Math" panose="02040503050406030204" pitchFamily="18" charset="0"/>
                  <a:cs typeface="+mn-cs"/>
                </a:rPr>
                <a:t>𝐶𝐶𝑓𝐷^</a:t>
              </a:r>
              <a:r>
                <a:rPr lang="de-DE" sz="1100" b="0" i="0">
                  <a:solidFill>
                    <a:schemeClr val="tx1"/>
                  </a:solidFill>
                  <a:effectLst/>
                  <a:latin typeface="Cambria Math" panose="02040503050406030204" pitchFamily="18" charset="0"/>
                  <a:ea typeface="Cambria Math" panose="02040503050406030204" pitchFamily="18" charset="0"/>
                  <a:cs typeface="+mn-cs"/>
                </a:rPr>
                <a:t>(𝑃𝑙𝑎𝑛</a:t>
              </a:r>
              <a:r>
                <a:rPr lang="fr-FR" sz="1100" b="0" i="0">
                  <a:solidFill>
                    <a:schemeClr val="tx1"/>
                  </a:solidFill>
                  <a:effectLst/>
                  <a:latin typeface="Cambria Math" panose="02040503050406030204" pitchFamily="18" charset="0"/>
                  <a:ea typeface="Cambria Math" panose="02040503050406030204" pitchFamily="18" charset="0"/>
                  <a:cs typeface="+mn-cs"/>
                </a:rPr>
                <a:t>,𝑡</a:t>
              </a:r>
              <a:r>
                <a:rPr lang="de-DE" sz="1100" b="0" i="0">
                  <a:solidFill>
                    <a:schemeClr val="tx1"/>
                  </a:solidFill>
                  <a:effectLst/>
                  <a:latin typeface="Cambria Math" panose="02040503050406030204" pitchFamily="18" charset="0"/>
                  <a:ea typeface="Cambria Math" panose="02040503050406030204" pitchFamily="18" charset="0"/>
                  <a:cs typeface="+mn-cs"/>
                </a:rPr>
                <a:t>)</a:t>
              </a:r>
              <a:r>
                <a:rPr lang="fr-FR" sz="1100" b="0" i="0">
                  <a:solidFill>
                    <a:schemeClr val="tx1"/>
                  </a:solidFill>
                  <a:effectLst/>
                  <a:latin typeface="Cambria Math" panose="02040503050406030204" pitchFamily="18" charset="0"/>
                  <a:ea typeface="Cambria Math" panose="02040503050406030204" pitchFamily="18" charset="0"/>
                  <a:cs typeface="+mn-cs"/>
                </a:rPr>
                <a:t> )</a:t>
              </a:r>
              <a:r>
                <a:rPr lang="de-DE" sz="1100" b="0" i="0">
                  <a:solidFill>
                    <a:schemeClr val="tx1"/>
                  </a:solidFill>
                  <a:effectLst/>
                  <a:latin typeface="Cambria Math" panose="02040503050406030204" pitchFamily="18" charset="0"/>
                  <a:ea typeface="Cambria Math" panose="02040503050406030204" pitchFamily="18" charset="0"/>
                  <a:cs typeface="+mn-cs"/>
                </a:rPr>
                <a:t> </a:t>
              </a:r>
              <a:r>
                <a:rPr lang="de-DE" sz="1100" i="0">
                  <a:solidFill>
                    <a:schemeClr val="tx1"/>
                  </a:solidFill>
                  <a:effectLst/>
                  <a:latin typeface="Cambria Math" panose="02040503050406030204" pitchFamily="18" charset="0"/>
                  <a:ea typeface="Cambria Math" panose="02040503050406030204" pitchFamily="18" charset="0"/>
                  <a:cs typeface="+mn-cs"/>
                </a:rPr>
                <a:t>〖∆</a:t>
              </a:r>
              <a:r>
                <a:rPr lang="de-DE" sz="1100" b="0" i="0">
                  <a:solidFill>
                    <a:schemeClr val="tx1"/>
                  </a:solidFill>
                  <a:effectLst/>
                  <a:latin typeface="Cambria Math" panose="02040503050406030204" pitchFamily="18" charset="0"/>
                  <a:ea typeface="Cambria Math" panose="02040503050406030204" pitchFamily="18" charset="0"/>
                  <a:cs typeface="+mn-cs"/>
                </a:rPr>
                <a:t>𝐸〗^(</a:t>
              </a:r>
              <a:r>
                <a:rPr lang="fr-FR" sz="1100" b="0" i="0">
                  <a:solidFill>
                    <a:schemeClr val="tx1"/>
                  </a:solidFill>
                  <a:effectLst/>
                  <a:latin typeface="Cambria Math" panose="02040503050406030204" pitchFamily="18" charset="0"/>
                  <a:ea typeface="Cambria Math" panose="02040503050406030204" pitchFamily="18" charset="0"/>
                  <a:cs typeface="+mn-cs"/>
                </a:rPr>
                <a:t>𝑟</a:t>
              </a:r>
              <a:r>
                <a:rPr lang="de-DE" sz="1100" b="0" i="0">
                  <a:solidFill>
                    <a:schemeClr val="tx1"/>
                  </a:solidFill>
                  <a:effectLst/>
                  <a:latin typeface="Cambria Math" panose="02040503050406030204" pitchFamily="18" charset="0"/>
                  <a:ea typeface="Cambria Math" panose="02040503050406030204" pitchFamily="18" charset="0"/>
                  <a:cs typeface="+mn-cs"/>
                </a:rPr>
                <a:t>𝑒𝑎𝑙</a:t>
              </a:r>
              <a:r>
                <a:rPr lang="fr-FR" sz="1100" b="0" i="0">
                  <a:solidFill>
                    <a:schemeClr val="tx1"/>
                  </a:solidFill>
                  <a:effectLst/>
                  <a:latin typeface="Cambria Math" panose="02040503050406030204" pitchFamily="18" charset="0"/>
                  <a:ea typeface="Cambria Math" panose="02040503050406030204" pitchFamily="18" charset="0"/>
                  <a:cs typeface="+mn-cs"/>
                </a:rPr>
                <a:t>,𝑡</a:t>
              </a:r>
              <a:r>
                <a:rPr lang="de-DE" sz="1100" b="0" i="0">
                  <a:solidFill>
                    <a:schemeClr val="tx1"/>
                  </a:solidFill>
                  <a:effectLst/>
                  <a:latin typeface="Cambria Math" panose="02040503050406030204" pitchFamily="18" charset="0"/>
                  <a:ea typeface="Cambria Math" panose="02040503050406030204" pitchFamily="18" charset="0"/>
                  <a:cs typeface="+mn-cs"/>
                </a:rPr>
                <a:t>)</a:t>
              </a:r>
              <a:r>
                <a:rPr lang="fr-FR" sz="1100" b="0" i="0">
                  <a:solidFill>
                    <a:schemeClr val="tx1"/>
                  </a:solidFill>
                  <a:effectLst/>
                  <a:latin typeface="Cambria Math" panose="02040503050406030204" pitchFamily="18" charset="0"/>
                  <a:ea typeface="Cambria Math" panose="02040503050406030204" pitchFamily="18" charset="0"/>
                  <a:cs typeface="+mn-cs"/>
                </a:rPr>
                <a:t>   </a:t>
              </a:r>
              <a:endParaRPr lang="de-DE" sz="1100" i="0">
                <a:latin typeface="Cambria Math" panose="02040503050406030204" pitchFamily="18" charset="0"/>
                <a:ea typeface="Cambria Math" panose="02040503050406030204" pitchFamily="18" charset="0"/>
              </a:endParaRPr>
            </a:p>
          </xdr:txBody>
        </xdr:sp>
      </mc:Fallback>
    </mc:AlternateContent>
    <xdr:clientData/>
  </xdr:oneCellAnchor>
  <xdr:twoCellAnchor>
    <xdr:from>
      <xdr:col>0</xdr:col>
      <xdr:colOff>44821</xdr:colOff>
      <xdr:row>55</xdr:row>
      <xdr:rowOff>12327</xdr:rowOff>
    </xdr:from>
    <xdr:to>
      <xdr:col>0</xdr:col>
      <xdr:colOff>1895474</xdr:colOff>
      <xdr:row>57</xdr:row>
      <xdr:rowOff>315889</xdr:rowOff>
    </xdr:to>
    <xdr:sp macro="" textlink="">
      <xdr:nvSpPr>
        <xdr:cNvPr id="196" name="Rechteck: abgerundete Ecken 6">
          <a:extLst>
            <a:ext uri="{FF2B5EF4-FFF2-40B4-BE49-F238E27FC236}">
              <a16:creationId xmlns:a16="http://schemas.microsoft.com/office/drawing/2014/main" id="{C57CCD2D-AC79-4102-BE6E-9E6E87C11B65}"/>
            </a:ext>
          </a:extLst>
        </xdr:cNvPr>
        <xdr:cNvSpPr/>
      </xdr:nvSpPr>
      <xdr:spPr bwMode="auto">
        <a:xfrm>
          <a:off x="44821" y="14699877"/>
          <a:ext cx="1850653" cy="989362"/>
        </a:xfrm>
        <a:prstGeom prst="roundRect">
          <a:avLst>
            <a:gd name="adj" fmla="val 815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Berücksichtigung von Nummer 7.2(f) FRL CCfD.</a:t>
          </a:r>
          <a:endParaRPr lang="de-DE">
            <a:solidFill>
              <a:sysClr val="windowText" lastClr="000000"/>
            </a:solidFill>
          </a:endParaRPr>
        </a:p>
      </xdr:txBody>
    </xdr:sp>
    <xdr:clientData/>
  </xdr:twoCellAnchor>
  <xdr:twoCellAnchor>
    <xdr:from>
      <xdr:col>0</xdr:col>
      <xdr:colOff>66758</xdr:colOff>
      <xdr:row>447</xdr:row>
      <xdr:rowOff>307521</xdr:rowOff>
    </xdr:from>
    <xdr:to>
      <xdr:col>0</xdr:col>
      <xdr:colOff>1878012</xdr:colOff>
      <xdr:row>450</xdr:row>
      <xdr:rowOff>276468</xdr:rowOff>
    </xdr:to>
    <xdr:sp macro="" textlink="">
      <xdr:nvSpPr>
        <xdr:cNvPr id="198" name="Rechteck: abgerundete Ecken 6">
          <a:extLst>
            <a:ext uri="{FF2B5EF4-FFF2-40B4-BE49-F238E27FC236}">
              <a16:creationId xmlns:a16="http://schemas.microsoft.com/office/drawing/2014/main" id="{56BE4417-9AE0-4C19-BEB5-7D68E9F53B41}"/>
            </a:ext>
          </a:extLst>
        </xdr:cNvPr>
        <xdr:cNvSpPr/>
      </xdr:nvSpPr>
      <xdr:spPr bwMode="auto">
        <a:xfrm>
          <a:off x="66758" y="104622146"/>
          <a:ext cx="1811254" cy="1111947"/>
        </a:xfrm>
        <a:prstGeom prst="roundRect">
          <a:avLst>
            <a:gd name="adj" fmla="val 815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a:solidFill>
                <a:sysClr val="windowText" lastClr="000000"/>
              </a:solidFill>
            </a:rPr>
            <a:t>Die in einem Kalenderjahr zu leistende Überschuss-zahlung</a:t>
          </a:r>
          <a:r>
            <a:rPr lang="de-DE" baseline="0">
              <a:solidFill>
                <a:sysClr val="windowText" lastClr="000000"/>
              </a:solidFill>
            </a:rPr>
            <a:t> ist nach Nummer 7.7(a) FRL CCfD begrenzt.</a:t>
          </a:r>
          <a:endParaRPr lang="de-DE">
            <a:solidFill>
              <a:sysClr val="windowText" lastClr="000000"/>
            </a:solidFill>
          </a:endParaRPr>
        </a:p>
      </xdr:txBody>
    </xdr:sp>
    <xdr:clientData/>
  </xdr:twoCellAnchor>
  <xdr:twoCellAnchor>
    <xdr:from>
      <xdr:col>0</xdr:col>
      <xdr:colOff>53975</xdr:colOff>
      <xdr:row>279</xdr:row>
      <xdr:rowOff>20107</xdr:rowOff>
    </xdr:from>
    <xdr:to>
      <xdr:col>0</xdr:col>
      <xdr:colOff>1875971</xdr:colOff>
      <xdr:row>287</xdr:row>
      <xdr:rowOff>152400</xdr:rowOff>
    </xdr:to>
    <xdr:sp macro="" textlink="">
      <xdr:nvSpPr>
        <xdr:cNvPr id="321" name="Rechteck: abgerundete Ecken 6">
          <a:extLst>
            <a:ext uri="{FF2B5EF4-FFF2-40B4-BE49-F238E27FC236}">
              <a16:creationId xmlns:a16="http://schemas.microsoft.com/office/drawing/2014/main" id="{F5075917-2450-A1AA-0627-17327E8CBBF5}"/>
            </a:ext>
          </a:extLst>
        </xdr:cNvPr>
        <xdr:cNvSpPr/>
      </xdr:nvSpPr>
      <xdr:spPr>
        <a:xfrm>
          <a:off x="53975" y="71476657"/>
          <a:ext cx="1821996" cy="2665943"/>
        </a:xfrm>
        <a:prstGeom prst="roundRect">
          <a:avLst>
            <a:gd name="adj" fmla="val 8156"/>
          </a:avLst>
        </a:prstGeom>
        <a:solidFill>
          <a:srgbClr val="E7E6E6"/>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r>
            <a:rPr lang="de-DE" sz="1100">
              <a:solidFill>
                <a:sysClr val="windowText" lastClr="000000"/>
              </a:solidFill>
              <a:effectLst/>
              <a:latin typeface="+mn-lt"/>
              <a:ea typeface="+mn-ea"/>
              <a:cs typeface="+mn-cs"/>
            </a:rPr>
            <a:t>Bitte beachten Sie, dass die im vorliegenden Excel-Tool implementierte Prüfung einer Abweichung</a:t>
          </a:r>
          <a:r>
            <a:rPr lang="de-DE" sz="1100" baseline="0">
              <a:solidFill>
                <a:sysClr val="windowText" lastClr="000000"/>
              </a:solidFill>
              <a:effectLst/>
              <a:latin typeface="+mn-lt"/>
              <a:ea typeface="+mn-ea"/>
              <a:cs typeface="+mn-cs"/>
            </a:rPr>
            <a:t> der </a:t>
          </a:r>
          <a:r>
            <a:rPr lang="de-DE" sz="1100">
              <a:solidFill>
                <a:sysClr val="windowText" lastClr="000000"/>
              </a:solidFill>
              <a:effectLst/>
              <a:latin typeface="+mn-lt"/>
              <a:ea typeface="+mn-ea"/>
              <a:cs typeface="+mn-cs"/>
            </a:rPr>
            <a:t>realisierten relativen Einsätze von den geplanten relativen Einsätzen eines oder mehrerer Energieträger um mehr als fünf Prozentpunkte lediglich indikativ ist und in der Praxis gegebenenfalls abweichend umgesetzt werden kann.</a:t>
          </a:r>
          <a:endParaRPr lang="de-DE">
            <a:solidFill>
              <a:sysClr val="windowText" lastClr="000000"/>
            </a:solidFill>
            <a:effectLst/>
          </a:endParaRP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fragen@co2-differenzvertraege.info"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12A8B-2A4E-4174-AC36-813FCB7743B7}">
  <sheetPr codeName="Sheet3">
    <tabColor theme="6"/>
    <pageSetUpPr fitToPage="1"/>
  </sheetPr>
  <dimension ref="A1:F29"/>
  <sheetViews>
    <sheetView tabSelected="1" zoomScaleNormal="100" workbookViewId="0"/>
  </sheetViews>
  <sheetFormatPr defaultColWidth="0" defaultRowHeight="14.5" zeroHeight="1"/>
  <cols>
    <col min="1" max="1" width="2.7265625" style="15" customWidth="1"/>
    <col min="2" max="2" width="30.54296875" style="15" customWidth="1"/>
    <col min="3" max="3" width="43.7265625" style="15" customWidth="1"/>
    <col min="4" max="4" width="132" style="15" customWidth="1"/>
    <col min="5" max="5" width="8" style="15" customWidth="1"/>
    <col min="6" max="6" width="3.81640625" style="15" customWidth="1"/>
    <col min="7" max="16384" width="12.54296875" style="15" hidden="1"/>
  </cols>
  <sheetData>
    <row r="1" spans="1:5" ht="11.25" customHeight="1" thickBot="1">
      <c r="A1" s="14"/>
    </row>
    <row r="2" spans="1:5" ht="18.5">
      <c r="B2" s="16"/>
      <c r="C2" s="17"/>
      <c r="D2" s="17"/>
      <c r="E2" s="18"/>
    </row>
    <row r="3" spans="1:5" ht="18.5">
      <c r="B3" s="19"/>
      <c r="C3" s="20"/>
      <c r="D3" s="21"/>
      <c r="E3" s="22"/>
    </row>
    <row r="4" spans="1:5">
      <c r="A4" s="23"/>
      <c r="B4" s="19"/>
      <c r="C4" s="24"/>
      <c r="D4" s="24"/>
      <c r="E4" s="22"/>
    </row>
    <row r="5" spans="1:5">
      <c r="A5" s="23"/>
      <c r="B5" s="19"/>
      <c r="C5" s="25" t="s">
        <v>0</v>
      </c>
      <c r="D5" s="25" t="s">
        <v>1</v>
      </c>
      <c r="E5" s="22"/>
    </row>
    <row r="6" spans="1:5">
      <c r="A6" s="23"/>
      <c r="B6" s="19"/>
      <c r="C6" s="26"/>
      <c r="D6" s="26"/>
      <c r="E6" s="22"/>
    </row>
    <row r="7" spans="1:5" ht="57.5" customHeight="1">
      <c r="A7" s="23"/>
      <c r="B7" s="19"/>
      <c r="C7" s="779" t="s">
        <v>2</v>
      </c>
      <c r="D7" s="789" t="s">
        <v>598</v>
      </c>
      <c r="E7" s="22"/>
    </row>
    <row r="8" spans="1:5" ht="26.5" customHeight="1">
      <c r="A8" s="23"/>
      <c r="B8" s="19"/>
      <c r="C8" s="779" t="s">
        <v>3</v>
      </c>
      <c r="D8" s="664" t="s">
        <v>4</v>
      </c>
      <c r="E8" s="22"/>
    </row>
    <row r="9" spans="1:5" ht="38" customHeight="1">
      <c r="A9" s="23"/>
      <c r="B9" s="19"/>
      <c r="C9" s="779" t="s">
        <v>5</v>
      </c>
      <c r="D9" s="789" t="s">
        <v>6</v>
      </c>
      <c r="E9" s="22"/>
    </row>
    <row r="10" spans="1:5" ht="38" customHeight="1">
      <c r="A10" s="23"/>
      <c r="B10" s="19"/>
      <c r="C10" s="779" t="s">
        <v>7</v>
      </c>
      <c r="D10" s="789" t="s">
        <v>8</v>
      </c>
      <c r="E10" s="22"/>
    </row>
    <row r="11" spans="1:5" ht="26.5" customHeight="1">
      <c r="B11" s="923"/>
      <c r="C11" s="922" t="s">
        <v>9</v>
      </c>
      <c r="D11" s="27" t="s">
        <v>10</v>
      </c>
      <c r="E11" s="22"/>
    </row>
    <row r="12" spans="1:5" ht="26.5" customHeight="1">
      <c r="B12" s="19"/>
      <c r="C12" s="780" t="s">
        <v>11</v>
      </c>
      <c r="D12" s="27" t="s">
        <v>12</v>
      </c>
      <c r="E12" s="22"/>
    </row>
    <row r="13" spans="1:5" ht="26.5" customHeight="1">
      <c r="B13" s="19"/>
      <c r="C13" s="780" t="s">
        <v>13</v>
      </c>
      <c r="D13" s="27" t="s">
        <v>14</v>
      </c>
      <c r="E13" s="22"/>
    </row>
    <row r="14" spans="1:5" ht="26.5" customHeight="1">
      <c r="B14" s="19"/>
      <c r="C14" s="780" t="s">
        <v>15</v>
      </c>
      <c r="D14" s="27" t="s">
        <v>16</v>
      </c>
      <c r="E14" s="22"/>
    </row>
    <row r="15" spans="1:5" ht="38" customHeight="1">
      <c r="B15" s="19"/>
      <c r="C15" s="780" t="s">
        <v>17</v>
      </c>
      <c r="D15" s="27" t="s">
        <v>18</v>
      </c>
      <c r="E15" s="22"/>
    </row>
    <row r="16" spans="1:5" ht="38" customHeight="1">
      <c r="B16" s="19"/>
      <c r="C16" s="780" t="s">
        <v>19</v>
      </c>
      <c r="D16" s="27" t="s">
        <v>20</v>
      </c>
      <c r="E16" s="22"/>
    </row>
    <row r="17" spans="1:5" ht="26.5" customHeight="1">
      <c r="B17" s="19"/>
      <c r="C17" s="780" t="s">
        <v>21</v>
      </c>
      <c r="D17" s="27" t="s">
        <v>22</v>
      </c>
      <c r="E17" s="22"/>
    </row>
    <row r="18" spans="1:5" ht="26.5" customHeight="1">
      <c r="B18" s="19"/>
      <c r="C18" s="780" t="s">
        <v>23</v>
      </c>
      <c r="D18" s="27" t="s">
        <v>24</v>
      </c>
      <c r="E18" s="22"/>
    </row>
    <row r="19" spans="1:5" ht="26.5" customHeight="1">
      <c r="B19" s="19"/>
      <c r="C19" s="781" t="s">
        <v>25</v>
      </c>
      <c r="D19" s="782" t="s">
        <v>26</v>
      </c>
      <c r="E19" s="22"/>
    </row>
    <row r="20" spans="1:5" ht="23.15" customHeight="1" thickBot="1">
      <c r="B20" s="19"/>
      <c r="C20" s="28"/>
      <c r="D20" s="24"/>
      <c r="E20" s="22"/>
    </row>
    <row r="21" spans="1:5">
      <c r="B21" s="29"/>
      <c r="C21" s="30"/>
      <c r="D21" s="29"/>
      <c r="E21" s="29"/>
    </row>
    <row r="22" spans="1:5" hidden="1">
      <c r="C22" s="14"/>
    </row>
    <row r="23" spans="1:5" hidden="1">
      <c r="A23" s="14"/>
      <c r="D23" s="31"/>
    </row>
    <row r="24" spans="1:5" hidden="1">
      <c r="A24" s="14"/>
    </row>
    <row r="25" spans="1:5" hidden="1">
      <c r="A25" s="14"/>
    </row>
    <row r="26" spans="1:5" hidden="1">
      <c r="A26" s="14"/>
    </row>
    <row r="27" spans="1:5" hidden="1">
      <c r="A27" s="14"/>
    </row>
    <row r="28" spans="1:5" hidden="1">
      <c r="A28" s="14"/>
    </row>
    <row r="29" spans="1:5" hidden="1">
      <c r="A29" s="14"/>
    </row>
  </sheetData>
  <sheetProtection algorithmName="SHA-512" hashValue="lBa2mVXuYScc/EeHRuLdZs3/c0k5A0Y6YzEGuc0dR3j7r31Oykx/K3IbDeXWZwH0iqZurAnn4kSVHj7IW9Auyw==" saltValue="VIpXsxcoPmRmnJDdqkYzzg==" spinCount="100000" sheet="1" objects="1" scenarios="1"/>
  <hyperlinks>
    <hyperlink ref="C9" location="'2b) Allg. Inputs'!A1" display="2b) Allg. Inputs" xr:uid="{8C278201-F145-4478-9542-F24A054C4D09}"/>
    <hyperlink ref="C11" location="'2d) Planwerte (Anlage)'!A1" display="2d) Planwerte (Anlage)" xr:uid="{A667C809-F9F5-4406-B3BD-6A20F500D5C9}"/>
    <hyperlink ref="C7" location="'1) Gesamtübersicht'!A1" display="1) Gesamtübersicht" xr:uid="{703232D7-CA94-4258-8A8B-020FCB6309FA}"/>
    <hyperlink ref="C14" location="'3b) Referenzsysteme'!A1" display="3b) Referenzsysteme" xr:uid="{7BE98392-46CF-48E7-9764-EB9EB1BEAD31}"/>
    <hyperlink ref="C13" location="'3a) CCfD Parameter'!A1" display="3a) CCfD Parameter" xr:uid="{100AF7A8-D133-45FA-960F-AF2C76DB4451}"/>
    <hyperlink ref="C15" location="'4a) Berechnungen zu Planwerten'!A1" display="4a) Berechnungen zu Planwerten" xr:uid="{077BE7B5-481A-44BD-A913-A885A5CAA0E8}"/>
    <hyperlink ref="C17" location="'4c) Berechnungen_MFS'!A1" display="4c) Berechnung_MFS" xr:uid="{468988EF-0EAA-4CD7-910B-18A18AB4A0DA}"/>
    <hyperlink ref="C18" location="'4d) Berechnungen_Auszahlung'!A1" display="4d) Berechnung_Auszahlung" xr:uid="{0248F602-F160-4567-B40D-86E811004389}"/>
    <hyperlink ref="C12" location="'2e) Realisierte Werte (Anlage)'!A1" display="2e) Realisierte Werte (Anlage)" xr:uid="{437D3145-CD8D-4364-A257-06433C084AB3}"/>
    <hyperlink ref="C16" location="'4b) Berechnungen zu real. Wert.'!A1" display="4b) Berechnungen zu realisierten Werten" xr:uid="{44FD5F79-4F25-43A1-ADE1-AEFBF808EA14}"/>
    <hyperlink ref="C10" location="'2c) Elektrolyseurförderung'!A1" display="2c) Elektrolyseurförderung" xr:uid="{AF2640C2-79DD-494E-A712-0364FF0A1F39}"/>
    <hyperlink ref="C8" location="'2a) Preisannahmen'!A1" display="2a) Preisannahmen" xr:uid="{0731D680-21D4-4E37-B6D1-E912084C6912}"/>
    <hyperlink ref="C19" location="'5) Eingabeprüfung'!A1" display="5) Eingabeprüfung" xr:uid="{8F3044A2-B30F-4184-8C82-34FCD914AD45}"/>
  </hyperlinks>
  <printOptions headings="1"/>
  <pageMargins left="0.70866141732283472" right="0.70866141732283472" top="0.74803149606299213" bottom="0.74803149606299213" header="0.31496062992125984" footer="0.31496062992125984"/>
  <pageSetup scale="52" orientation="landscape" r:id="rId1"/>
  <headerFooter>
    <oddHeader>&amp;A</oddHeader>
  </headerFooter>
  <colBreaks count="1" manualBreakCount="1">
    <brk id="3" max="30"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CAF5E-9D18-4D0B-87DF-710B75FB9468}">
  <sheetPr codeName="Sheet1">
    <tabColor theme="6"/>
    <pageSetUpPr fitToPage="1"/>
  </sheetPr>
  <dimension ref="A1:F26"/>
  <sheetViews>
    <sheetView zoomScaleNormal="100" workbookViewId="0"/>
  </sheetViews>
  <sheetFormatPr defaultColWidth="0" defaultRowHeight="14.5" zeroHeight="1"/>
  <cols>
    <col min="1" max="1" width="2.7265625" style="15" customWidth="1"/>
    <col min="2" max="2" width="30.54296875" style="15" customWidth="1"/>
    <col min="3" max="3" width="33.7265625" style="15" customWidth="1"/>
    <col min="4" max="4" width="138.453125" style="15" customWidth="1"/>
    <col min="5" max="5" width="8" style="15" customWidth="1"/>
    <col min="6" max="6" width="3.08984375" style="15" customWidth="1"/>
    <col min="7" max="16384" width="12.54296875" style="15" hidden="1"/>
  </cols>
  <sheetData>
    <row r="1" spans="1:5" ht="11.25" customHeight="1" thickBot="1">
      <c r="A1" s="14"/>
    </row>
    <row r="2" spans="1:5" ht="18.5">
      <c r="B2" s="16"/>
      <c r="C2" s="17"/>
      <c r="D2" s="17"/>
      <c r="E2" s="18"/>
    </row>
    <row r="3" spans="1:5" ht="18.5">
      <c r="B3" s="19"/>
      <c r="C3" s="20"/>
      <c r="D3" s="21"/>
      <c r="E3" s="22"/>
    </row>
    <row r="4" spans="1:5">
      <c r="A4" s="23"/>
      <c r="B4" s="19"/>
      <c r="C4" s="24"/>
      <c r="D4" s="24"/>
      <c r="E4" s="22"/>
    </row>
    <row r="5" spans="1:5">
      <c r="A5" s="14"/>
      <c r="B5" s="19"/>
      <c r="C5" s="24"/>
      <c r="D5" s="24"/>
      <c r="E5" s="22"/>
    </row>
    <row r="6" spans="1:5" ht="91">
      <c r="B6" s="19"/>
      <c r="C6" s="446" t="s">
        <v>27</v>
      </c>
      <c r="D6" s="1087" t="s">
        <v>599</v>
      </c>
      <c r="E6" s="22"/>
    </row>
    <row r="7" spans="1:5">
      <c r="B7" s="19"/>
      <c r="C7" s="447"/>
      <c r="D7" s="448"/>
      <c r="E7" s="22"/>
    </row>
    <row r="8" spans="1:5" ht="174">
      <c r="B8" s="19"/>
      <c r="C8" s="447" t="s">
        <v>28</v>
      </c>
      <c r="D8" s="449" t="s">
        <v>506</v>
      </c>
      <c r="E8" s="22"/>
    </row>
    <row r="9" spans="1:5">
      <c r="B9" s="19"/>
      <c r="C9" s="447"/>
      <c r="D9" s="448"/>
      <c r="E9" s="22"/>
    </row>
    <row r="10" spans="1:5" ht="409.5" customHeight="1">
      <c r="B10" s="19"/>
      <c r="C10" s="447" t="s">
        <v>29</v>
      </c>
      <c r="D10" s="450" t="s">
        <v>512</v>
      </c>
      <c r="E10" s="22"/>
    </row>
    <row r="11" spans="1:5" ht="15" customHeight="1">
      <c r="B11" s="19"/>
      <c r="C11" s="447"/>
      <c r="D11" s="448"/>
      <c r="E11" s="22"/>
    </row>
    <row r="12" spans="1:5" ht="77.150000000000006" customHeight="1">
      <c r="B12" s="19"/>
      <c r="C12" s="447" t="s">
        <v>30</v>
      </c>
      <c r="D12" s="448" t="s">
        <v>614</v>
      </c>
      <c r="E12" s="22"/>
    </row>
    <row r="13" spans="1:5">
      <c r="B13" s="19"/>
      <c r="C13" s="452"/>
      <c r="D13" s="453"/>
      <c r="E13" s="22"/>
    </row>
    <row r="14" spans="1:5">
      <c r="B14" s="19"/>
      <c r="C14" s="451" t="s">
        <v>31</v>
      </c>
      <c r="D14" s="778" t="s">
        <v>32</v>
      </c>
      <c r="E14" s="22"/>
    </row>
    <row r="15" spans="1:5">
      <c r="B15" s="19"/>
      <c r="C15" s="451"/>
      <c r="D15" s="865"/>
      <c r="E15" s="22"/>
    </row>
    <row r="16" spans="1:5">
      <c r="B16" s="19"/>
      <c r="C16" s="454" t="s">
        <v>33</v>
      </c>
      <c r="D16" s="969" t="s">
        <v>600</v>
      </c>
      <c r="E16" s="22"/>
    </row>
    <row r="17" spans="1:5" ht="23.15" customHeight="1" thickBot="1">
      <c r="B17" s="19"/>
      <c r="C17" s="28"/>
      <c r="D17" s="24"/>
      <c r="E17" s="22"/>
    </row>
    <row r="18" spans="1:5">
      <c r="B18" s="29"/>
      <c r="C18" s="30"/>
      <c r="D18" s="29"/>
      <c r="E18" s="29"/>
    </row>
    <row r="19" spans="1:5" hidden="1">
      <c r="C19" s="14"/>
    </row>
    <row r="20" spans="1:5" hidden="1">
      <c r="A20" s="14"/>
      <c r="D20" s="31"/>
    </row>
    <row r="21" spans="1:5" hidden="1">
      <c r="A21" s="14"/>
    </row>
    <row r="22" spans="1:5" hidden="1">
      <c r="A22" s="14"/>
    </row>
    <row r="23" spans="1:5" hidden="1">
      <c r="A23" s="14"/>
    </row>
    <row r="24" spans="1:5" hidden="1">
      <c r="A24" s="14"/>
    </row>
    <row r="25" spans="1:5" hidden="1">
      <c r="A25" s="14"/>
    </row>
    <row r="26" spans="1:5" hidden="1">
      <c r="A26" s="14"/>
    </row>
  </sheetData>
  <sheetProtection algorithmName="SHA-512" hashValue="w8ZcUByFF9MBI1/FM7Iv4o5DEw42RWfaZbauWXDApL+2c1nkyDxZBoJ3xd9sVUFUV0S9/PjcT7fmA9HkuDCNvA==" saltValue="FXIYcs5tgdiShOvnI4p+Wg==" spinCount="100000" sheet="1" objects="1" scenarios="1"/>
  <hyperlinks>
    <hyperlink ref="D14" r:id="rId1" xr:uid="{E7A4A144-70F6-477D-9AC4-02FE8911B711}"/>
  </hyperlinks>
  <printOptions headings="1"/>
  <pageMargins left="0.70866141732283472" right="0.70866141732283472" top="0.74803149606299213" bottom="0.74803149606299213" header="0.31496062992125984" footer="0.31496062992125984"/>
  <pageSetup scale="45" orientation="landscape" r:id="rId2"/>
  <headerFooter>
    <oddHeader>&amp;A</oddHeader>
  </headerFooter>
  <rowBreaks count="1" manualBreakCount="1">
    <brk id="9" max="5" man="1"/>
  </rowBreaks>
  <colBreaks count="1" manualBreakCount="1">
    <brk id="3" max="30" man="1"/>
  </col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DC538-9D93-43B2-B664-8EC8A66D1723}">
  <sheetPr codeName="Sheet2">
    <tabColor theme="5" tint="-0.249977111117893"/>
    <pageSetUpPr fitToPage="1"/>
  </sheetPr>
  <dimension ref="A1:V1048576"/>
  <sheetViews>
    <sheetView zoomScaleNormal="100" workbookViewId="0"/>
  </sheetViews>
  <sheetFormatPr defaultColWidth="0" defaultRowHeight="14.5" zeroHeight="1"/>
  <cols>
    <col min="1" max="1" width="12" style="24" customWidth="1"/>
    <col min="2" max="2" width="102.81640625" style="24" customWidth="1"/>
    <col min="3" max="3" width="15.453125" style="24" customWidth="1"/>
    <col min="4" max="4" width="16.453125" style="24" customWidth="1"/>
    <col min="5" max="20" width="15.7265625" style="24" customWidth="1"/>
    <col min="21" max="21" width="7.453125" style="24" customWidth="1"/>
    <col min="22" max="22" width="5.54296875" style="24" hidden="1" customWidth="1"/>
    <col min="23" max="16384" width="5.54296875" style="970" hidden="1"/>
  </cols>
  <sheetData>
    <row r="1" spans="1:21" s="970" customFormat="1">
      <c r="A1" s="24"/>
      <c r="B1" s="24"/>
      <c r="C1" s="24"/>
      <c r="D1" s="24"/>
      <c r="E1" s="24"/>
      <c r="F1" s="24"/>
      <c r="G1" s="24"/>
      <c r="H1" s="24"/>
      <c r="I1" s="24"/>
      <c r="J1" s="24"/>
      <c r="K1" s="24"/>
      <c r="L1" s="24"/>
      <c r="M1" s="24"/>
      <c r="N1" s="24"/>
      <c r="O1" s="24"/>
      <c r="P1" s="24"/>
      <c r="Q1" s="24"/>
      <c r="R1" s="24"/>
      <c r="S1" s="24"/>
      <c r="T1" s="24"/>
      <c r="U1" s="24"/>
    </row>
    <row r="2" spans="1:21" s="970" customFormat="1" ht="28.5">
      <c r="A2" s="24"/>
      <c r="B2" s="40" t="s">
        <v>34</v>
      </c>
      <c r="C2" s="24"/>
      <c r="D2" s="24"/>
      <c r="E2" s="24"/>
      <c r="F2" s="24"/>
      <c r="G2" s="24"/>
      <c r="H2" s="455"/>
      <c r="I2" s="24"/>
      <c r="J2" s="24"/>
      <c r="K2" s="24"/>
      <c r="L2" s="24"/>
      <c r="M2" s="24"/>
      <c r="N2" s="24"/>
      <c r="O2" s="24"/>
      <c r="P2" s="24"/>
      <c r="Q2" s="24"/>
      <c r="R2" s="24"/>
      <c r="S2" s="24"/>
      <c r="T2" s="24"/>
      <c r="U2" s="24"/>
    </row>
    <row r="3" spans="1:21" s="970" customFormat="1" ht="22" customHeight="1">
      <c r="A3" s="24"/>
      <c r="B3" s="1618" t="s">
        <v>35</v>
      </c>
      <c r="C3" s="1618"/>
      <c r="D3" s="1618"/>
      <c r="E3" s="1618"/>
      <c r="F3" s="33"/>
      <c r="G3" s="33"/>
      <c r="H3" s="33"/>
      <c r="I3" s="33"/>
      <c r="J3" s="33"/>
      <c r="K3" s="33"/>
      <c r="L3" s="33"/>
      <c r="M3" s="33"/>
      <c r="N3" s="33"/>
      <c r="O3" s="33"/>
      <c r="P3" s="33"/>
      <c r="Q3" s="33"/>
      <c r="R3" s="33"/>
      <c r="S3" s="33"/>
      <c r="T3" s="33"/>
      <c r="U3" s="24"/>
    </row>
    <row r="4" spans="1:21" s="970" customFormat="1" ht="16" customHeight="1" thickBot="1">
      <c r="A4" s="24"/>
      <c r="B4" s="545"/>
      <c r="C4" s="545"/>
      <c r="D4" s="545"/>
      <c r="E4" s="545"/>
      <c r="F4" s="33"/>
      <c r="G4" s="33"/>
      <c r="H4" s="33"/>
      <c r="I4" s="33"/>
      <c r="J4" s="33"/>
      <c r="K4" s="33"/>
      <c r="L4" s="33"/>
      <c r="M4" s="33"/>
      <c r="N4" s="33"/>
      <c r="O4" s="33"/>
      <c r="P4" s="33"/>
      <c r="Q4" s="33"/>
      <c r="R4" s="33"/>
      <c r="S4" s="33"/>
      <c r="T4" s="33"/>
      <c r="U4" s="24"/>
    </row>
    <row r="5" spans="1:21" s="970" customFormat="1" ht="16" thickBot="1">
      <c r="A5" s="24"/>
      <c r="B5" s="1620" t="s">
        <v>36</v>
      </c>
      <c r="C5" s="1621"/>
      <c r="D5" s="545"/>
      <c r="E5" s="545"/>
      <c r="F5" s="33"/>
      <c r="G5" s="33"/>
      <c r="H5" s="33"/>
      <c r="I5" s="33"/>
      <c r="J5" s="33"/>
      <c r="K5" s="33"/>
      <c r="L5" s="33"/>
      <c r="M5" s="33"/>
      <c r="N5" s="33"/>
      <c r="O5" s="33"/>
      <c r="P5" s="33"/>
      <c r="Q5" s="33"/>
      <c r="R5" s="33"/>
      <c r="S5" s="33"/>
      <c r="T5" s="33"/>
      <c r="U5" s="24"/>
    </row>
    <row r="6" spans="1:21" s="970" customFormat="1" ht="16" customHeight="1" thickBot="1">
      <c r="A6" s="24"/>
      <c r="B6" s="681" t="s">
        <v>37</v>
      </c>
      <c r="C6" s="785" t="s">
        <v>38</v>
      </c>
      <c r="D6" s="545"/>
      <c r="E6" s="545"/>
      <c r="F6" s="33"/>
      <c r="G6" s="33"/>
      <c r="H6" s="33"/>
      <c r="I6" s="33"/>
      <c r="J6" s="33"/>
      <c r="K6" s="33"/>
      <c r="L6" s="33"/>
      <c r="M6" s="33"/>
      <c r="N6" s="33"/>
      <c r="O6" s="33"/>
      <c r="P6" s="33"/>
      <c r="Q6" s="33"/>
      <c r="R6" s="33"/>
      <c r="S6" s="33"/>
      <c r="T6" s="33"/>
      <c r="U6" s="24"/>
    </row>
    <row r="7" spans="1:21" s="970" customFormat="1" ht="16" customHeight="1">
      <c r="A7" s="24"/>
      <c r="B7" s="783" t="s">
        <v>39</v>
      </c>
      <c r="C7" s="786" t="str">
        <f>IF(ISBLANK('2b) Allg. Inputs'!C6),"Nicht befüllt","OK")</f>
        <v>Nicht befüllt</v>
      </c>
      <c r="D7" s="545"/>
      <c r="E7" s="545"/>
      <c r="F7" s="33"/>
      <c r="G7" s="33"/>
      <c r="H7" s="33"/>
      <c r="I7" s="33"/>
      <c r="J7" s="33"/>
      <c r="K7" s="33"/>
      <c r="L7" s="33"/>
      <c r="M7" s="33"/>
      <c r="N7" s="33"/>
      <c r="O7" s="33"/>
      <c r="P7" s="33"/>
      <c r="Q7" s="33"/>
      <c r="R7" s="33"/>
      <c r="S7" s="33"/>
      <c r="T7" s="33"/>
      <c r="U7" s="24"/>
    </row>
    <row r="8" spans="1:21" s="970" customFormat="1" ht="16" customHeight="1">
      <c r="A8" s="24"/>
      <c r="B8" s="35" t="s">
        <v>40</v>
      </c>
      <c r="C8" s="787" t="str">
        <f>'5) Eingabeprüfung'!C8</f>
        <v>Nicht befüllt</v>
      </c>
      <c r="D8" s="545"/>
      <c r="E8" s="545"/>
      <c r="F8" s="33"/>
      <c r="G8" s="33"/>
      <c r="H8" s="33"/>
      <c r="I8" s="33"/>
      <c r="J8" s="33"/>
      <c r="K8" s="33"/>
      <c r="L8" s="33"/>
      <c r="M8" s="33"/>
      <c r="N8" s="33"/>
      <c r="O8" s="33"/>
      <c r="P8" s="33"/>
      <c r="Q8" s="33"/>
      <c r="R8" s="33"/>
      <c r="S8" s="33"/>
      <c r="T8" s="33"/>
      <c r="U8" s="24"/>
    </row>
    <row r="9" spans="1:21" s="970" customFormat="1" ht="16" customHeight="1">
      <c r="A9" s="24"/>
      <c r="B9" s="690" t="s">
        <v>41</v>
      </c>
      <c r="C9" s="788" t="str">
        <f>'5) Eingabeprüfung'!C9</f>
        <v>Nicht befüllt</v>
      </c>
      <c r="D9" s="545"/>
      <c r="E9" s="545"/>
      <c r="F9" s="33"/>
      <c r="G9" s="33"/>
      <c r="H9" s="33"/>
      <c r="I9" s="33"/>
      <c r="J9" s="33"/>
      <c r="K9" s="33"/>
      <c r="L9" s="33"/>
      <c r="M9" s="33"/>
      <c r="N9" s="33"/>
      <c r="O9" s="33"/>
      <c r="P9" s="33"/>
      <c r="Q9" s="33"/>
      <c r="R9" s="33"/>
      <c r="S9" s="33"/>
      <c r="T9" s="33"/>
      <c r="U9" s="24"/>
    </row>
    <row r="10" spans="1:21" s="970" customFormat="1" ht="16" customHeight="1">
      <c r="A10" s="24"/>
      <c r="B10" s="590" t="s">
        <v>42</v>
      </c>
      <c r="C10" s="591" t="str">
        <f>IF('2b) Allg. Inputs'!C10="Nein","OK",IF(ISBLANK('2b) Allg. Inputs'!C11),"Nicht befüllt","OK"))</f>
        <v>OK</v>
      </c>
      <c r="D10" s="545"/>
      <c r="E10" s="545"/>
      <c r="F10" s="33"/>
      <c r="G10" s="33"/>
      <c r="H10" s="33"/>
      <c r="I10" s="33"/>
      <c r="J10" s="33"/>
      <c r="K10" s="33"/>
      <c r="L10" s="33"/>
      <c r="M10" s="33"/>
      <c r="N10" s="33"/>
      <c r="O10" s="33"/>
      <c r="P10" s="33"/>
      <c r="Q10" s="33"/>
      <c r="R10" s="33"/>
      <c r="S10" s="33"/>
      <c r="T10" s="33"/>
      <c r="U10" s="24"/>
    </row>
    <row r="11" spans="1:21" s="970" customFormat="1" ht="16" customHeight="1">
      <c r="A11" s="24"/>
      <c r="B11" s="36" t="s">
        <v>43</v>
      </c>
      <c r="C11" s="592" t="str">
        <f>'5) Eingabeprüfung'!C11</f>
        <v>Nicht befüllt</v>
      </c>
      <c r="D11" s="545"/>
      <c r="E11" s="545"/>
      <c r="F11" s="33"/>
      <c r="G11" s="33"/>
      <c r="H11" s="33"/>
      <c r="I11" s="33"/>
      <c r="J11" s="33"/>
      <c r="K11" s="33"/>
      <c r="L11" s="33"/>
      <c r="M11" s="33"/>
      <c r="N11" s="33"/>
      <c r="O11" s="33"/>
      <c r="P11" s="33"/>
      <c r="Q11" s="33"/>
      <c r="R11" s="33"/>
      <c r="S11" s="33"/>
      <c r="T11" s="33"/>
      <c r="U11" s="24"/>
    </row>
    <row r="12" spans="1:21" s="970" customFormat="1" ht="16" customHeight="1">
      <c r="A12" s="24"/>
      <c r="B12" s="590" t="s">
        <v>44</v>
      </c>
      <c r="C12" s="591" t="str">
        <f>'5) Eingabeprüfung'!C12</f>
        <v>Nicht befüllt</v>
      </c>
      <c r="D12" s="545"/>
      <c r="E12" s="545"/>
      <c r="F12" s="33"/>
      <c r="G12" s="33"/>
      <c r="H12" s="33"/>
      <c r="I12" s="33"/>
      <c r="J12" s="33"/>
      <c r="K12" s="33"/>
      <c r="L12" s="33"/>
      <c r="M12" s="33"/>
      <c r="N12" s="33"/>
      <c r="O12" s="33"/>
      <c r="P12" s="33"/>
      <c r="Q12" s="33"/>
      <c r="R12" s="33"/>
      <c r="S12" s="33"/>
      <c r="T12" s="33"/>
      <c r="U12" s="24"/>
    </row>
    <row r="13" spans="1:21" s="970" customFormat="1" ht="16" customHeight="1">
      <c r="A13" s="24"/>
      <c r="B13" s="36" t="s">
        <v>45</v>
      </c>
      <c r="C13" s="592" t="str">
        <f>'5) Eingabeprüfung'!C13</f>
        <v>Nicht befüllt</v>
      </c>
      <c r="D13" s="545"/>
      <c r="E13" s="545"/>
      <c r="F13" s="33"/>
      <c r="G13" s="33"/>
      <c r="H13" s="33"/>
      <c r="I13" s="33"/>
      <c r="J13" s="33"/>
      <c r="K13" s="33"/>
      <c r="L13" s="33"/>
      <c r="M13" s="33"/>
      <c r="N13" s="33"/>
      <c r="O13" s="33"/>
      <c r="P13" s="33"/>
      <c r="Q13" s="33"/>
      <c r="R13" s="33"/>
      <c r="S13" s="33"/>
      <c r="T13" s="33"/>
      <c r="U13" s="24"/>
    </row>
    <row r="14" spans="1:21" s="970" customFormat="1" ht="16" customHeight="1">
      <c r="A14" s="24"/>
      <c r="B14" s="590" t="s">
        <v>46</v>
      </c>
      <c r="C14" s="591" t="str">
        <f>'5) Eingabeprüfung'!C14</f>
        <v>Nicht befüllt</v>
      </c>
      <c r="D14" s="545"/>
      <c r="E14" s="545"/>
      <c r="F14" s="33"/>
      <c r="G14" s="33"/>
      <c r="H14" s="33"/>
      <c r="I14" s="33"/>
      <c r="J14" s="33"/>
      <c r="K14" s="33"/>
      <c r="L14" s="33"/>
      <c r="M14" s="33"/>
      <c r="N14" s="33"/>
      <c r="O14" s="33"/>
      <c r="P14" s="33"/>
      <c r="Q14" s="33"/>
      <c r="R14" s="33"/>
      <c r="S14" s="33"/>
      <c r="T14" s="33"/>
      <c r="U14" s="24"/>
    </row>
    <row r="15" spans="1:21" s="970" customFormat="1" ht="16" customHeight="1">
      <c r="A15" s="24"/>
      <c r="B15" s="36" t="s">
        <v>47</v>
      </c>
      <c r="C15" s="592" t="str">
        <f>'5) Eingabeprüfung'!C15</f>
        <v>-</v>
      </c>
      <c r="D15" s="545"/>
      <c r="E15" s="545"/>
      <c r="F15" s="33"/>
      <c r="G15" s="33"/>
      <c r="H15" s="33"/>
      <c r="I15" s="33"/>
      <c r="J15" s="33"/>
      <c r="K15" s="33"/>
      <c r="L15" s="33"/>
      <c r="M15" s="33"/>
      <c r="N15" s="33"/>
      <c r="O15" s="33"/>
      <c r="P15" s="33"/>
      <c r="Q15" s="33"/>
      <c r="R15" s="33"/>
      <c r="S15" s="33"/>
      <c r="T15" s="33"/>
      <c r="U15" s="24"/>
    </row>
    <row r="16" spans="1:21" s="970" customFormat="1" ht="16" customHeight="1" thickBot="1">
      <c r="A16" s="24"/>
      <c r="B16" s="593" t="s">
        <v>48</v>
      </c>
      <c r="C16" s="594" t="str">
        <f>'5) Eingabeprüfung'!C16</f>
        <v>-</v>
      </c>
      <c r="D16" s="545"/>
      <c r="E16" s="545"/>
      <c r="F16" s="33"/>
      <c r="G16" s="33"/>
      <c r="H16" s="33"/>
      <c r="I16" s="33"/>
      <c r="J16" s="33"/>
      <c r="K16" s="33"/>
      <c r="L16" s="33"/>
      <c r="M16" s="33"/>
      <c r="N16" s="33"/>
      <c r="O16" s="33"/>
      <c r="P16" s="33"/>
      <c r="Q16" s="33"/>
      <c r="R16" s="33"/>
      <c r="S16" s="33"/>
      <c r="T16" s="33"/>
      <c r="U16" s="24"/>
    </row>
    <row r="17" spans="1:21" s="970" customFormat="1" ht="16" customHeight="1" thickBot="1">
      <c r="A17" s="24"/>
      <c r="B17" s="545"/>
      <c r="C17" s="545"/>
      <c r="D17" s="545"/>
      <c r="E17" s="545"/>
      <c r="F17" s="33"/>
      <c r="G17" s="33"/>
      <c r="H17" s="33"/>
      <c r="I17" s="33"/>
      <c r="J17" s="33"/>
      <c r="K17" s="33"/>
      <c r="L17" s="33"/>
      <c r="M17" s="33"/>
      <c r="N17" s="33"/>
      <c r="O17" s="33"/>
      <c r="P17" s="33"/>
      <c r="Q17" s="33"/>
      <c r="R17" s="33"/>
      <c r="S17" s="33"/>
      <c r="T17" s="33"/>
      <c r="U17" s="24"/>
    </row>
    <row r="18" spans="1:21" s="970" customFormat="1" ht="16" customHeight="1" thickBot="1">
      <c r="A18" s="24"/>
      <c r="B18" s="1616" t="s">
        <v>49</v>
      </c>
      <c r="C18" s="1617"/>
      <c r="D18" s="545"/>
      <c r="E18" s="24"/>
      <c r="F18" s="684"/>
      <c r="G18" s="33"/>
      <c r="H18" s="33"/>
      <c r="I18" s="33"/>
      <c r="J18" s="33"/>
      <c r="K18" s="33"/>
      <c r="L18" s="33"/>
      <c r="M18" s="33"/>
      <c r="N18" s="33"/>
      <c r="O18" s="33"/>
      <c r="P18" s="33"/>
      <c r="Q18" s="33"/>
      <c r="R18" s="33"/>
      <c r="S18" s="33"/>
      <c r="T18" s="33"/>
      <c r="U18" s="24"/>
    </row>
    <row r="19" spans="1:21" s="970" customFormat="1" ht="16" customHeight="1" thickBot="1">
      <c r="A19" s="24"/>
      <c r="B19" s="546" t="s">
        <v>50</v>
      </c>
      <c r="C19" s="547" t="str">
        <f>'2e) Realisierte Werte (Anlage)'!$C$6</f>
        <v>Nein</v>
      </c>
      <c r="D19" s="545"/>
      <c r="E19" s="545"/>
      <c r="F19" s="685"/>
      <c r="G19" s="685"/>
      <c r="H19" s="33"/>
      <c r="I19" s="33"/>
      <c r="J19" s="33"/>
      <c r="K19" s="33"/>
      <c r="L19" s="33"/>
      <c r="M19" s="33"/>
      <c r="N19" s="33"/>
      <c r="O19" s="33"/>
      <c r="P19" s="33"/>
      <c r="Q19" s="33"/>
      <c r="R19" s="33"/>
      <c r="S19" s="33"/>
      <c r="T19" s="33"/>
      <c r="U19" s="24"/>
    </row>
    <row r="20" spans="1:21" s="970" customFormat="1" ht="16" customHeight="1" thickBot="1">
      <c r="A20" s="24"/>
      <c r="B20" s="545"/>
      <c r="C20" s="545"/>
      <c r="D20" s="545"/>
      <c r="E20" s="545"/>
      <c r="F20" s="33"/>
      <c r="G20" s="33"/>
      <c r="H20" s="33"/>
      <c r="I20" s="33"/>
      <c r="J20" s="33"/>
      <c r="K20" s="33"/>
      <c r="L20" s="33"/>
      <c r="M20" s="33"/>
      <c r="N20" s="33"/>
      <c r="O20" s="33"/>
      <c r="P20" s="33"/>
      <c r="Q20" s="33"/>
      <c r="R20" s="33"/>
      <c r="S20" s="33"/>
      <c r="T20" s="33"/>
      <c r="U20" s="24"/>
    </row>
    <row r="21" spans="1:21" s="970" customFormat="1" ht="30" customHeight="1" thickBot="1">
      <c r="A21" s="24"/>
      <c r="B21" s="1616" t="s">
        <v>51</v>
      </c>
      <c r="C21" s="1617"/>
      <c r="D21" s="967"/>
      <c r="E21" s="24"/>
      <c r="F21" s="24"/>
      <c r="G21" s="24"/>
      <c r="H21" s="24"/>
      <c r="I21" s="24"/>
      <c r="J21" s="24"/>
      <c r="K21" s="24"/>
      <c r="L21" s="24"/>
      <c r="M21" s="24"/>
      <c r="N21" s="24"/>
      <c r="O21" s="24"/>
      <c r="P21" s="24"/>
      <c r="Q21" s="24"/>
      <c r="R21" s="24"/>
      <c r="S21" s="24"/>
      <c r="T21" s="24"/>
      <c r="U21" s="24"/>
    </row>
    <row r="22" spans="1:21" s="970" customFormat="1" ht="15" thickBot="1">
      <c r="A22" s="24"/>
      <c r="B22" s="138" t="s">
        <v>37</v>
      </c>
      <c r="C22" s="139" t="s">
        <v>52</v>
      </c>
      <c r="D22" s="345"/>
      <c r="E22" s="24"/>
      <c r="F22" s="24"/>
      <c r="G22" s="24"/>
      <c r="H22" s="24"/>
      <c r="I22" s="24"/>
      <c r="J22" s="24"/>
      <c r="K22" s="24"/>
      <c r="L22" s="24"/>
      <c r="M22" s="24"/>
      <c r="N22" s="24"/>
      <c r="O22" s="24"/>
      <c r="P22" s="24"/>
      <c r="Q22" s="24"/>
      <c r="R22" s="24"/>
      <c r="S22" s="24"/>
      <c r="T22" s="24"/>
      <c r="U22" s="24"/>
    </row>
    <row r="23" spans="1:21" s="971" customFormat="1" ht="25.9" customHeight="1">
      <c r="A23" s="348"/>
      <c r="B23" s="113" t="s">
        <v>40</v>
      </c>
      <c r="C23" s="236" t="s">
        <v>53</v>
      </c>
      <c r="D23" s="237" t="str">
        <f>IF(ISBLANK('2b) Allg. Inputs'!C8),"",'2b) Allg. Inputs'!C8)</f>
        <v/>
      </c>
      <c r="E23" s="348"/>
      <c r="F23" s="24"/>
      <c r="G23" s="24"/>
      <c r="H23" s="24"/>
      <c r="I23" s="24"/>
      <c r="J23" s="24"/>
      <c r="K23" s="24"/>
      <c r="L23" s="24"/>
      <c r="M23" s="24"/>
      <c r="N23" s="24"/>
      <c r="O23" s="24"/>
      <c r="P23" s="24"/>
      <c r="Q23" s="24"/>
      <c r="R23" s="24"/>
      <c r="S23" s="24"/>
      <c r="T23" s="24"/>
      <c r="U23" s="348"/>
    </row>
    <row r="24" spans="1:21" s="971" customFormat="1" ht="25.9" customHeight="1">
      <c r="A24" s="348"/>
      <c r="B24" s="37" t="s">
        <v>54</v>
      </c>
      <c r="C24" s="167" t="s">
        <v>55</v>
      </c>
      <c r="D24" s="38" t="str">
        <f>IF(ISBLANK('2b) Allg. Inputs'!C9),"",'2b) Allg. Inputs'!C9)</f>
        <v/>
      </c>
      <c r="E24" s="348"/>
      <c r="F24" s="24"/>
      <c r="G24" s="24"/>
      <c r="H24" s="24"/>
      <c r="I24" s="24"/>
      <c r="J24" s="24"/>
      <c r="K24" s="24"/>
      <c r="L24" s="24"/>
      <c r="M24" s="24"/>
      <c r="N24" s="24"/>
      <c r="O24" s="24"/>
      <c r="P24" s="24"/>
      <c r="Q24" s="24"/>
      <c r="R24" s="24"/>
      <c r="S24" s="24"/>
      <c r="T24" s="24"/>
      <c r="U24" s="348"/>
    </row>
    <row r="25" spans="1:21" s="971" customFormat="1" ht="25.9" customHeight="1">
      <c r="A25" s="348"/>
      <c r="B25" s="690" t="s">
        <v>56</v>
      </c>
      <c r="C25" s="563" t="s">
        <v>57</v>
      </c>
      <c r="D25" s="691" t="str">
        <f>IFERROR('4c) Berechnungen_MFS'!E95,"")</f>
        <v/>
      </c>
      <c r="E25" s="34"/>
      <c r="F25" s="24"/>
      <c r="G25" s="24"/>
      <c r="H25" s="24"/>
      <c r="I25" s="24"/>
      <c r="J25" s="24"/>
      <c r="K25" s="24"/>
      <c r="L25" s="24"/>
      <c r="M25" s="24"/>
      <c r="N25" s="24"/>
      <c r="O25" s="24"/>
      <c r="P25" s="24"/>
      <c r="Q25" s="24"/>
      <c r="R25" s="24"/>
      <c r="S25" s="24"/>
      <c r="T25" s="24"/>
      <c r="U25" s="348"/>
    </row>
    <row r="26" spans="1:21" s="971" customFormat="1" ht="25.9" customHeight="1">
      <c r="A26" s="348"/>
      <c r="B26" s="35" t="s">
        <v>58</v>
      </c>
      <c r="C26" s="137" t="s">
        <v>53</v>
      </c>
      <c r="D26" s="38" t="str">
        <f>IFERROR(IF('4c) Berechnungen_MFS'!E95&gt;=15000000,"Erreicht","Nicht erreicht"),"")</f>
        <v/>
      </c>
      <c r="E26" s="348"/>
      <c r="F26" s="24"/>
      <c r="G26" s="24"/>
      <c r="H26" s="24"/>
      <c r="I26" s="24"/>
      <c r="J26" s="24"/>
      <c r="K26" s="24"/>
      <c r="L26" s="24"/>
      <c r="M26" s="24"/>
      <c r="N26" s="24"/>
      <c r="O26" s="24"/>
      <c r="P26" s="24"/>
      <c r="Q26" s="24"/>
      <c r="R26" s="24"/>
      <c r="S26" s="24"/>
      <c r="T26" s="24"/>
      <c r="U26" s="348"/>
    </row>
    <row r="27" spans="1:21" s="971" customFormat="1" ht="25.9" customHeight="1">
      <c r="A27" s="348"/>
      <c r="B27" s="690" t="s">
        <v>59</v>
      </c>
      <c r="C27" s="493" t="s">
        <v>53</v>
      </c>
      <c r="D27" s="694" t="str">
        <f>IFERROR(IF('4c) Berechnungen_MFS'!E95&gt;2500000000,"Nicht erreicht","Erreicht"),"")</f>
        <v/>
      </c>
      <c r="E27" s="348"/>
      <c r="F27" s="24"/>
      <c r="G27" s="24"/>
      <c r="H27" s="24"/>
      <c r="I27" s="24"/>
      <c r="J27" s="24"/>
      <c r="K27" s="24"/>
      <c r="L27" s="24"/>
      <c r="M27" s="24"/>
      <c r="N27" s="24"/>
      <c r="O27" s="24"/>
      <c r="P27" s="24"/>
      <c r="Q27" s="24"/>
      <c r="R27" s="24"/>
      <c r="S27" s="24"/>
      <c r="T27" s="24"/>
      <c r="U27" s="348"/>
    </row>
    <row r="28" spans="1:21" s="971" customFormat="1" ht="25.9" customHeight="1">
      <c r="A28" s="348"/>
      <c r="B28" s="695" t="s">
        <v>60</v>
      </c>
      <c r="C28" s="696" t="s">
        <v>53</v>
      </c>
      <c r="D28" s="697" t="str">
        <f>IFERROR(IF('4c) Berechnungen_MFS'!E99="Nein",IF(MIN('4a) Berechnungen zu Planwerten'!H12:S12)&gt;=50%,"Erreicht","Nicht erreicht"),IF(AND(MIN('4a) Berechnungen zu Planwerten'!I12:R12)&gt;=50%, (('4a) Berechnungen zu Planwerten'!S11 + '4a) Berechnungen zu Planwerten'!T11)/('4a) Berechnungen zu Planwerten'!S83 + '4a) Berechnungen zu Planwerten'!T83))&gt;=50%, ('4a) Berechnungen zu Planwerten'!U12)&gt;=50%),"Erreicht","Nicht erreicht")),"-")</f>
        <v>Nicht erreicht</v>
      </c>
      <c r="E28" s="348"/>
      <c r="F28" s="24"/>
      <c r="G28" s="24"/>
      <c r="H28" s="24"/>
      <c r="I28" s="24"/>
      <c r="J28" s="24"/>
      <c r="K28" s="24"/>
      <c r="L28" s="24"/>
      <c r="M28" s="24"/>
      <c r="N28" s="24"/>
      <c r="O28" s="24"/>
      <c r="P28" s="24"/>
      <c r="Q28" s="24"/>
      <c r="R28" s="24"/>
      <c r="S28" s="24"/>
      <c r="T28" s="24"/>
      <c r="U28" s="348"/>
    </row>
    <row r="29" spans="1:21" s="971" customFormat="1" ht="25.9" customHeight="1">
      <c r="A29" s="348"/>
      <c r="B29" s="692" t="s">
        <v>61</v>
      </c>
      <c r="C29" s="683" t="s">
        <v>53</v>
      </c>
      <c r="D29" s="693" t="str">
        <f>IFERROR(IF('4c) Berechnungen_MFS'!E99="Nein",IF('4a) Berechnungen zu Planwerten'!S12&gt;=0.85,"Erreicht","Nicht erreicht"),IF(SUM('4a) Berechnungen zu Planwerten'!T11:U11)/SUM('4a) Berechnungen zu Planwerten'!T83:U83)&gt;=0.85,"Erreicht","Nicht erreicht")),"-")</f>
        <v>Nicht erreicht</v>
      </c>
      <c r="E29" s="34"/>
      <c r="F29" s="24"/>
      <c r="G29" s="24"/>
      <c r="H29" s="24"/>
      <c r="I29" s="24"/>
      <c r="J29" s="24"/>
      <c r="K29" s="24"/>
      <c r="L29" s="24"/>
      <c r="M29" s="24"/>
      <c r="N29" s="24"/>
      <c r="O29" s="24"/>
      <c r="P29" s="24"/>
      <c r="Q29" s="24"/>
      <c r="R29" s="24"/>
      <c r="S29" s="24"/>
      <c r="T29" s="24"/>
      <c r="U29" s="348"/>
    </row>
    <row r="30" spans="1:21" s="971" customFormat="1" ht="25.9" customHeight="1" thickBot="1">
      <c r="A30" s="348"/>
      <c r="B30" s="905" t="s">
        <v>62</v>
      </c>
      <c r="C30" s="238" t="s">
        <v>53</v>
      </c>
      <c r="D30" s="239" t="str">
        <f>IF(SUM( '4c) Berechnungen_MFS'!E40:T40)/15&gt;=5000,"Erreicht","Nicht erreicht")</f>
        <v>Nicht erreicht</v>
      </c>
      <c r="E30" s="348"/>
      <c r="F30" s="24"/>
      <c r="G30" s="44"/>
      <c r="H30" s="44"/>
      <c r="I30" s="44"/>
      <c r="J30" s="24"/>
      <c r="K30" s="24"/>
      <c r="L30" s="24"/>
      <c r="M30" s="24"/>
      <c r="N30" s="24"/>
      <c r="O30" s="24"/>
      <c r="P30" s="24"/>
      <c r="Q30" s="24"/>
      <c r="R30" s="24"/>
      <c r="S30" s="24"/>
      <c r="T30" s="24"/>
      <c r="U30" s="348"/>
    </row>
    <row r="31" spans="1:21" s="970" customFormat="1" ht="15" thickBot="1">
      <c r="A31" s="24"/>
      <c r="B31" s="958"/>
      <c r="C31" s="958"/>
      <c r="D31" s="958"/>
      <c r="E31" s="24"/>
      <c r="F31" s="24"/>
      <c r="G31" s="24"/>
      <c r="H31" s="24"/>
      <c r="I31" s="24"/>
      <c r="J31" s="24"/>
      <c r="K31" s="24"/>
      <c r="L31" s="24"/>
      <c r="M31" s="24"/>
      <c r="N31" s="663" t="s">
        <v>63</v>
      </c>
      <c r="O31" s="24"/>
      <c r="P31" s="24"/>
      <c r="Q31" s="24"/>
      <c r="R31" s="24"/>
      <c r="S31" s="24"/>
      <c r="T31" s="24"/>
      <c r="U31" s="24"/>
    </row>
    <row r="32" spans="1:21" s="970" customFormat="1" ht="30" customHeight="1" thickBot="1">
      <c r="A32" s="24"/>
      <c r="B32" s="1616" t="s">
        <v>64</v>
      </c>
      <c r="C32" s="1619"/>
      <c r="D32" s="361"/>
      <c r="E32" s="24"/>
      <c r="F32" s="24"/>
      <c r="G32" s="24"/>
      <c r="H32" s="24"/>
      <c r="I32" s="24"/>
      <c r="J32" s="24"/>
      <c r="K32" s="24"/>
      <c r="L32" s="24"/>
      <c r="M32" s="24"/>
      <c r="N32" s="24"/>
      <c r="O32" s="24"/>
      <c r="P32" s="24"/>
      <c r="Q32" s="24"/>
      <c r="R32" s="24"/>
      <c r="S32" s="24"/>
      <c r="T32" s="24"/>
      <c r="U32" s="24"/>
    </row>
    <row r="33" spans="1:21" s="970" customFormat="1" ht="15" thickBot="1">
      <c r="A33" s="24"/>
      <c r="B33" s="213" t="s">
        <v>37</v>
      </c>
      <c r="C33" s="145" t="s">
        <v>52</v>
      </c>
      <c r="D33" s="145" t="s">
        <v>65</v>
      </c>
      <c r="E33" s="214">
        <f>YEAR('2b) Allg. Inputs'!C8)</f>
        <v>1900</v>
      </c>
      <c r="F33" s="214">
        <f>E41+1</f>
        <v>1901</v>
      </c>
      <c r="G33" s="214">
        <f t="shared" ref="G33:S33" si="0">F41+1</f>
        <v>1902</v>
      </c>
      <c r="H33" s="214">
        <f t="shared" si="0"/>
        <v>1903</v>
      </c>
      <c r="I33" s="214">
        <f t="shared" si="0"/>
        <v>1904</v>
      </c>
      <c r="J33" s="214">
        <f t="shared" si="0"/>
        <v>1905</v>
      </c>
      <c r="K33" s="214">
        <f t="shared" si="0"/>
        <v>1906</v>
      </c>
      <c r="L33" s="214">
        <f t="shared" si="0"/>
        <v>1907</v>
      </c>
      <c r="M33" s="214">
        <f t="shared" si="0"/>
        <v>1908</v>
      </c>
      <c r="N33" s="214">
        <f t="shared" si="0"/>
        <v>1909</v>
      </c>
      <c r="O33" s="214">
        <f t="shared" si="0"/>
        <v>1910</v>
      </c>
      <c r="P33" s="214">
        <f t="shared" si="0"/>
        <v>1911</v>
      </c>
      <c r="Q33" s="214">
        <f t="shared" si="0"/>
        <v>1912</v>
      </c>
      <c r="R33" s="214">
        <f t="shared" si="0"/>
        <v>1913</v>
      </c>
      <c r="S33" s="214">
        <f t="shared" si="0"/>
        <v>1914</v>
      </c>
      <c r="T33" s="344" t="str">
        <f>IF('4c) Berechnungen_MFS'!E99="Nein","",S33+1)</f>
        <v/>
      </c>
      <c r="U33" s="24"/>
    </row>
    <row r="34" spans="1:21" s="970" customFormat="1" ht="47.15" customHeight="1">
      <c r="A34" s="204"/>
      <c r="B34" s="480" t="s">
        <v>66</v>
      </c>
      <c r="C34" s="481" t="s">
        <v>53</v>
      </c>
      <c r="D34" s="482" t="str">
        <f t="shared" ref="D34:D38" si="1">IF(AND(COUNTIF(E34:T34,"Nicht erfüllt")=0,COUNTIF(E34:T34,"Erfüllt")=0),"",IF(COUNTIF(E34:T34,"Nicht erfüllt")&gt;0,"Nicht erfüllt","Erfüllt"))</f>
        <v/>
      </c>
      <c r="E34" s="483" t="str">
        <f>IFERROR('4d) Berechnungen_Auszahlung'!E265,"")</f>
        <v>-</v>
      </c>
      <c r="F34" s="483" t="str">
        <f>IFERROR('4d) Berechnungen_Auszahlung'!F265,"")</f>
        <v/>
      </c>
      <c r="G34" s="483" t="str">
        <f>IFERROR('4d) Berechnungen_Auszahlung'!G265,"")</f>
        <v/>
      </c>
      <c r="H34" s="483" t="str">
        <f>IFERROR('4d) Berechnungen_Auszahlung'!H265,"")</f>
        <v/>
      </c>
      <c r="I34" s="483" t="str">
        <f>IFERROR('4d) Berechnungen_Auszahlung'!I265,"")</f>
        <v/>
      </c>
      <c r="J34" s="483" t="str">
        <f>IFERROR('4d) Berechnungen_Auszahlung'!J265,"")</f>
        <v/>
      </c>
      <c r="K34" s="483" t="str">
        <f>IFERROR('4d) Berechnungen_Auszahlung'!K265,"")</f>
        <v/>
      </c>
      <c r="L34" s="483" t="str">
        <f>IFERROR('4d) Berechnungen_Auszahlung'!L265,"")</f>
        <v/>
      </c>
      <c r="M34" s="483" t="str">
        <f>IFERROR('4d) Berechnungen_Auszahlung'!M265,"")</f>
        <v/>
      </c>
      <c r="N34" s="483" t="str">
        <f>IFERROR('4d) Berechnungen_Auszahlung'!N265,"")</f>
        <v/>
      </c>
      <c r="O34" s="483" t="str">
        <f>IFERROR('4d) Berechnungen_Auszahlung'!O265,"")</f>
        <v/>
      </c>
      <c r="P34" s="483" t="str">
        <f>IFERROR('4d) Berechnungen_Auszahlung'!P265,"")</f>
        <v/>
      </c>
      <c r="Q34" s="483" t="str">
        <f>IFERROR('4d) Berechnungen_Auszahlung'!Q265,"")</f>
        <v/>
      </c>
      <c r="R34" s="483" t="str">
        <f>IFERROR('4d) Berechnungen_Auszahlung'!R265,"")</f>
        <v/>
      </c>
      <c r="S34" s="483" t="str">
        <f>IFERROR('4d) Berechnungen_Auszahlung'!S265,"")</f>
        <v/>
      </c>
      <c r="T34" s="484" t="str">
        <f>IFERROR('4d) Berechnungen_Auszahlung'!T265,"")</f>
        <v/>
      </c>
      <c r="U34" s="24"/>
    </row>
    <row r="35" spans="1:21" s="970" customFormat="1" ht="29.15" customHeight="1">
      <c r="A35" s="348"/>
      <c r="B35" s="412" t="s">
        <v>67</v>
      </c>
      <c r="C35" s="413" t="s">
        <v>53</v>
      </c>
      <c r="D35" s="414" t="str">
        <f>IF(AND(COUNTIF(E35:T35,"Nicht erfüllt")=0,COUNTIF(E35:T35,"Erfüllt")=0),"",IF(COUNTIF(E35:T35,"Nicht erfüllt")&gt;0,"Nicht erfüllt","Erfüllt"))</f>
        <v>Nicht erfüllt</v>
      </c>
      <c r="E35" s="415" t="str">
        <f>IFERROR('4d) Berechnungen_Auszahlung'!E269,"")</f>
        <v>-</v>
      </c>
      <c r="F35" s="415" t="str">
        <f>IFERROR('4d) Berechnungen_Auszahlung'!F269,"")</f>
        <v>-</v>
      </c>
      <c r="G35" s="415" t="str">
        <f>IFERROR('4d) Berechnungen_Auszahlung'!G269,"")</f>
        <v>-</v>
      </c>
      <c r="H35" s="415" t="str">
        <f>IFERROR('4d) Berechnungen_Auszahlung'!H269,"")</f>
        <v>Nicht erfüllt</v>
      </c>
      <c r="I35" s="415" t="str">
        <f>IFERROR('4d) Berechnungen_Auszahlung'!I269,"")</f>
        <v>Nicht erfüllt</v>
      </c>
      <c r="J35" s="415" t="str">
        <f>IFERROR('4d) Berechnungen_Auszahlung'!J269,"")</f>
        <v>Nicht erfüllt</v>
      </c>
      <c r="K35" s="415" t="str">
        <f>IFERROR('4d) Berechnungen_Auszahlung'!K269,"")</f>
        <v>Nicht erfüllt</v>
      </c>
      <c r="L35" s="415" t="str">
        <f>IFERROR('4d) Berechnungen_Auszahlung'!L269,"")</f>
        <v>Nicht erfüllt</v>
      </c>
      <c r="M35" s="415" t="str">
        <f>IFERROR('4d) Berechnungen_Auszahlung'!M269,"")</f>
        <v>Nicht erfüllt</v>
      </c>
      <c r="N35" s="415" t="str">
        <f>IFERROR('4d) Berechnungen_Auszahlung'!N269,"")</f>
        <v>Nicht erfüllt</v>
      </c>
      <c r="O35" s="415" t="str">
        <f>IFERROR('4d) Berechnungen_Auszahlung'!O269,"")</f>
        <v>Nicht erfüllt</v>
      </c>
      <c r="P35" s="415" t="str">
        <f>IFERROR('4d) Berechnungen_Auszahlung'!P269,"")</f>
        <v>Nicht erfüllt</v>
      </c>
      <c r="Q35" s="415" t="str">
        <f>IFERROR('4d) Berechnungen_Auszahlung'!Q269,"")</f>
        <v>Nicht erfüllt</v>
      </c>
      <c r="R35" s="415" t="str">
        <f>IFERROR('4d) Berechnungen_Auszahlung'!R269,"")</f>
        <v>Nicht erfüllt</v>
      </c>
      <c r="S35" s="415" t="str">
        <f>IFERROR('4d) Berechnungen_Auszahlung'!S269,"")</f>
        <v>Nicht erfüllt</v>
      </c>
      <c r="T35" s="416" t="str">
        <f>IFERROR('4d) Berechnungen_Auszahlung'!T269,"")</f>
        <v/>
      </c>
      <c r="U35" s="24"/>
    </row>
    <row r="36" spans="1:21" s="970" customFormat="1" ht="31" customHeight="1">
      <c r="A36" s="348"/>
      <c r="B36" s="435" t="s">
        <v>68</v>
      </c>
      <c r="C36" s="359" t="s">
        <v>53</v>
      </c>
      <c r="D36" s="580" t="str">
        <f>IF(AND(COUNTIF(E36,"Nicht erfüllt")=0,COUNTIF(E36,"Erfüllt")=0),"",IF(COUNTIF(E36,"Nicht erfüllt")&gt;0,"Nicht erfüllt","Erfüllt"))</f>
        <v>Nicht erfüllt</v>
      </c>
      <c r="E36" s="1622" t="str">
        <f>IFERROR(IF('4c) Berechnungen_MFS'!$E$99="Nein",'4d) Berechnungen_Auszahlung'!$S$274,'4d) Berechnungen_Auszahlung'!$T$274),"")</f>
        <v>Nicht erfüllt</v>
      </c>
      <c r="F36" s="1623"/>
      <c r="G36" s="1623"/>
      <c r="H36" s="1623"/>
      <c r="I36" s="1623"/>
      <c r="J36" s="1623"/>
      <c r="K36" s="1623"/>
      <c r="L36" s="1623"/>
      <c r="M36" s="1623"/>
      <c r="N36" s="1623"/>
      <c r="O36" s="1623"/>
      <c r="P36" s="1623"/>
      <c r="Q36" s="1623"/>
      <c r="R36" s="1623"/>
      <c r="S36" s="1623"/>
      <c r="T36" s="777"/>
      <c r="U36" s="24"/>
    </row>
    <row r="37" spans="1:21" s="970" customFormat="1" ht="40.5" customHeight="1">
      <c r="A37" s="348"/>
      <c r="B37" s="435" t="s">
        <v>69</v>
      </c>
      <c r="C37" s="422" t="s">
        <v>53</v>
      </c>
      <c r="D37" s="423" t="str">
        <f>IF(AND(COUNTIF(E37:T37,"Nicht erfüllt")=0,COUNTIF(E37:T37,"Erfüllt")=0),"",IF(COUNTIF(E37:T37,"Nicht erfüllt")&gt;0,"Nicht erfüllt","Erfüllt"))</f>
        <v>Erfüllt</v>
      </c>
      <c r="E37" s="1624" t="str">
        <f>IFERROR('4d) Berechnungen_Auszahlung'!E277,"")</f>
        <v>Erfüllt</v>
      </c>
      <c r="F37" s="1625"/>
      <c r="G37" s="1625"/>
      <c r="H37" s="1625"/>
      <c r="I37" s="1625"/>
      <c r="J37" s="1625"/>
      <c r="K37" s="1625"/>
      <c r="L37" s="1625"/>
      <c r="M37" s="1625"/>
      <c r="N37" s="1625"/>
      <c r="O37" s="1625"/>
      <c r="P37" s="1625"/>
      <c r="Q37" s="1625"/>
      <c r="R37" s="1625"/>
      <c r="S37" s="1625"/>
      <c r="T37" s="776"/>
      <c r="U37" s="24"/>
    </row>
    <row r="38" spans="1:21" s="970" customFormat="1" ht="35.15" customHeight="1" thickBot="1">
      <c r="A38" s="24"/>
      <c r="B38" s="404" t="s">
        <v>595</v>
      </c>
      <c r="C38" s="418" t="s">
        <v>53</v>
      </c>
      <c r="D38" s="419" t="str">
        <f t="shared" si="1"/>
        <v/>
      </c>
      <c r="E38" s="420" t="str">
        <f>IFERROR('4d) Berechnungen_Auszahlung'!E434,"")</f>
        <v/>
      </c>
      <c r="F38" s="420" t="str">
        <f>IFERROR('4d) Berechnungen_Auszahlung'!F434,"")</f>
        <v/>
      </c>
      <c r="G38" s="420" t="str">
        <f>IFERROR('4d) Berechnungen_Auszahlung'!G434,"")</f>
        <v/>
      </c>
      <c r="H38" s="420" t="str">
        <f>IFERROR('4d) Berechnungen_Auszahlung'!H434,"")</f>
        <v/>
      </c>
      <c r="I38" s="420" t="str">
        <f>IFERROR('4d) Berechnungen_Auszahlung'!I434,"")</f>
        <v/>
      </c>
      <c r="J38" s="420" t="str">
        <f>IFERROR('4d) Berechnungen_Auszahlung'!J434,"")</f>
        <v/>
      </c>
      <c r="K38" s="420" t="str">
        <f>IFERROR('4d) Berechnungen_Auszahlung'!K434,"")</f>
        <v/>
      </c>
      <c r="L38" s="420" t="str">
        <f>IFERROR('4d) Berechnungen_Auszahlung'!L434,"")</f>
        <v/>
      </c>
      <c r="M38" s="420" t="str">
        <f>IFERROR('4d) Berechnungen_Auszahlung'!M434,"")</f>
        <v/>
      </c>
      <c r="N38" s="420" t="str">
        <f>IFERROR('4d) Berechnungen_Auszahlung'!N434,"")</f>
        <v/>
      </c>
      <c r="O38" s="420" t="str">
        <f>IFERROR('4d) Berechnungen_Auszahlung'!O434,"")</f>
        <v/>
      </c>
      <c r="P38" s="420" t="str">
        <f>IFERROR('4d) Berechnungen_Auszahlung'!P434,"")</f>
        <v/>
      </c>
      <c r="Q38" s="420" t="str">
        <f>IFERROR('4d) Berechnungen_Auszahlung'!Q434,"")</f>
        <v/>
      </c>
      <c r="R38" s="420" t="str">
        <f>IFERROR('4d) Berechnungen_Auszahlung'!R434,"")</f>
        <v/>
      </c>
      <c r="S38" s="420" t="str">
        <f>IFERROR('4d) Berechnungen_Auszahlung'!S434,"")</f>
        <v/>
      </c>
      <c r="T38" s="421" t="str">
        <f>IFERROR('4d) Berechnungen_Auszahlung'!T434,"")</f>
        <v/>
      </c>
      <c r="U38" s="24"/>
    </row>
    <row r="39" spans="1:21" s="970" customFormat="1" ht="15" thickBot="1">
      <c r="A39" s="24"/>
      <c r="B39"/>
      <c r="C39" s="24"/>
      <c r="D39" s="24" t="str">
        <f t="shared" ref="D39" si="2">IF(AND(COUNTIF(E39:T39,"Nicht erfüllt")=0,COUNTIF(E39:T39,"Erfüllt")=0),"",IF(COUNTIF(E39:T39,"Nicht erfüllt")&gt;0,"Nicht erfüllt","Erfüllt"))</f>
        <v/>
      </c>
      <c r="E39" s="24"/>
      <c r="F39" s="24"/>
      <c r="G39" s="24"/>
      <c r="H39" s="24"/>
      <c r="I39" s="24"/>
      <c r="J39" s="24"/>
      <c r="K39" s="24"/>
      <c r="L39" s="24"/>
      <c r="M39" s="24"/>
      <c r="N39" s="24"/>
      <c r="O39" s="24"/>
      <c r="P39" s="24"/>
      <c r="Q39" s="24"/>
      <c r="R39" s="24"/>
      <c r="S39" s="24"/>
      <c r="T39" s="24"/>
      <c r="U39" s="24"/>
    </row>
    <row r="40" spans="1:21" s="970" customFormat="1" ht="30" customHeight="1" thickBot="1">
      <c r="A40" s="24"/>
      <c r="B40" s="1616" t="s">
        <v>70</v>
      </c>
      <c r="C40" s="1619"/>
      <c r="D40" s="361"/>
      <c r="E40" s="24"/>
      <c r="F40" s="24"/>
      <c r="G40" s="24"/>
      <c r="H40" s="24"/>
      <c r="I40" s="24"/>
      <c r="J40" s="24"/>
      <c r="K40" s="24"/>
      <c r="L40" s="24"/>
      <c r="M40" s="24"/>
      <c r="N40" s="24"/>
      <c r="O40" s="24"/>
      <c r="P40" s="24"/>
      <c r="Q40" s="24"/>
      <c r="R40" s="24"/>
      <c r="S40" s="24"/>
      <c r="T40" s="24"/>
      <c r="U40" s="24"/>
    </row>
    <row r="41" spans="1:21" s="970" customFormat="1" ht="15" customHeight="1" thickBot="1">
      <c r="A41" s="24"/>
      <c r="B41" s="213" t="s">
        <v>37</v>
      </c>
      <c r="C41" s="145" t="s">
        <v>52</v>
      </c>
      <c r="D41" s="145" t="s">
        <v>65</v>
      </c>
      <c r="E41" s="214">
        <f>YEAR('2b) Allg. Inputs'!C8)</f>
        <v>1900</v>
      </c>
      <c r="F41" s="214">
        <f>E41+1</f>
        <v>1901</v>
      </c>
      <c r="G41" s="214">
        <f t="shared" ref="G41:O41" si="3">F41+1</f>
        <v>1902</v>
      </c>
      <c r="H41" s="214">
        <f t="shared" si="3"/>
        <v>1903</v>
      </c>
      <c r="I41" s="214">
        <f t="shared" si="3"/>
        <v>1904</v>
      </c>
      <c r="J41" s="214">
        <f t="shared" si="3"/>
        <v>1905</v>
      </c>
      <c r="K41" s="214">
        <f t="shared" si="3"/>
        <v>1906</v>
      </c>
      <c r="L41" s="214">
        <f t="shared" si="3"/>
        <v>1907</v>
      </c>
      <c r="M41" s="214">
        <f t="shared" si="3"/>
        <v>1908</v>
      </c>
      <c r="N41" s="214">
        <f t="shared" si="3"/>
        <v>1909</v>
      </c>
      <c r="O41" s="214">
        <f t="shared" si="3"/>
        <v>1910</v>
      </c>
      <c r="P41" s="214">
        <f t="shared" ref="P41" si="4">O41+1</f>
        <v>1911</v>
      </c>
      <c r="Q41" s="214">
        <f t="shared" ref="Q41" si="5">P41+1</f>
        <v>1912</v>
      </c>
      <c r="R41" s="214">
        <f t="shared" ref="R41" si="6">Q41+1</f>
        <v>1913</v>
      </c>
      <c r="S41" s="214">
        <f t="shared" ref="S41" si="7">R41+1</f>
        <v>1914</v>
      </c>
      <c r="T41" s="344" t="str">
        <f>IF('4c) Berechnungen_MFS'!E99="Nein","",S41+1)</f>
        <v/>
      </c>
      <c r="U41" s="24"/>
    </row>
    <row r="42" spans="1:21" s="970" customFormat="1" ht="25.9" customHeight="1">
      <c r="A42" s="24"/>
      <c r="B42" s="223" t="s">
        <v>71</v>
      </c>
      <c r="C42" s="410" t="s">
        <v>72</v>
      </c>
      <c r="D42" s="588" t="str">
        <f>IF(SUM(E42:T42)=0,"",SUM(E42:T42))</f>
        <v/>
      </c>
      <c r="E42" s="411" t="str">
        <f>IF('4c) Berechnungen_MFS'!E45=TRUE,IFERROR('4c) Berechnungen_MFS'!E$94,""),"")</f>
        <v/>
      </c>
      <c r="F42" s="411" t="str">
        <f>IF('4c) Berechnungen_MFS'!F45=TRUE,IFERROR('4c) Berechnungen_MFS'!F$94,""),"")</f>
        <v/>
      </c>
      <c r="G42" s="411" t="str">
        <f>IF('4c) Berechnungen_MFS'!G45=TRUE,IFERROR('4c) Berechnungen_MFS'!G$94,""),"")</f>
        <v/>
      </c>
      <c r="H42" s="411" t="str">
        <f>IF('4c) Berechnungen_MFS'!H45=TRUE,IFERROR('4c) Berechnungen_MFS'!H$94,""),"")</f>
        <v/>
      </c>
      <c r="I42" s="411" t="str">
        <f>IF('4c) Berechnungen_MFS'!I45=TRUE,IFERROR('4c) Berechnungen_MFS'!I$94,""),"")</f>
        <v/>
      </c>
      <c r="J42" s="411" t="str">
        <f>IF('4c) Berechnungen_MFS'!J45=TRUE,IFERROR('4c) Berechnungen_MFS'!J$94,""),"")</f>
        <v/>
      </c>
      <c r="K42" s="411" t="str">
        <f>IF('4c) Berechnungen_MFS'!K45=TRUE,IFERROR('4c) Berechnungen_MFS'!K$94,""),"")</f>
        <v/>
      </c>
      <c r="L42" s="411" t="str">
        <f>IF('4c) Berechnungen_MFS'!L45=TRUE,IFERROR('4c) Berechnungen_MFS'!L$94,""),"")</f>
        <v/>
      </c>
      <c r="M42" s="411" t="str">
        <f>IF('4c) Berechnungen_MFS'!M45=TRUE,IFERROR('4c) Berechnungen_MFS'!M$94,""),"")</f>
        <v/>
      </c>
      <c r="N42" s="411" t="str">
        <f>IF('4c) Berechnungen_MFS'!N45=TRUE,IFERROR('4c) Berechnungen_MFS'!N$94,""),"")</f>
        <v/>
      </c>
      <c r="O42" s="411" t="str">
        <f>IF('4c) Berechnungen_MFS'!O45=TRUE,IFERROR('4c) Berechnungen_MFS'!O$94,""),"")</f>
        <v/>
      </c>
      <c r="P42" s="411" t="str">
        <f>IF('4c) Berechnungen_MFS'!P45=TRUE,IFERROR('4c) Berechnungen_MFS'!P$94,""),"")</f>
        <v/>
      </c>
      <c r="Q42" s="411" t="str">
        <f>IF('4c) Berechnungen_MFS'!Q45=TRUE,IFERROR('4c) Berechnungen_MFS'!Q$94,""),"")</f>
        <v/>
      </c>
      <c r="R42" s="411" t="str">
        <f>IF('4c) Berechnungen_MFS'!R45=TRUE,IFERROR('4c) Berechnungen_MFS'!R$94,""),"")</f>
        <v/>
      </c>
      <c r="S42" s="411" t="str">
        <f>IF('4c) Berechnungen_MFS'!S45=TRUE,IFERROR('4c) Berechnungen_MFS'!S$94,""),"")</f>
        <v/>
      </c>
      <c r="T42" s="957" t="str">
        <f>IF('4c) Berechnungen_MFS'!T45=TRUE,IFERROR('4c) Berechnungen_MFS'!T$94,""),"")</f>
        <v/>
      </c>
      <c r="U42" s="19"/>
    </row>
    <row r="43" spans="1:21" s="970" customFormat="1" ht="25.9" customHeight="1">
      <c r="A43" s="24"/>
      <c r="B43" s="52" t="s">
        <v>73</v>
      </c>
      <c r="C43" s="64" t="s">
        <v>74</v>
      </c>
      <c r="D43" s="64" t="str">
        <f>IF(SUM(E43:T43)=0,"",SUM(E43:T43))</f>
        <v/>
      </c>
      <c r="E43" s="405" t="str">
        <f>IF('4c) Berechnungen_MFS'!E45=TRUE,IFERROR('4d) Berechnungen_Auszahlung'!E144,""),"")</f>
        <v/>
      </c>
      <c r="F43" s="405" t="str">
        <f>IF('4c) Berechnungen_MFS'!F45=TRUE,IFERROR('4d) Berechnungen_Auszahlung'!F144,""),"")</f>
        <v/>
      </c>
      <c r="G43" s="405" t="str">
        <f>IF('4c) Berechnungen_MFS'!G45=TRUE,IFERROR('4d) Berechnungen_Auszahlung'!G144,""),"")</f>
        <v/>
      </c>
      <c r="H43" s="405" t="str">
        <f>IF('4c) Berechnungen_MFS'!H45=TRUE,IFERROR('4d) Berechnungen_Auszahlung'!H144,""),"")</f>
        <v/>
      </c>
      <c r="I43" s="405" t="str">
        <f>IF('4c) Berechnungen_MFS'!I45=TRUE,IFERROR('4d) Berechnungen_Auszahlung'!I144,""),"")</f>
        <v/>
      </c>
      <c r="J43" s="405" t="str">
        <f>IF('4c) Berechnungen_MFS'!J45=TRUE,IFERROR('4d) Berechnungen_Auszahlung'!J144,""),"")</f>
        <v/>
      </c>
      <c r="K43" s="405" t="str">
        <f>IF('4c) Berechnungen_MFS'!K45=TRUE,IFERROR('4d) Berechnungen_Auszahlung'!K144,""),"")</f>
        <v/>
      </c>
      <c r="L43" s="405" t="str">
        <f>IF('4c) Berechnungen_MFS'!L45=TRUE,IFERROR('4d) Berechnungen_Auszahlung'!L144,""),"")</f>
        <v/>
      </c>
      <c r="M43" s="405" t="str">
        <f>IF('4c) Berechnungen_MFS'!M45=TRUE,IFERROR('4d) Berechnungen_Auszahlung'!M144,""),"")</f>
        <v/>
      </c>
      <c r="N43" s="405" t="str">
        <f>IF('4c) Berechnungen_MFS'!N45=TRUE,IFERROR('4d) Berechnungen_Auszahlung'!N144,""),"")</f>
        <v/>
      </c>
      <c r="O43" s="405" t="str">
        <f>IF('4c) Berechnungen_MFS'!O45=TRUE,IFERROR('4d) Berechnungen_Auszahlung'!O144,""),"")</f>
        <v/>
      </c>
      <c r="P43" s="405" t="str">
        <f>IF('4c) Berechnungen_MFS'!P45=TRUE,IFERROR('4d) Berechnungen_Auszahlung'!P144,""),"")</f>
        <v/>
      </c>
      <c r="Q43" s="405" t="str">
        <f>IF('4c) Berechnungen_MFS'!Q45=TRUE,IFERROR('4d) Berechnungen_Auszahlung'!Q144,""),"")</f>
        <v/>
      </c>
      <c r="R43" s="405" t="str">
        <f>IF('4c) Berechnungen_MFS'!R45=TRUE,IFERROR('4d) Berechnungen_Auszahlung'!R144,""),"")</f>
        <v/>
      </c>
      <c r="S43" s="405" t="str">
        <f>IF('4c) Berechnungen_MFS'!S45=TRUE,IFERROR('4d) Berechnungen_Auszahlung'!S144,""),"")</f>
        <v/>
      </c>
      <c r="T43" s="406" t="str">
        <f>IF('4c) Berechnungen_MFS'!T45=TRUE,IFERROR('4d) Berechnungen_Auszahlung'!T144,""),"")</f>
        <v/>
      </c>
      <c r="U43" s="24"/>
    </row>
    <row r="44" spans="1:21" s="970" customFormat="1" ht="25.9" customHeight="1">
      <c r="A44" s="24"/>
      <c r="B44" s="57" t="s">
        <v>75</v>
      </c>
      <c r="C44" s="493" t="s">
        <v>53</v>
      </c>
      <c r="D44" s="494" t="str">
        <f>IF(AND(COUNTIF(E44:T44,"Nein")=0,COUNTIF(E44:T44,"Ja")=0),"",IF(COUNTIF(E44:T44,"Nein")&gt;0,"Nein","Ja"))</f>
        <v/>
      </c>
      <c r="E44" s="495" t="str">
        <f>IFERROR(IF('4d) Berechnungen_Auszahlung'!E7=TRUE,IF('4d) Berechnungen_Auszahlung'!E95&lt;0,"-",IF('4d) Berechnungen_Auszahlung'!E144&gt;1.3*'4d) Berechnungen_Auszahlung'!E95,"Nein", "Ja")),""),"")</f>
        <v/>
      </c>
      <c r="F44" s="495" t="str">
        <f>IFERROR(IF('4d) Berechnungen_Auszahlung'!F7=TRUE,IF('4d) Berechnungen_Auszahlung'!F95&lt;0,"-",IF('4d) Berechnungen_Auszahlung'!F144&gt;1.3*'4d) Berechnungen_Auszahlung'!F95,"Nein", "Ja")),""),"")</f>
        <v/>
      </c>
      <c r="G44" s="495" t="str">
        <f>IFERROR(IF('4d) Berechnungen_Auszahlung'!G7=TRUE,IF('4d) Berechnungen_Auszahlung'!G95&lt;0,"-",IF('4d) Berechnungen_Auszahlung'!G144&gt;1.3*'4d) Berechnungen_Auszahlung'!G95,"Nein", "Ja")),""),"")</f>
        <v/>
      </c>
      <c r="H44" s="495" t="str">
        <f>IFERROR(IF('4d) Berechnungen_Auszahlung'!H7=TRUE,IF('4d) Berechnungen_Auszahlung'!H95&lt;0,"-",IF('4d) Berechnungen_Auszahlung'!H144&gt;1.3*'4d) Berechnungen_Auszahlung'!H95,"Nein", "Ja")),""),"")</f>
        <v/>
      </c>
      <c r="I44" s="495" t="str">
        <f>IFERROR(IF('4d) Berechnungen_Auszahlung'!I7=TRUE,IF('4d) Berechnungen_Auszahlung'!I95&lt;0,"-",IF('4d) Berechnungen_Auszahlung'!I144&gt;1.3*'4d) Berechnungen_Auszahlung'!I95,"Nein", "Ja")),""),"")</f>
        <v/>
      </c>
      <c r="J44" s="495" t="str">
        <f>IFERROR(IF('4d) Berechnungen_Auszahlung'!J7=TRUE,IF('4d) Berechnungen_Auszahlung'!J95&lt;0,"-",IF('4d) Berechnungen_Auszahlung'!J144&gt;1.3*'4d) Berechnungen_Auszahlung'!J95,"Nein", "Ja")),""),"")</f>
        <v/>
      </c>
      <c r="K44" s="495" t="str">
        <f>IFERROR(IF('4d) Berechnungen_Auszahlung'!K7=TRUE,IF('4d) Berechnungen_Auszahlung'!K95&lt;0,"-",IF('4d) Berechnungen_Auszahlung'!K144&gt;1.3*'4d) Berechnungen_Auszahlung'!K95,"Nein", "Ja")),""),"")</f>
        <v/>
      </c>
      <c r="L44" s="495" t="str">
        <f>IFERROR(IF('4d) Berechnungen_Auszahlung'!L7=TRUE,IF('4d) Berechnungen_Auszahlung'!L95&lt;0,"-",IF('4d) Berechnungen_Auszahlung'!L144&gt;1.3*'4d) Berechnungen_Auszahlung'!L95,"Nein", "Ja")),""),"")</f>
        <v/>
      </c>
      <c r="M44" s="495" t="str">
        <f>IFERROR(IF('4d) Berechnungen_Auszahlung'!M7=TRUE,IF('4d) Berechnungen_Auszahlung'!M95&lt;0,"-",IF('4d) Berechnungen_Auszahlung'!M144&gt;1.3*'4d) Berechnungen_Auszahlung'!M95,"Nein", "Ja")),""),"")</f>
        <v/>
      </c>
      <c r="N44" s="495" t="str">
        <f>IFERROR(IF('4d) Berechnungen_Auszahlung'!N7=TRUE,IF('4d) Berechnungen_Auszahlung'!N95&lt;0,"-",IF('4d) Berechnungen_Auszahlung'!N144&gt;1.3*'4d) Berechnungen_Auszahlung'!N95,"Nein", "Ja")),""),"")</f>
        <v/>
      </c>
      <c r="O44" s="495" t="str">
        <f>IFERROR(IF('4d) Berechnungen_Auszahlung'!O7=TRUE,IF('4d) Berechnungen_Auszahlung'!O95&lt;0,"-",IF('4d) Berechnungen_Auszahlung'!O144&gt;1.3*'4d) Berechnungen_Auszahlung'!O95,"Nein", "Ja")),""),"")</f>
        <v/>
      </c>
      <c r="P44" s="495" t="str">
        <f>IFERROR(IF('4d) Berechnungen_Auszahlung'!P7=TRUE,IF('4d) Berechnungen_Auszahlung'!P95&lt;0,"-",IF('4d) Berechnungen_Auszahlung'!P144&gt;1.3*'4d) Berechnungen_Auszahlung'!P95,"Nein", "Ja")),""),"")</f>
        <v/>
      </c>
      <c r="Q44" s="495" t="str">
        <f>IFERROR(IF('4d) Berechnungen_Auszahlung'!Q7=TRUE,IF('4d) Berechnungen_Auszahlung'!Q95&lt;0,"-",IF('4d) Berechnungen_Auszahlung'!Q144&gt;1.3*'4d) Berechnungen_Auszahlung'!Q95,"Nein", "Ja")),""),"")</f>
        <v/>
      </c>
      <c r="R44" s="495" t="str">
        <f>IFERROR(IF('4d) Berechnungen_Auszahlung'!R7=TRUE,IF('4d) Berechnungen_Auszahlung'!R95&lt;0,"-",IF('4d) Berechnungen_Auszahlung'!R144&gt;1.3*'4d) Berechnungen_Auszahlung'!R95,"Nein", "Ja")),""),"")</f>
        <v/>
      </c>
      <c r="S44" s="495" t="str">
        <f>IFERROR(IF('4d) Berechnungen_Auszahlung'!S7=TRUE,IF('4d) Berechnungen_Auszahlung'!S95&lt;0,"-",IF('4d) Berechnungen_Auszahlung'!S144&gt;1.3*'4d) Berechnungen_Auszahlung'!S95,"Nein", "Ja")),""),"")</f>
        <v/>
      </c>
      <c r="T44" s="496" t="str">
        <f>IFERROR(IF('4d) Berechnungen_Auszahlung'!T7=TRUE,IF('4d) Berechnungen_Auszahlung'!T95&lt;0,"-",IF('4d) Berechnungen_Auszahlung'!T144&gt;1.3*'4d) Berechnungen_Auszahlung'!T95,"Nein", "Ja")),""),"")</f>
        <v/>
      </c>
      <c r="U44" s="24"/>
    </row>
    <row r="45" spans="1:21" s="970" customFormat="1" ht="25.5" customHeight="1">
      <c r="A45" s="24"/>
      <c r="B45" s="52" t="s">
        <v>76</v>
      </c>
      <c r="C45" s="137" t="s">
        <v>53</v>
      </c>
      <c r="D45" s="488" t="str">
        <f>IF(AND(COUNTIF(E45:T45,"Nein")=0,COUNTIF(E45:T45,"Ja")=0),"",IF(COUNTIF(E45:T45,"Nein")&gt;0,"Nein","Ja"))</f>
        <v/>
      </c>
      <c r="E45" s="489" t="str">
        <f>IF('4d) Berechnungen_Auszahlung'!E7=TRUE,IFERROR('4d) Berechnungen_Auszahlung'!E449,""),"")</f>
        <v/>
      </c>
      <c r="F45" s="489" t="str">
        <f>IF('4d) Berechnungen_Auszahlung'!F7=TRUE,IFERROR('4d) Berechnungen_Auszahlung'!F449,""),"")</f>
        <v/>
      </c>
      <c r="G45" s="489" t="str">
        <f>IF('4d) Berechnungen_Auszahlung'!G7=TRUE,IFERROR('4d) Berechnungen_Auszahlung'!G449,""),"")</f>
        <v/>
      </c>
      <c r="H45" s="489" t="str">
        <f>IF('4d) Berechnungen_Auszahlung'!H7=TRUE,IFERROR('4d) Berechnungen_Auszahlung'!H449,""),"")</f>
        <v/>
      </c>
      <c r="I45" s="489" t="str">
        <f>IF('4d) Berechnungen_Auszahlung'!I7=TRUE,IFERROR('4d) Berechnungen_Auszahlung'!I449,""),"")</f>
        <v/>
      </c>
      <c r="J45" s="489" t="str">
        <f>IF('4d) Berechnungen_Auszahlung'!J7=TRUE,IFERROR('4d) Berechnungen_Auszahlung'!J449,""),"")</f>
        <v/>
      </c>
      <c r="K45" s="489" t="str">
        <f>IF('4d) Berechnungen_Auszahlung'!K7=TRUE,IFERROR('4d) Berechnungen_Auszahlung'!K449,""),"")</f>
        <v/>
      </c>
      <c r="L45" s="489" t="str">
        <f>IF('4d) Berechnungen_Auszahlung'!L7=TRUE,IFERROR('4d) Berechnungen_Auszahlung'!L449,""),"")</f>
        <v/>
      </c>
      <c r="M45" s="489" t="str">
        <f>IF('4d) Berechnungen_Auszahlung'!M7=TRUE,IFERROR('4d) Berechnungen_Auszahlung'!M449,""),"")</f>
        <v/>
      </c>
      <c r="N45" s="489" t="str">
        <f>IF('4d) Berechnungen_Auszahlung'!N7=TRUE,IFERROR('4d) Berechnungen_Auszahlung'!N449,""),"")</f>
        <v/>
      </c>
      <c r="O45" s="489" t="str">
        <f>IF('4d) Berechnungen_Auszahlung'!O7=TRUE,IFERROR('4d) Berechnungen_Auszahlung'!O449,""),"")</f>
        <v/>
      </c>
      <c r="P45" s="489" t="str">
        <f>IF('4d) Berechnungen_Auszahlung'!P7=TRUE,IFERROR('4d) Berechnungen_Auszahlung'!P449,""),"")</f>
        <v/>
      </c>
      <c r="Q45" s="489" t="str">
        <f>IF('4d) Berechnungen_Auszahlung'!Q7=TRUE,IFERROR('4d) Berechnungen_Auszahlung'!Q449,""),"")</f>
        <v/>
      </c>
      <c r="R45" s="489" t="str">
        <f>IF('4d) Berechnungen_Auszahlung'!R7=TRUE,IFERROR('4d) Berechnungen_Auszahlung'!R449,""),"")</f>
        <v/>
      </c>
      <c r="S45" s="489" t="str">
        <f>IF('4d) Berechnungen_Auszahlung'!S7=TRUE,IFERROR('4d) Berechnungen_Auszahlung'!S449,""),"")</f>
        <v/>
      </c>
      <c r="T45" s="490" t="str">
        <f>IF('4d) Berechnungen_Auszahlung'!T7=TRUE,IFERROR('4d) Berechnungen_Auszahlung'!T449,""),"")</f>
        <v/>
      </c>
      <c r="U45" s="24"/>
    </row>
    <row r="46" spans="1:21" s="970" customFormat="1" ht="25.9" customHeight="1" thickBot="1">
      <c r="A46" s="24"/>
      <c r="B46" s="491" t="s">
        <v>77</v>
      </c>
      <c r="C46" s="492" t="s">
        <v>72</v>
      </c>
      <c r="D46" s="920" t="str">
        <f>IF(SUM(E46:T46)=0,"",SUM(E46:T46))</f>
        <v/>
      </c>
      <c r="E46" s="920" t="str">
        <f>IF('4d) Berechnungen_Auszahlung'!E7=TRUE,IFERROR('4d) Berechnungen_Auszahlung'!E450,""),"")</f>
        <v/>
      </c>
      <c r="F46" s="920" t="str">
        <f>IF('4d) Berechnungen_Auszahlung'!F7=TRUE,IFERROR('4d) Berechnungen_Auszahlung'!F450,""),"")</f>
        <v/>
      </c>
      <c r="G46" s="920" t="str">
        <f>IF('4d) Berechnungen_Auszahlung'!G7=TRUE,IFERROR('4d) Berechnungen_Auszahlung'!G450,""),"")</f>
        <v/>
      </c>
      <c r="H46" s="920" t="str">
        <f>IF('4d) Berechnungen_Auszahlung'!H7=TRUE,IFERROR('4d) Berechnungen_Auszahlung'!H450,""),"")</f>
        <v/>
      </c>
      <c r="I46" s="920" t="str">
        <f>IF('4d) Berechnungen_Auszahlung'!I7=TRUE,IFERROR('4d) Berechnungen_Auszahlung'!I450,""),"")</f>
        <v/>
      </c>
      <c r="J46" s="920" t="str">
        <f>IF('4d) Berechnungen_Auszahlung'!J7=TRUE,IFERROR('4d) Berechnungen_Auszahlung'!J450,""),"")</f>
        <v/>
      </c>
      <c r="K46" s="920" t="str">
        <f>IF('4d) Berechnungen_Auszahlung'!K7=TRUE,IFERROR('4d) Berechnungen_Auszahlung'!K450,""),"")</f>
        <v/>
      </c>
      <c r="L46" s="920" t="str">
        <f>IF('4d) Berechnungen_Auszahlung'!L7=TRUE,IFERROR('4d) Berechnungen_Auszahlung'!L450,""),"")</f>
        <v/>
      </c>
      <c r="M46" s="920" t="str">
        <f>IF('4d) Berechnungen_Auszahlung'!M7=TRUE,IFERROR('4d) Berechnungen_Auszahlung'!M450,""),"")</f>
        <v/>
      </c>
      <c r="N46" s="920" t="str">
        <f>IF('4d) Berechnungen_Auszahlung'!N7=TRUE,IFERROR('4d) Berechnungen_Auszahlung'!N450,""),"")</f>
        <v/>
      </c>
      <c r="O46" s="920" t="str">
        <f>IF('4d) Berechnungen_Auszahlung'!O7=TRUE,IFERROR('4d) Berechnungen_Auszahlung'!O450,""),"")</f>
        <v/>
      </c>
      <c r="P46" s="920" t="str">
        <f>IF('4d) Berechnungen_Auszahlung'!P7=TRUE,IFERROR('4d) Berechnungen_Auszahlung'!P450,""),"")</f>
        <v/>
      </c>
      <c r="Q46" s="920" t="str">
        <f>IF('4d) Berechnungen_Auszahlung'!Q7=TRUE,IFERROR('4d) Berechnungen_Auszahlung'!Q450,""),"")</f>
        <v/>
      </c>
      <c r="R46" s="920" t="str">
        <f>IF('4d) Berechnungen_Auszahlung'!R7=TRUE,IFERROR('4d) Berechnungen_Auszahlung'!R450,""),"")</f>
        <v/>
      </c>
      <c r="S46" s="920" t="str">
        <f>IF('4d) Berechnungen_Auszahlung'!S7=TRUE,IFERROR('4d) Berechnungen_Auszahlung'!S450,""),"")</f>
        <v/>
      </c>
      <c r="T46" s="921" t="str">
        <f>IF('4d) Berechnungen_Auszahlung'!T7=TRUE,IFERROR('4d) Berechnungen_Auszahlung'!T450,""),"")</f>
        <v/>
      </c>
      <c r="U46" s="24"/>
    </row>
    <row r="47" spans="1:21" s="970" customFormat="1">
      <c r="A47" s="24"/>
      <c r="B47" s="24"/>
      <c r="C47" s="24"/>
      <c r="D47" s="24"/>
      <c r="E47" s="24"/>
      <c r="F47" s="24"/>
      <c r="G47" s="24"/>
      <c r="H47" s="24"/>
      <c r="I47" s="24"/>
      <c r="J47" s="24"/>
      <c r="K47" s="24"/>
      <c r="L47" s="24"/>
      <c r="M47" s="24"/>
      <c r="N47" s="24"/>
      <c r="O47" s="24"/>
      <c r="P47" s="24"/>
      <c r="Q47" s="24"/>
      <c r="R47" s="24"/>
      <c r="S47" s="24"/>
      <c r="T47" s="24"/>
      <c r="U47" s="24"/>
    </row>
    <row r="48" spans="1:21" s="970" customFormat="1">
      <c r="A48" s="24"/>
      <c r="B48" s="24"/>
      <c r="C48" s="24"/>
      <c r="D48" s="24"/>
      <c r="E48" s="456"/>
      <c r="F48" s="456"/>
      <c r="G48" s="456"/>
      <c r="H48" s="456"/>
      <c r="I48" s="456"/>
      <c r="J48" s="456"/>
      <c r="K48" s="456"/>
      <c r="L48" s="456"/>
      <c r="M48" s="456"/>
      <c r="N48" s="456"/>
      <c r="O48" s="456"/>
      <c r="P48" s="456"/>
      <c r="Q48" s="456"/>
      <c r="R48" s="456"/>
      <c r="S48" s="456"/>
      <c r="T48" s="24"/>
      <c r="U48" s="24"/>
    </row>
    <row r="49" spans="1:21" s="970" customFormat="1">
      <c r="A49" s="24"/>
      <c r="B49" s="204"/>
      <c r="C49" s="204"/>
      <c r="D49" s="204"/>
      <c r="E49" s="204"/>
      <c r="F49" s="204"/>
      <c r="G49" s="204"/>
      <c r="H49" s="204"/>
      <c r="I49" s="204"/>
      <c r="J49" s="204"/>
      <c r="K49" s="204"/>
      <c r="L49" s="204"/>
      <c r="M49" s="204"/>
      <c r="N49" s="204"/>
      <c r="O49" s="204"/>
      <c r="P49" s="204"/>
      <c r="Q49" s="204"/>
      <c r="R49" s="204"/>
      <c r="S49" s="204"/>
      <c r="T49" s="204"/>
      <c r="U49" s="204"/>
    </row>
    <row r="50" spans="1:21" s="970" customFormat="1">
      <c r="A50" s="24"/>
      <c r="B50" s="204"/>
      <c r="C50" s="204"/>
      <c r="D50" s="204"/>
      <c r="E50" s="204"/>
      <c r="F50" s="204"/>
      <c r="G50" s="204"/>
      <c r="H50" s="204"/>
      <c r="I50" s="204"/>
      <c r="J50" s="204"/>
      <c r="K50" s="204"/>
      <c r="L50" s="204"/>
      <c r="M50" s="204"/>
      <c r="N50" s="204"/>
      <c r="O50" s="204"/>
      <c r="P50" s="204"/>
      <c r="Q50" s="204"/>
      <c r="R50" s="204"/>
      <c r="S50" s="204"/>
      <c r="T50" s="204"/>
      <c r="U50" s="204"/>
    </row>
    <row r="51" spans="1:21" s="970" customFormat="1">
      <c r="A51" s="24"/>
      <c r="B51" s="204"/>
      <c r="C51" s="204"/>
      <c r="D51" s="204"/>
      <c r="E51" s="204"/>
      <c r="F51" s="204"/>
      <c r="G51" s="204"/>
      <c r="H51" s="204"/>
      <c r="I51" s="204"/>
      <c r="J51" s="204"/>
      <c r="K51" s="204"/>
      <c r="L51" s="204"/>
      <c r="M51" s="204"/>
      <c r="N51" s="204"/>
      <c r="O51" s="204"/>
      <c r="P51" s="204"/>
      <c r="Q51" s="204"/>
      <c r="R51" s="204"/>
      <c r="S51" s="204"/>
      <c r="T51" s="204"/>
      <c r="U51" s="204"/>
    </row>
    <row r="52" spans="1:21" s="970" customFormat="1">
      <c r="A52" s="24"/>
      <c r="B52" s="204"/>
      <c r="C52" s="204"/>
      <c r="D52" s="204"/>
      <c r="E52" s="204"/>
      <c r="F52" s="204"/>
      <c r="G52" s="204"/>
      <c r="H52" s="204"/>
      <c r="I52" s="204"/>
      <c r="J52" s="204"/>
      <c r="K52" s="204"/>
      <c r="L52" s="204"/>
      <c r="M52" s="204"/>
      <c r="N52" s="204"/>
      <c r="O52" s="204"/>
      <c r="P52" s="204"/>
      <c r="Q52" s="204"/>
      <c r="R52" s="204"/>
      <c r="S52" s="204"/>
      <c r="T52" s="204"/>
      <c r="U52" s="204"/>
    </row>
    <row r="53" spans="1:21" s="970" customFormat="1">
      <c r="A53" s="24"/>
      <c r="B53" s="204"/>
      <c r="C53" s="24"/>
      <c r="D53" s="24"/>
      <c r="E53" s="204"/>
      <c r="F53" s="204"/>
      <c r="G53" s="204"/>
      <c r="H53" s="204"/>
      <c r="I53" s="204"/>
      <c r="J53" s="204"/>
      <c r="K53" s="204"/>
      <c r="L53" s="204"/>
      <c r="M53" s="204"/>
      <c r="N53" s="204"/>
      <c r="O53" s="204"/>
      <c r="P53" s="204"/>
      <c r="Q53" s="204"/>
      <c r="R53" s="204"/>
      <c r="S53" s="204"/>
      <c r="T53" s="24"/>
      <c r="U53" s="204"/>
    </row>
    <row r="54" spans="1:21" s="970" customFormat="1">
      <c r="A54" s="24"/>
      <c r="B54" s="204"/>
      <c r="C54" s="204"/>
      <c r="D54" s="204"/>
      <c r="E54" s="457"/>
      <c r="F54" s="457"/>
      <c r="G54" s="24"/>
      <c r="H54" s="457"/>
      <c r="I54" s="457"/>
      <c r="J54" s="457"/>
      <c r="K54" s="457"/>
      <c r="L54" s="457"/>
      <c r="M54" s="24"/>
      <c r="N54" s="457"/>
      <c r="O54" s="457"/>
      <c r="P54" s="457"/>
      <c r="Q54" s="457"/>
      <c r="R54" s="457"/>
      <c r="S54" s="457"/>
      <c r="T54" s="204"/>
      <c r="U54" s="204"/>
    </row>
    <row r="55" spans="1:21" s="970" customFormat="1">
      <c r="A55" s="24"/>
      <c r="B55" s="204"/>
      <c r="C55" s="204"/>
      <c r="D55" s="204"/>
      <c r="E55" s="457"/>
      <c r="F55" s="457"/>
      <c r="G55" s="457"/>
      <c r="H55" s="457"/>
      <c r="I55" s="457"/>
      <c r="J55" s="457"/>
      <c r="K55" s="457"/>
      <c r="L55" s="457"/>
      <c r="M55" s="457"/>
      <c r="N55" s="457"/>
      <c r="O55" s="457"/>
      <c r="P55" s="457"/>
      <c r="Q55" s="457"/>
      <c r="R55" s="457"/>
      <c r="S55" s="457"/>
      <c r="T55" s="204"/>
      <c r="U55" s="204"/>
    </row>
    <row r="56" spans="1:21" s="970" customFormat="1">
      <c r="A56" s="24"/>
      <c r="B56" s="204"/>
      <c r="C56" s="204"/>
      <c r="D56" s="204"/>
      <c r="E56" s="457"/>
      <c r="F56" s="457"/>
      <c r="G56" s="457"/>
      <c r="H56" s="457"/>
      <c r="I56" s="457"/>
      <c r="J56" s="457"/>
      <c r="K56" s="457"/>
      <c r="L56" s="457"/>
      <c r="M56" s="457"/>
      <c r="N56" s="457"/>
      <c r="O56" s="457"/>
      <c r="P56" s="457"/>
      <c r="Q56" s="457"/>
      <c r="R56" s="457"/>
      <c r="S56" s="457"/>
      <c r="T56" s="204"/>
      <c r="U56" s="204"/>
    </row>
    <row r="57" spans="1:21" s="970" customFormat="1">
      <c r="A57" s="24"/>
      <c r="B57" s="204"/>
      <c r="C57" s="204"/>
      <c r="D57" s="204"/>
      <c r="E57" s="204"/>
      <c r="F57" s="204"/>
      <c r="G57" s="204"/>
      <c r="H57" s="204"/>
      <c r="I57" s="204"/>
      <c r="J57" s="204"/>
      <c r="K57" s="204"/>
      <c r="L57" s="204"/>
      <c r="M57" s="204"/>
      <c r="N57" s="204"/>
      <c r="O57" s="204"/>
      <c r="P57" s="204"/>
      <c r="Q57" s="204"/>
      <c r="R57" s="204"/>
      <c r="S57" s="204"/>
      <c r="T57" s="204"/>
      <c r="U57" s="204"/>
    </row>
    <row r="58" spans="1:21" s="970" customFormat="1">
      <c r="A58" s="24"/>
      <c r="B58" s="204"/>
      <c r="C58" s="204"/>
      <c r="D58" s="204"/>
      <c r="E58" s="204"/>
      <c r="F58" s="204"/>
      <c r="G58" s="204"/>
      <c r="H58" s="204"/>
      <c r="I58" s="204"/>
      <c r="J58" s="204"/>
      <c r="K58" s="204"/>
      <c r="L58" s="204"/>
      <c r="M58" s="204"/>
      <c r="N58" s="204"/>
      <c r="O58" s="204"/>
      <c r="P58" s="204"/>
      <c r="Q58" s="204"/>
      <c r="R58" s="204"/>
      <c r="S58" s="204"/>
      <c r="T58" s="204"/>
      <c r="U58" s="204"/>
    </row>
    <row r="59" spans="1:21" s="970" customFormat="1" ht="15.5" customHeight="1">
      <c r="A59" s="24"/>
      <c r="B59" s="204"/>
      <c r="C59" s="204"/>
      <c r="D59" s="204"/>
      <c r="E59" s="204"/>
      <c r="F59" s="204"/>
      <c r="G59" s="204"/>
      <c r="H59" s="204"/>
      <c r="I59" s="204"/>
      <c r="J59" s="204"/>
      <c r="K59" s="204"/>
      <c r="L59" s="204"/>
      <c r="M59" s="204"/>
      <c r="N59" s="204"/>
      <c r="O59" s="204"/>
      <c r="P59" s="204"/>
      <c r="Q59" s="204"/>
      <c r="R59" s="204"/>
      <c r="S59" s="204"/>
      <c r="T59" s="204"/>
      <c r="U59" s="204"/>
    </row>
    <row r="60" spans="1:21" s="970" customFormat="1">
      <c r="A60" s="24"/>
      <c r="B60" s="204"/>
      <c r="C60" s="204"/>
      <c r="D60" s="204"/>
      <c r="E60" s="204"/>
      <c r="F60" s="207"/>
      <c r="G60" s="204"/>
      <c r="H60" s="204"/>
      <c r="I60" s="204"/>
      <c r="J60" s="204"/>
      <c r="K60" s="204"/>
      <c r="L60" s="204"/>
      <c r="M60" s="204"/>
      <c r="N60" s="204"/>
      <c r="O60" s="204"/>
      <c r="P60" s="204"/>
      <c r="Q60" s="204"/>
      <c r="R60" s="204"/>
      <c r="S60" s="204"/>
      <c r="T60" s="204"/>
      <c r="U60" s="204"/>
    </row>
    <row r="61" spans="1:21" s="970" customFormat="1" ht="13.5" hidden="1" customHeight="1">
      <c r="A61" s="24"/>
      <c r="B61" s="24"/>
      <c r="C61" s="24"/>
      <c r="D61" s="852"/>
      <c r="E61" s="853"/>
      <c r="F61" s="24"/>
      <c r="G61" s="24"/>
      <c r="H61" s="24"/>
      <c r="I61" s="24"/>
      <c r="J61" s="24"/>
      <c r="K61" s="24"/>
      <c r="L61" s="24"/>
      <c r="M61" s="24"/>
      <c r="N61" s="24"/>
      <c r="O61" s="24"/>
      <c r="P61" s="24"/>
      <c r="Q61" s="24"/>
      <c r="R61" s="24"/>
      <c r="S61" s="24"/>
      <c r="T61" s="24"/>
      <c r="U61" s="24"/>
    </row>
    <row r="62" spans="1:21" s="970" customFormat="1" hidden="1">
      <c r="A62" s="24"/>
      <c r="B62" s="346"/>
      <c r="C62" s="24"/>
      <c r="D62" s="24"/>
      <c r="E62" s="24"/>
      <c r="F62" s="24"/>
      <c r="G62" s="24"/>
      <c r="H62" s="24"/>
      <c r="I62" s="24"/>
      <c r="J62" s="24"/>
      <c r="K62" s="24"/>
      <c r="L62" s="24"/>
      <c r="M62" s="24"/>
      <c r="N62" s="24"/>
      <c r="O62" s="24"/>
      <c r="P62" s="24"/>
      <c r="Q62" s="24"/>
      <c r="R62" s="24"/>
      <c r="S62" s="24"/>
      <c r="T62" s="24"/>
      <c r="U62" s="24"/>
    </row>
    <row r="63" spans="1:21" s="970" customFormat="1" hidden="1">
      <c r="A63" s="24"/>
      <c r="B63" s="24"/>
      <c r="C63" s="24"/>
      <c r="D63" s="24"/>
      <c r="E63" s="24"/>
      <c r="F63" s="24"/>
      <c r="G63" s="24"/>
      <c r="H63" s="24"/>
      <c r="I63" s="24"/>
      <c r="J63" s="24"/>
      <c r="K63" s="24"/>
      <c r="L63" s="24"/>
      <c r="M63" s="24"/>
      <c r="N63" s="24"/>
      <c r="O63" s="24"/>
      <c r="P63" s="24"/>
      <c r="Q63" s="24"/>
      <c r="R63" s="24"/>
      <c r="S63" s="24"/>
      <c r="T63" s="24"/>
      <c r="U63" s="24"/>
    </row>
    <row r="64" spans="1:21" s="970" customFormat="1" hidden="1">
      <c r="A64" s="24"/>
      <c r="B64" s="24"/>
      <c r="C64" s="24"/>
      <c r="D64" s="24"/>
      <c r="E64" s="24"/>
      <c r="F64" s="24"/>
      <c r="G64" s="24"/>
      <c r="H64" s="24"/>
      <c r="I64" s="24"/>
      <c r="J64" s="24"/>
      <c r="K64" s="24"/>
      <c r="L64" s="24"/>
      <c r="M64" s="24"/>
      <c r="N64" s="24"/>
      <c r="O64" s="24"/>
      <c r="P64" s="24"/>
      <c r="Q64" s="24"/>
      <c r="R64" s="24"/>
      <c r="S64" s="24"/>
      <c r="T64" s="24"/>
      <c r="U64" s="24"/>
    </row>
    <row r="65" spans="1:21" s="970" customFormat="1" hidden="1">
      <c r="A65" s="24"/>
      <c r="B65" s="24"/>
      <c r="C65" s="24"/>
      <c r="D65" s="24"/>
      <c r="E65" s="24"/>
      <c r="F65" s="24"/>
      <c r="G65" s="24"/>
      <c r="H65" s="24"/>
      <c r="I65" s="24"/>
      <c r="J65" s="24"/>
      <c r="K65" s="24"/>
      <c r="L65" s="24"/>
      <c r="M65" s="24"/>
      <c r="N65" s="24"/>
      <c r="O65" s="24"/>
      <c r="P65" s="24"/>
      <c r="Q65" s="24"/>
      <c r="R65" s="24"/>
      <c r="S65" s="24"/>
      <c r="T65" s="24"/>
      <c r="U65" s="24"/>
    </row>
    <row r="66" spans="1:21" s="970" customFormat="1" hidden="1">
      <c r="A66" s="24"/>
      <c r="B66" s="24"/>
      <c r="C66" s="24"/>
      <c r="D66" s="24"/>
      <c r="E66" s="24"/>
      <c r="F66" s="24"/>
      <c r="G66" s="24"/>
      <c r="H66" s="24"/>
      <c r="I66" s="24"/>
      <c r="J66" s="24"/>
      <c r="K66" s="24"/>
      <c r="L66" s="24"/>
      <c r="M66" s="24"/>
      <c r="N66" s="24"/>
      <c r="O66" s="24"/>
      <c r="P66" s="24"/>
      <c r="Q66" s="24"/>
      <c r="R66" s="24"/>
      <c r="S66" s="24"/>
      <c r="T66" s="24"/>
      <c r="U66" s="24"/>
    </row>
    <row r="67" spans="1:21" s="970" customFormat="1" hidden="1">
      <c r="A67" s="24"/>
      <c r="B67" s="24"/>
      <c r="C67" s="24"/>
      <c r="D67" s="24"/>
      <c r="E67" s="24"/>
      <c r="F67" s="24"/>
      <c r="G67" s="24"/>
      <c r="H67" s="24"/>
      <c r="I67" s="24"/>
      <c r="J67" s="24"/>
      <c r="K67" s="24"/>
      <c r="L67" s="24"/>
      <c r="M67" s="24"/>
      <c r="N67" s="24"/>
      <c r="O67" s="24"/>
      <c r="P67" s="24"/>
      <c r="Q67" s="24"/>
      <c r="R67" s="24"/>
      <c r="S67" s="24"/>
      <c r="T67" s="24"/>
      <c r="U67" s="24"/>
    </row>
    <row r="68" spans="1:21" s="970" customFormat="1" hidden="1">
      <c r="A68" s="24"/>
      <c r="B68" s="24"/>
      <c r="C68" s="24"/>
      <c r="D68" s="24"/>
      <c r="E68" s="24"/>
      <c r="F68" s="24"/>
      <c r="G68" s="24"/>
      <c r="H68" s="24"/>
      <c r="I68" s="24"/>
      <c r="J68" s="24"/>
      <c r="K68" s="24"/>
      <c r="L68" s="24"/>
      <c r="M68" s="24"/>
      <c r="N68" s="24"/>
      <c r="O68" s="24"/>
      <c r="P68" s="24"/>
      <c r="Q68" s="24"/>
      <c r="R68" s="24"/>
      <c r="S68" s="24"/>
      <c r="T68" s="24"/>
      <c r="U68" s="24"/>
    </row>
    <row r="69" spans="1:21" s="970" customFormat="1" hidden="1">
      <c r="A69" s="24"/>
      <c r="B69" s="24"/>
      <c r="C69" s="24"/>
      <c r="D69" s="24"/>
      <c r="E69" s="24"/>
      <c r="F69" s="24"/>
      <c r="G69" s="24"/>
      <c r="H69" s="24"/>
      <c r="I69" s="24"/>
      <c r="J69" s="24"/>
      <c r="K69" s="24"/>
      <c r="L69" s="24"/>
      <c r="M69" s="24"/>
      <c r="N69" s="24"/>
      <c r="O69" s="24"/>
      <c r="P69" s="24"/>
      <c r="Q69" s="24"/>
      <c r="R69" s="24"/>
      <c r="S69" s="24"/>
      <c r="T69" s="24"/>
      <c r="U69" s="24"/>
    </row>
    <row r="70" spans="1:21" s="970" customFormat="1" hidden="1">
      <c r="A70" s="24"/>
      <c r="B70" s="24"/>
      <c r="C70" s="24"/>
      <c r="D70" s="24"/>
      <c r="E70" s="24"/>
      <c r="F70" s="24"/>
      <c r="G70" s="24"/>
      <c r="H70" s="24"/>
      <c r="I70" s="24"/>
      <c r="J70" s="24"/>
      <c r="K70" s="24"/>
      <c r="L70" s="24"/>
      <c r="M70" s="24"/>
      <c r="N70" s="24"/>
      <c r="O70" s="24"/>
      <c r="P70" s="24"/>
      <c r="Q70" s="24"/>
      <c r="R70" s="24"/>
      <c r="S70" s="24"/>
      <c r="T70" s="24"/>
      <c r="U70" s="24"/>
    </row>
    <row r="71" spans="1:21" s="970" customFormat="1" hidden="1">
      <c r="A71" s="24"/>
      <c r="B71" s="24"/>
      <c r="C71" s="24"/>
      <c r="D71" s="24"/>
      <c r="E71" s="24"/>
      <c r="F71" s="24"/>
      <c r="G71" s="24"/>
      <c r="H71" s="24"/>
      <c r="I71" s="24"/>
      <c r="J71" s="24"/>
      <c r="K71" s="24"/>
      <c r="L71" s="24"/>
      <c r="M71" s="24"/>
      <c r="N71" s="24"/>
      <c r="O71" s="24"/>
      <c r="P71" s="24"/>
      <c r="Q71" s="24"/>
      <c r="R71" s="24"/>
      <c r="S71" s="24"/>
      <c r="T71" s="24"/>
      <c r="U71" s="24"/>
    </row>
    <row r="72" spans="1:21" s="970" customFormat="1" hidden="1">
      <c r="A72" s="24"/>
      <c r="B72" s="24"/>
      <c r="C72" s="24"/>
      <c r="D72" s="24"/>
      <c r="E72" s="24"/>
      <c r="F72" s="24"/>
      <c r="G72" s="24"/>
      <c r="H72" s="24"/>
      <c r="I72" s="24"/>
      <c r="J72" s="24"/>
      <c r="K72" s="24"/>
      <c r="L72" s="24"/>
      <c r="M72" s="24"/>
      <c r="N72" s="24"/>
      <c r="O72" s="24"/>
      <c r="P72" s="24"/>
      <c r="Q72" s="24"/>
      <c r="R72" s="24"/>
      <c r="S72" s="24"/>
      <c r="T72" s="24"/>
      <c r="U72" s="24"/>
    </row>
    <row r="73" spans="1:21" s="970" customFormat="1" hidden="1">
      <c r="A73" s="24"/>
      <c r="B73" s="24"/>
      <c r="C73" s="24"/>
      <c r="D73" s="24"/>
      <c r="E73" s="24"/>
      <c r="F73" s="24"/>
      <c r="G73" s="24"/>
      <c r="H73" s="24"/>
      <c r="I73" s="24"/>
      <c r="J73" s="24"/>
      <c r="K73" s="24"/>
      <c r="L73" s="24"/>
      <c r="M73" s="24"/>
      <c r="N73" s="24"/>
      <c r="O73" s="24"/>
      <c r="P73" s="24"/>
      <c r="Q73" s="24"/>
      <c r="R73" s="24"/>
      <c r="S73" s="24"/>
      <c r="T73" s="24"/>
      <c r="U73" s="24"/>
    </row>
    <row r="74" spans="1:21" s="970" customFormat="1" hidden="1">
      <c r="A74" s="24"/>
      <c r="B74" s="24"/>
      <c r="C74" s="24"/>
      <c r="D74" s="24"/>
      <c r="E74" s="24"/>
      <c r="F74" s="24"/>
      <c r="G74" s="24"/>
      <c r="H74" s="24"/>
      <c r="I74" s="24"/>
      <c r="J74" s="24"/>
      <c r="K74" s="24"/>
      <c r="L74" s="24"/>
      <c r="M74" s="24"/>
      <c r="N74" s="24"/>
      <c r="O74" s="24"/>
      <c r="P74" s="24"/>
      <c r="Q74" s="24"/>
      <c r="R74" s="24"/>
      <c r="S74" s="24"/>
      <c r="T74" s="24"/>
      <c r="U74" s="24"/>
    </row>
    <row r="75" spans="1:21" s="970" customFormat="1" hidden="1">
      <c r="A75" s="24"/>
      <c r="B75" s="24"/>
      <c r="C75" s="24"/>
      <c r="D75" s="24"/>
      <c r="E75" s="24"/>
      <c r="F75" s="24"/>
      <c r="G75" s="24"/>
      <c r="H75" s="24"/>
      <c r="I75" s="24"/>
      <c r="J75" s="24"/>
      <c r="K75" s="24"/>
      <c r="L75" s="24"/>
      <c r="M75" s="24"/>
      <c r="N75" s="24"/>
      <c r="O75" s="24"/>
      <c r="P75" s="24"/>
      <c r="Q75" s="24"/>
      <c r="R75" s="24"/>
      <c r="S75" s="24"/>
      <c r="T75" s="24"/>
      <c r="U75" s="24"/>
    </row>
    <row r="76" spans="1:21" s="970" customFormat="1" hidden="1">
      <c r="A76" s="24"/>
      <c r="B76" s="24"/>
      <c r="C76" s="24"/>
      <c r="D76" s="24"/>
      <c r="E76" s="24"/>
      <c r="F76" s="24"/>
      <c r="G76" s="24"/>
      <c r="H76" s="24"/>
      <c r="I76" s="24"/>
      <c r="J76" s="24"/>
      <c r="K76" s="24"/>
      <c r="L76" s="24"/>
      <c r="M76" s="24"/>
      <c r="N76" s="24"/>
      <c r="O76" s="24"/>
      <c r="P76" s="24"/>
      <c r="Q76" s="24"/>
      <c r="R76" s="24"/>
      <c r="S76" s="24"/>
      <c r="T76" s="24"/>
      <c r="U76" s="24"/>
    </row>
    <row r="77" spans="1:21" s="970" customFormat="1" hidden="1">
      <c r="A77" s="24"/>
      <c r="B77" s="24"/>
      <c r="C77" s="24"/>
      <c r="D77" s="24"/>
      <c r="E77" s="24"/>
      <c r="F77" s="24"/>
      <c r="G77" s="24"/>
      <c r="H77" s="24"/>
      <c r="I77" s="24"/>
      <c r="J77" s="24"/>
      <c r="K77" s="24"/>
      <c r="L77" s="24"/>
      <c r="M77" s="24"/>
      <c r="N77" s="24"/>
      <c r="O77" s="24"/>
      <c r="P77" s="24"/>
      <c r="Q77" s="24"/>
      <c r="R77" s="24"/>
      <c r="S77" s="24"/>
      <c r="T77" s="24"/>
      <c r="U77" s="24"/>
    </row>
    <row r="78" spans="1:21" s="970" customFormat="1" ht="28.5" hidden="1">
      <c r="A78" s="24"/>
      <c r="B78" s="40" t="s">
        <v>78</v>
      </c>
      <c r="C78" s="24"/>
      <c r="D78" s="24"/>
      <c r="E78" s="24"/>
      <c r="F78" s="24"/>
      <c r="G78" s="24"/>
      <c r="H78" s="24"/>
      <c r="I78" s="24"/>
      <c r="J78" s="24"/>
      <c r="K78" s="24"/>
      <c r="L78" s="24"/>
      <c r="M78" s="24"/>
      <c r="N78" s="24"/>
      <c r="O78" s="24"/>
      <c r="P78" s="24"/>
      <c r="Q78" s="24"/>
      <c r="R78" s="24"/>
      <c r="S78" s="24"/>
      <c r="T78" s="24"/>
      <c r="U78" s="24"/>
    </row>
    <row r="79" spans="1:21" s="970" customFormat="1" ht="28.5" hidden="1">
      <c r="A79" s="24"/>
      <c r="B79" s="40"/>
      <c r="C79" s="24"/>
      <c r="D79" s="24"/>
      <c r="E79" s="24"/>
      <c r="F79" s="24"/>
      <c r="G79" s="24"/>
      <c r="H79" s="24"/>
      <c r="I79" s="24"/>
      <c r="J79" s="24"/>
      <c r="K79" s="24"/>
      <c r="L79" s="24"/>
      <c r="M79" s="24"/>
      <c r="N79" s="24"/>
      <c r="O79" s="24"/>
      <c r="P79" s="24"/>
      <c r="Q79" s="24"/>
      <c r="R79" s="24"/>
      <c r="S79" s="24"/>
      <c r="T79" s="24"/>
      <c r="U79" s="24"/>
    </row>
    <row r="80" spans="1:21" s="972" customFormat="1" hidden="1">
      <c r="A80" s="24"/>
      <c r="B80" s="24" t="s">
        <v>37</v>
      </c>
      <c r="C80" s="24" t="s">
        <v>52</v>
      </c>
      <c r="D80" s="24"/>
      <c r="E80" s="438"/>
      <c r="F80" s="438"/>
      <c r="G80" s="438"/>
      <c r="H80" s="438"/>
      <c r="I80" s="438"/>
      <c r="J80" s="438"/>
      <c r="K80" s="438"/>
      <c r="L80" s="438"/>
      <c r="M80" s="438"/>
      <c r="N80" s="438"/>
      <c r="O80" s="438"/>
      <c r="P80" s="438"/>
      <c r="Q80" s="438"/>
      <c r="R80" s="438"/>
      <c r="S80" s="438"/>
      <c r="T80" s="438"/>
      <c r="U80" s="438"/>
    </row>
    <row r="81" spans="1:21" s="972" customFormat="1" hidden="1">
      <c r="A81" s="24"/>
      <c r="B81" s="24" t="s">
        <v>79</v>
      </c>
      <c r="C81" s="24"/>
      <c r="D81" s="24"/>
      <c r="E81" s="438"/>
      <c r="F81" s="438"/>
      <c r="G81" s="438"/>
      <c r="H81" s="438"/>
      <c r="I81" s="438"/>
      <c r="J81" s="438"/>
      <c r="K81" s="438"/>
      <c r="L81" s="438"/>
      <c r="M81" s="438"/>
      <c r="N81" s="438"/>
      <c r="O81" s="438"/>
      <c r="P81" s="438"/>
      <c r="Q81" s="438"/>
      <c r="R81" s="438"/>
      <c r="S81" s="438"/>
      <c r="T81" s="438"/>
      <c r="U81" s="438"/>
    </row>
    <row r="82" spans="1:21" s="972" customFormat="1" hidden="1">
      <c r="A82" s="24"/>
      <c r="B82" s="24" t="s">
        <v>80</v>
      </c>
      <c r="C82" s="24"/>
      <c r="D82" s="24"/>
      <c r="E82" s="438">
        <f>YEAR('2b) Allg. Inputs'!C8)</f>
        <v>1900</v>
      </c>
      <c r="F82" s="438">
        <f>E82+1</f>
        <v>1901</v>
      </c>
      <c r="G82" s="438">
        <f t="shared" ref="G82:T82" si="8">F82+1</f>
        <v>1902</v>
      </c>
      <c r="H82" s="438">
        <f t="shared" si="8"/>
        <v>1903</v>
      </c>
      <c r="I82" s="438">
        <f t="shared" si="8"/>
        <v>1904</v>
      </c>
      <c r="J82" s="438">
        <f t="shared" si="8"/>
        <v>1905</v>
      </c>
      <c r="K82" s="438">
        <f t="shared" si="8"/>
        <v>1906</v>
      </c>
      <c r="L82" s="438">
        <f t="shared" si="8"/>
        <v>1907</v>
      </c>
      <c r="M82" s="438">
        <f t="shared" si="8"/>
        <v>1908</v>
      </c>
      <c r="N82" s="438">
        <f t="shared" si="8"/>
        <v>1909</v>
      </c>
      <c r="O82" s="438">
        <f t="shared" si="8"/>
        <v>1910</v>
      </c>
      <c r="P82" s="438">
        <f t="shared" si="8"/>
        <v>1911</v>
      </c>
      <c r="Q82" s="438">
        <f t="shared" si="8"/>
        <v>1912</v>
      </c>
      <c r="R82" s="438">
        <f t="shared" si="8"/>
        <v>1913</v>
      </c>
      <c r="S82" s="438">
        <f t="shared" si="8"/>
        <v>1914</v>
      </c>
      <c r="T82" s="438">
        <f t="shared" si="8"/>
        <v>1915</v>
      </c>
      <c r="U82" s="438"/>
    </row>
    <row r="83" spans="1:21" s="970" customFormat="1" hidden="1">
      <c r="A83" s="24"/>
      <c r="B83" s="24" t="s">
        <v>54</v>
      </c>
      <c r="C83" s="24" t="s">
        <v>72</v>
      </c>
      <c r="D83" s="24"/>
      <c r="E83" s="44" t="str">
        <f t="shared" ref="E83:T83" si="9">$D$24</f>
        <v/>
      </c>
      <c r="F83" s="44" t="str">
        <f t="shared" si="9"/>
        <v/>
      </c>
      <c r="G83" s="44" t="str">
        <f t="shared" si="9"/>
        <v/>
      </c>
      <c r="H83" s="44" t="str">
        <f t="shared" si="9"/>
        <v/>
      </c>
      <c r="I83" s="44" t="str">
        <f t="shared" si="9"/>
        <v/>
      </c>
      <c r="J83" s="44" t="str">
        <f t="shared" si="9"/>
        <v/>
      </c>
      <c r="K83" s="44" t="str">
        <f t="shared" si="9"/>
        <v/>
      </c>
      <c r="L83" s="44" t="str">
        <f t="shared" si="9"/>
        <v/>
      </c>
      <c r="M83" s="44" t="str">
        <f t="shared" si="9"/>
        <v/>
      </c>
      <c r="N83" s="44" t="str">
        <f t="shared" si="9"/>
        <v/>
      </c>
      <c r="O83" s="44" t="str">
        <f t="shared" si="9"/>
        <v/>
      </c>
      <c r="P83" s="44" t="str">
        <f t="shared" si="9"/>
        <v/>
      </c>
      <c r="Q83" s="44" t="str">
        <f t="shared" si="9"/>
        <v/>
      </c>
      <c r="R83" s="44" t="str">
        <f t="shared" si="9"/>
        <v/>
      </c>
      <c r="S83" s="44" t="str">
        <f t="shared" si="9"/>
        <v/>
      </c>
      <c r="T83" s="44" t="str">
        <f t="shared" si="9"/>
        <v/>
      </c>
      <c r="U83" s="24"/>
    </row>
    <row r="84" spans="1:21" s="970" customFormat="1" hidden="1">
      <c r="A84" s="24"/>
      <c r="B84" s="24" t="s">
        <v>81</v>
      </c>
      <c r="C84" s="24" t="s">
        <v>82</v>
      </c>
      <c r="D84" s="24"/>
      <c r="E84" s="44" t="str">
        <f>'4d) Berechnungen_Auszahlung'!E442</f>
        <v>-</v>
      </c>
      <c r="F84" s="44" t="str">
        <f>'4d) Berechnungen_Auszahlung'!F442</f>
        <v>-</v>
      </c>
      <c r="G84" s="44" t="str">
        <f>'4d) Berechnungen_Auszahlung'!G442</f>
        <v>-</v>
      </c>
      <c r="H84" s="44" t="str">
        <f>'4d) Berechnungen_Auszahlung'!H442</f>
        <v>-</v>
      </c>
      <c r="I84" s="44" t="str">
        <f>'4d) Berechnungen_Auszahlung'!I442</f>
        <v>-</v>
      </c>
      <c r="J84" s="44" t="str">
        <f>'4d) Berechnungen_Auszahlung'!J442</f>
        <v>-</v>
      </c>
      <c r="K84" s="44" t="str">
        <f>'4d) Berechnungen_Auszahlung'!K442</f>
        <v>-</v>
      </c>
      <c r="L84" s="44" t="str">
        <f>'4d) Berechnungen_Auszahlung'!L442</f>
        <v>-</v>
      </c>
      <c r="M84" s="44" t="str">
        <f>'4d) Berechnungen_Auszahlung'!M442</f>
        <v>-</v>
      </c>
      <c r="N84" s="44" t="str">
        <f>'4d) Berechnungen_Auszahlung'!N442</f>
        <v>-</v>
      </c>
      <c r="O84" s="44" t="str">
        <f>'4d) Berechnungen_Auszahlung'!O442</f>
        <v>-</v>
      </c>
      <c r="P84" s="44" t="str">
        <f>'4d) Berechnungen_Auszahlung'!P442</f>
        <v>-</v>
      </c>
      <c r="Q84" s="44" t="str">
        <f>'4d) Berechnungen_Auszahlung'!Q442</f>
        <v>-</v>
      </c>
      <c r="R84" s="44" t="str">
        <f>'4d) Berechnungen_Auszahlung'!R442</f>
        <v>-</v>
      </c>
      <c r="S84" s="44" t="str">
        <f>'4d) Berechnungen_Auszahlung'!S442</f>
        <v>-</v>
      </c>
      <c r="T84" s="44" t="str">
        <f>'4d) Berechnungen_Auszahlung'!T442</f>
        <v>-</v>
      </c>
      <c r="U84" s="24"/>
    </row>
    <row r="85" spans="1:21" s="970" customFormat="1" hidden="1">
      <c r="A85" s="24"/>
      <c r="B85" s="24" t="s">
        <v>83</v>
      </c>
      <c r="C85" s="24" t="s">
        <v>82</v>
      </c>
      <c r="D85" s="24"/>
      <c r="E85" s="44" t="e">
        <f>E83+E84</f>
        <v>#VALUE!</v>
      </c>
      <c r="F85" s="44" t="e">
        <f t="shared" ref="F85:T85" si="10">F83+F84</f>
        <v>#VALUE!</v>
      </c>
      <c r="G85" s="44" t="e">
        <f t="shared" si="10"/>
        <v>#VALUE!</v>
      </c>
      <c r="H85" s="44" t="e">
        <f t="shared" si="10"/>
        <v>#VALUE!</v>
      </c>
      <c r="I85" s="44" t="e">
        <f t="shared" si="10"/>
        <v>#VALUE!</v>
      </c>
      <c r="J85" s="44" t="e">
        <f t="shared" si="10"/>
        <v>#VALUE!</v>
      </c>
      <c r="K85" s="44" t="e">
        <f t="shared" si="10"/>
        <v>#VALUE!</v>
      </c>
      <c r="L85" s="44" t="e">
        <f t="shared" si="10"/>
        <v>#VALUE!</v>
      </c>
      <c r="M85" s="44" t="e">
        <f t="shared" si="10"/>
        <v>#VALUE!</v>
      </c>
      <c r="N85" s="44" t="e">
        <f t="shared" si="10"/>
        <v>#VALUE!</v>
      </c>
      <c r="O85" s="44" t="e">
        <f t="shared" si="10"/>
        <v>#VALUE!</v>
      </c>
      <c r="P85" s="44" t="e">
        <f t="shared" si="10"/>
        <v>#VALUE!</v>
      </c>
      <c r="Q85" s="44" t="e">
        <f t="shared" si="10"/>
        <v>#VALUE!</v>
      </c>
      <c r="R85" s="44" t="e">
        <f t="shared" si="10"/>
        <v>#VALUE!</v>
      </c>
      <c r="S85" s="44" t="e">
        <f t="shared" si="10"/>
        <v>#VALUE!</v>
      </c>
      <c r="T85" s="44" t="e">
        <f t="shared" si="10"/>
        <v>#VALUE!</v>
      </c>
      <c r="U85" s="24"/>
    </row>
    <row r="86" spans="1:21" s="970" customFormat="1" hidden="1">
      <c r="A86" s="24"/>
      <c r="B86" s="24" t="s">
        <v>84</v>
      </c>
      <c r="C86" s="24" t="s">
        <v>82</v>
      </c>
      <c r="D86" s="24"/>
      <c r="E86" s="44" t="e">
        <f>E85-'4d) Berechnungen_Auszahlung'!E446/'4d) Berechnungen_Auszahlung'!E444</f>
        <v>#VALUE!</v>
      </c>
      <c r="F86" s="44" t="e">
        <f>F85-'4d) Berechnungen_Auszahlung'!F446/'4d) Berechnungen_Auszahlung'!F444</f>
        <v>#VALUE!</v>
      </c>
      <c r="G86" s="44" t="e">
        <f>G85-'4d) Berechnungen_Auszahlung'!G446/'4d) Berechnungen_Auszahlung'!G444</f>
        <v>#VALUE!</v>
      </c>
      <c r="H86" s="44" t="e">
        <f>H85-'4d) Berechnungen_Auszahlung'!H446/'4d) Berechnungen_Auszahlung'!H444</f>
        <v>#VALUE!</v>
      </c>
      <c r="I86" s="44" t="e">
        <f>I85-'4d) Berechnungen_Auszahlung'!I446/'4d) Berechnungen_Auszahlung'!I444</f>
        <v>#VALUE!</v>
      </c>
      <c r="J86" s="44" t="e">
        <f>J85-'4d) Berechnungen_Auszahlung'!J446/'4d) Berechnungen_Auszahlung'!J444</f>
        <v>#VALUE!</v>
      </c>
      <c r="K86" s="44" t="e">
        <f>K85-'4d) Berechnungen_Auszahlung'!K446/'4d) Berechnungen_Auszahlung'!K444</f>
        <v>#VALUE!</v>
      </c>
      <c r="L86" s="44" t="e">
        <f>L85-'4d) Berechnungen_Auszahlung'!L446/'4d) Berechnungen_Auszahlung'!L444</f>
        <v>#VALUE!</v>
      </c>
      <c r="M86" s="44" t="e">
        <f>M85-'4d) Berechnungen_Auszahlung'!M446/'4d) Berechnungen_Auszahlung'!M444</f>
        <v>#VALUE!</v>
      </c>
      <c r="N86" s="44" t="e">
        <f>N85-'4d) Berechnungen_Auszahlung'!N446/'4d) Berechnungen_Auszahlung'!N444</f>
        <v>#VALUE!</v>
      </c>
      <c r="O86" s="44" t="e">
        <f>O85-'4d) Berechnungen_Auszahlung'!O446/'4d) Berechnungen_Auszahlung'!O444</f>
        <v>#VALUE!</v>
      </c>
      <c r="P86" s="44" t="e">
        <f>P85-'4d) Berechnungen_Auszahlung'!P446/'4d) Berechnungen_Auszahlung'!P444</f>
        <v>#VALUE!</v>
      </c>
      <c r="Q86" s="44" t="e">
        <f>Q85-'4d) Berechnungen_Auszahlung'!Q446/'4d) Berechnungen_Auszahlung'!Q444</f>
        <v>#VALUE!</v>
      </c>
      <c r="R86" s="44" t="e">
        <f>R85-'4d) Berechnungen_Auszahlung'!R446/'4d) Berechnungen_Auszahlung'!R444</f>
        <v>#VALUE!</v>
      </c>
      <c r="S86" s="44" t="e">
        <f>S85-'4d) Berechnungen_Auszahlung'!S446/'4d) Berechnungen_Auszahlung'!S444</f>
        <v>#VALUE!</v>
      </c>
      <c r="T86" s="44" t="e">
        <f>T85-'4d) Berechnungen_Auszahlung'!T446/'4d) Berechnungen_Auszahlung'!T444</f>
        <v>#VALUE!</v>
      </c>
      <c r="U86" s="24"/>
    </row>
    <row r="87" spans="1:21" s="970" customFormat="1" ht="16.5" hidden="1">
      <c r="A87" s="24"/>
      <c r="B87" s="24" t="s">
        <v>85</v>
      </c>
      <c r="C87" s="24" t="s">
        <v>82</v>
      </c>
      <c r="D87" s="24"/>
      <c r="E87" s="44">
        <f>'4d) Berechnungen_Auszahlung'!E443</f>
        <v>0</v>
      </c>
      <c r="F87" s="44">
        <f>'4d) Berechnungen_Auszahlung'!F443</f>
        <v>0</v>
      </c>
      <c r="G87" s="44">
        <f>'4d) Berechnungen_Auszahlung'!G443</f>
        <v>0</v>
      </c>
      <c r="H87" s="44">
        <f>'4d) Berechnungen_Auszahlung'!H443</f>
        <v>0</v>
      </c>
      <c r="I87" s="44">
        <f>'4d) Berechnungen_Auszahlung'!I443</f>
        <v>0</v>
      </c>
      <c r="J87" s="44">
        <f>'4d) Berechnungen_Auszahlung'!J443</f>
        <v>0</v>
      </c>
      <c r="K87" s="44">
        <f>'4d) Berechnungen_Auszahlung'!K443</f>
        <v>0</v>
      </c>
      <c r="L87" s="44">
        <f>'4d) Berechnungen_Auszahlung'!L443</f>
        <v>0</v>
      </c>
      <c r="M87" s="44">
        <f>'4d) Berechnungen_Auszahlung'!M443</f>
        <v>0</v>
      </c>
      <c r="N87" s="44">
        <f>'4d) Berechnungen_Auszahlung'!N443</f>
        <v>0</v>
      </c>
      <c r="O87" s="44">
        <f>'4d) Berechnungen_Auszahlung'!O443</f>
        <v>0</v>
      </c>
      <c r="P87" s="44">
        <f>'4d) Berechnungen_Auszahlung'!P443</f>
        <v>0</v>
      </c>
      <c r="Q87" s="44">
        <f>'4d) Berechnungen_Auszahlung'!Q443</f>
        <v>0</v>
      </c>
      <c r="R87" s="44">
        <f>'4d) Berechnungen_Auszahlung'!R443</f>
        <v>0</v>
      </c>
      <c r="S87" s="44">
        <f>'4d) Berechnungen_Auszahlung'!S443</f>
        <v>0</v>
      </c>
      <c r="T87" s="44">
        <f>'4d) Berechnungen_Auszahlung'!T443</f>
        <v>0</v>
      </c>
      <c r="U87" s="24"/>
    </row>
    <row r="88" spans="1:21" s="970" customFormat="1" hidden="1">
      <c r="A88" s="441"/>
      <c r="B88" s="578" t="s">
        <v>86</v>
      </c>
      <c r="C88" s="24" t="s">
        <v>82</v>
      </c>
      <c r="D88" s="24"/>
      <c r="E88" s="568" t="e">
        <f>IF(OR(HLOOKUP(E82,'4d) Berechnungen_Auszahlung'!$E$94:$T$95,2)&lt;=0,HLOOKUP(E82,'4d) Berechnungen_Auszahlung'!$E$440:$T$444,5)&lt;=0),0,MAX(E87-E85,0))</f>
        <v>#DIV/0!</v>
      </c>
      <c r="F88" s="568" t="e">
        <f>IF(OR(HLOOKUP(F82,'4d) Berechnungen_Auszahlung'!$E$94:$T$95,2)&lt;=0,HLOOKUP(F82,'4d) Berechnungen_Auszahlung'!$E$440:$T$444,5)&lt;=0),0,MAX(F87-F85,0))</f>
        <v>#DIV/0!</v>
      </c>
      <c r="G88" s="568" t="e">
        <f>IF(OR(HLOOKUP(G82,'4d) Berechnungen_Auszahlung'!$E$94:$T$95,2)&lt;=0,HLOOKUP(G82,'4d) Berechnungen_Auszahlung'!$E$440:$T$444,5)&lt;=0),0,MAX(G87-G85,0))</f>
        <v>#DIV/0!</v>
      </c>
      <c r="H88" s="568" t="e">
        <f>IF(OR(HLOOKUP(H82,'4d) Berechnungen_Auszahlung'!$E$94:$T$95,2)&lt;=0,HLOOKUP(H82,'4d) Berechnungen_Auszahlung'!$E$440:$T$444,5)&lt;=0),0,MAX(H87-H85,0))</f>
        <v>#DIV/0!</v>
      </c>
      <c r="I88" s="568" t="e">
        <f>IF(OR(HLOOKUP(I82,'4d) Berechnungen_Auszahlung'!$E$94:$T$95,2)&lt;=0,HLOOKUP(I82,'4d) Berechnungen_Auszahlung'!$E$440:$T$444,5)&lt;=0),0,MAX(I87-I85,0))</f>
        <v>#DIV/0!</v>
      </c>
      <c r="J88" s="568" t="e">
        <f>IF(OR(HLOOKUP(J82,'4d) Berechnungen_Auszahlung'!$E$94:$T$95,2)&lt;=0,HLOOKUP(J82,'4d) Berechnungen_Auszahlung'!$E$440:$T$444,5)&lt;=0),0,MAX(J87-J85,0))</f>
        <v>#DIV/0!</v>
      </c>
      <c r="K88" s="568" t="e">
        <f>IF(OR(HLOOKUP(K82,'4d) Berechnungen_Auszahlung'!$E$94:$T$95,2)&lt;=0,HLOOKUP(K82,'4d) Berechnungen_Auszahlung'!$E$440:$T$444,5)&lt;=0),0,MAX(K87-K85,0))</f>
        <v>#DIV/0!</v>
      </c>
      <c r="L88" s="568" t="e">
        <f>IF(OR(HLOOKUP(L82,'4d) Berechnungen_Auszahlung'!$E$94:$T$95,2)&lt;=0,HLOOKUP(L82,'4d) Berechnungen_Auszahlung'!$E$440:$T$444,5)&lt;=0),0,MAX(L87-L85,0))</f>
        <v>#DIV/0!</v>
      </c>
      <c r="M88" s="568" t="e">
        <f>IF(OR(HLOOKUP(M82,'4d) Berechnungen_Auszahlung'!$E$94:$T$95,2)&lt;=0,HLOOKUP(M82,'4d) Berechnungen_Auszahlung'!$E$440:$T$444,5)&lt;=0),0,MAX(M87-M85,0))</f>
        <v>#DIV/0!</v>
      </c>
      <c r="N88" s="568" t="e">
        <f>IF(OR(HLOOKUP(N82,'4d) Berechnungen_Auszahlung'!$E$94:$T$95,2)&lt;=0,HLOOKUP(N82,'4d) Berechnungen_Auszahlung'!$E$440:$T$444,5)&lt;=0),0,MAX(N87-N85,0))</f>
        <v>#DIV/0!</v>
      </c>
      <c r="O88" s="568" t="e">
        <f>IF(OR(HLOOKUP(O82,'4d) Berechnungen_Auszahlung'!$E$94:$T$95,2)&lt;=0,HLOOKUP(O82,'4d) Berechnungen_Auszahlung'!$E$440:$T$444,5)&lt;=0),0,MAX(O87-O85,0))</f>
        <v>#DIV/0!</v>
      </c>
      <c r="P88" s="568" t="e">
        <f>IF(OR(HLOOKUP(P82,'4d) Berechnungen_Auszahlung'!$E$94:$T$95,2)&lt;=0,HLOOKUP(P82,'4d) Berechnungen_Auszahlung'!$E$440:$T$444,5)&lt;=0),0,MAX(P87-P85,0))</f>
        <v>#DIV/0!</v>
      </c>
      <c r="Q88" s="568" t="e">
        <f>IF(OR(HLOOKUP(Q82,'4d) Berechnungen_Auszahlung'!$E$94:$T$95,2)&lt;=0,HLOOKUP(Q82,'4d) Berechnungen_Auszahlung'!$E$440:$T$444,5)&lt;=0),0,MAX(Q87-Q85,0))</f>
        <v>#DIV/0!</v>
      </c>
      <c r="R88" s="568" t="e">
        <f>IF(OR(HLOOKUP(R82,'4d) Berechnungen_Auszahlung'!$E$94:$T$95,2)&lt;=0,HLOOKUP(R82,'4d) Berechnungen_Auszahlung'!$E$440:$T$444,5)&lt;=0),0,MAX(R87-R85,0))</f>
        <v>#DIV/0!</v>
      </c>
      <c r="S88" s="568" t="e">
        <f>IF(OR(HLOOKUP(S82,'4d) Berechnungen_Auszahlung'!$E$94:$T$95,2)&lt;=0,HLOOKUP(S82,'4d) Berechnungen_Auszahlung'!$E$440:$T$444,5)&lt;=0),0,MAX(S87-S85,0))</f>
        <v>#DIV/0!</v>
      </c>
      <c r="T88" s="568">
        <f>IF(OR(HLOOKUP(T82,'4d) Berechnungen_Auszahlung'!$E$94:$T$95,2)&lt;=0,HLOOKUP(T82,'4d) Berechnungen_Auszahlung'!$E$440:$T$444,5)&lt;=0),0,MAX(T87-T85,0))</f>
        <v>0</v>
      </c>
      <c r="U88" s="24"/>
    </row>
    <row r="89" spans="1:21" s="970" customFormat="1" hidden="1">
      <c r="A89" s="441"/>
      <c r="B89" s="578" t="s">
        <v>87</v>
      </c>
      <c r="C89" s="24" t="s">
        <v>82</v>
      </c>
      <c r="D89" s="24"/>
      <c r="E89" s="568" t="e">
        <f>IF(OR(HLOOKUP(E82,'4d) Berechnungen_Auszahlung'!$E$94:$T$95,2)&lt;=0,HLOOKUP(E82,'4d) Berechnungen_Auszahlung'!$E$440:$T$444,5)&lt;=0),0,MAX(E85-E87,0))</f>
        <v>#DIV/0!</v>
      </c>
      <c r="F89" s="568" t="e">
        <f>IF(OR(HLOOKUP(F82,'4d) Berechnungen_Auszahlung'!$E$94:$T$95,2)&lt;=0,HLOOKUP(F82,'4d) Berechnungen_Auszahlung'!$E$440:$T$444,5)&lt;=0),0,MAX(F85-F87,0))</f>
        <v>#DIV/0!</v>
      </c>
      <c r="G89" s="568" t="e">
        <f>IF(OR(HLOOKUP(G82,'4d) Berechnungen_Auszahlung'!$E$94:$T$95,2)&lt;=0,HLOOKUP(G82,'4d) Berechnungen_Auszahlung'!$E$440:$T$444,5)&lt;=0),0,MAX(G85-G87,0))</f>
        <v>#DIV/0!</v>
      </c>
      <c r="H89" s="568" t="e">
        <f>IF(OR(HLOOKUP(H82,'4d) Berechnungen_Auszahlung'!$E$94:$T$95,2)&lt;=0,HLOOKUP(H82,'4d) Berechnungen_Auszahlung'!$E$440:$T$444,5)&lt;=0),0,MAX(H85-H87,0))</f>
        <v>#DIV/0!</v>
      </c>
      <c r="I89" s="568" t="e">
        <f>IF(OR(HLOOKUP(I82,'4d) Berechnungen_Auszahlung'!$E$94:$T$95,2)&lt;=0,HLOOKUP(I82,'4d) Berechnungen_Auszahlung'!$E$440:$T$444,5)&lt;=0),0,MAX(I85-I87,0))</f>
        <v>#DIV/0!</v>
      </c>
      <c r="J89" s="568" t="e">
        <f>IF(OR(HLOOKUP(J82,'4d) Berechnungen_Auszahlung'!$E$94:$T$95,2)&lt;=0,HLOOKUP(J82,'4d) Berechnungen_Auszahlung'!$E$440:$T$444,5)&lt;=0),0,MAX(J85-J87,0))</f>
        <v>#DIV/0!</v>
      </c>
      <c r="K89" s="568" t="e">
        <f>IF(OR(HLOOKUP(K82,'4d) Berechnungen_Auszahlung'!$E$94:$T$95,2)&lt;=0,HLOOKUP(K82,'4d) Berechnungen_Auszahlung'!$E$440:$T$444,5)&lt;=0),0,MAX(K85-K87,0))</f>
        <v>#DIV/0!</v>
      </c>
      <c r="L89" s="568" t="e">
        <f>IF(OR(HLOOKUP(L82,'4d) Berechnungen_Auszahlung'!$E$94:$T$95,2)&lt;=0,HLOOKUP(L82,'4d) Berechnungen_Auszahlung'!$E$440:$T$444,5)&lt;=0),0,MAX(L85-L87,0))</f>
        <v>#DIV/0!</v>
      </c>
      <c r="M89" s="568" t="e">
        <f>IF(OR(HLOOKUP(M82,'4d) Berechnungen_Auszahlung'!$E$94:$T$95,2)&lt;=0,HLOOKUP(M82,'4d) Berechnungen_Auszahlung'!$E$440:$T$444,5)&lt;=0),0,MAX(M85-M87,0))</f>
        <v>#DIV/0!</v>
      </c>
      <c r="N89" s="568" t="e">
        <f>IF(OR(HLOOKUP(N82,'4d) Berechnungen_Auszahlung'!$E$94:$T$95,2)&lt;=0,HLOOKUP(N82,'4d) Berechnungen_Auszahlung'!$E$440:$T$444,5)&lt;=0),0,MAX(N85-N87,0))</f>
        <v>#DIV/0!</v>
      </c>
      <c r="O89" s="568" t="e">
        <f>IF(OR(HLOOKUP(O82,'4d) Berechnungen_Auszahlung'!$E$94:$T$95,2)&lt;=0,HLOOKUP(O82,'4d) Berechnungen_Auszahlung'!$E$440:$T$444,5)&lt;=0),0,MAX(O85-O87,0))</f>
        <v>#DIV/0!</v>
      </c>
      <c r="P89" s="568" t="e">
        <f>IF(OR(HLOOKUP(P82,'4d) Berechnungen_Auszahlung'!$E$94:$T$95,2)&lt;=0,HLOOKUP(P82,'4d) Berechnungen_Auszahlung'!$E$440:$T$444,5)&lt;=0),0,MAX(P85-P87,0))</f>
        <v>#DIV/0!</v>
      </c>
      <c r="Q89" s="568" t="e">
        <f>IF(OR(HLOOKUP(Q82,'4d) Berechnungen_Auszahlung'!$E$94:$T$95,2)&lt;=0,HLOOKUP(Q82,'4d) Berechnungen_Auszahlung'!$E$440:$T$444,5)&lt;=0),0,MAX(Q85-Q87,0))</f>
        <v>#DIV/0!</v>
      </c>
      <c r="R89" s="568" t="e">
        <f>IF(OR(HLOOKUP(R82,'4d) Berechnungen_Auszahlung'!$E$94:$T$95,2)&lt;=0,HLOOKUP(R82,'4d) Berechnungen_Auszahlung'!$E$440:$T$444,5)&lt;=0),0,MAX(R85-R87,0))</f>
        <v>#DIV/0!</v>
      </c>
      <c r="S89" s="568" t="e">
        <f>IF(OR(HLOOKUP(S82,'4d) Berechnungen_Auszahlung'!$E$94:$T$95,2)&lt;=0,HLOOKUP(S82,'4d) Berechnungen_Auszahlung'!$E$440:$T$444,5)&lt;=0),0,MAX(S85-S87,0))</f>
        <v>#DIV/0!</v>
      </c>
      <c r="T89" s="568">
        <f>IF(OR(HLOOKUP(T82,'4d) Berechnungen_Auszahlung'!$E$94:$T$95,2)&lt;=0,HLOOKUP(T82,'4d) Berechnungen_Auszahlung'!$E$440:$T$444,5)&lt;=0),0,MAX(T85-T87,0))</f>
        <v>0</v>
      </c>
      <c r="U89" s="24"/>
    </row>
    <row r="90" spans="1:21" s="970" customFormat="1" hidden="1">
      <c r="A90" s="24"/>
      <c r="B90" s="24" t="s">
        <v>71</v>
      </c>
      <c r="C90" s="24" t="s">
        <v>82</v>
      </c>
      <c r="D90" s="24"/>
      <c r="E90" s="459" t="e">
        <f>'4c) Berechnungen_MFS'!E94/'4d) Berechnungen_Auszahlung'!E444</f>
        <v>#N/A</v>
      </c>
      <c r="F90" s="459" t="e">
        <f>'4c) Berechnungen_MFS'!F94/'4d) Berechnungen_Auszahlung'!F444</f>
        <v>#N/A</v>
      </c>
      <c r="G90" s="459" t="e">
        <f>'4c) Berechnungen_MFS'!G94/'4d) Berechnungen_Auszahlung'!G444</f>
        <v>#N/A</v>
      </c>
      <c r="H90" s="459" t="e">
        <f>'4c) Berechnungen_MFS'!H94/'4d) Berechnungen_Auszahlung'!H444</f>
        <v>#N/A</v>
      </c>
      <c r="I90" s="459" t="e">
        <f>'4c) Berechnungen_MFS'!I94/'4d) Berechnungen_Auszahlung'!I444</f>
        <v>#N/A</v>
      </c>
      <c r="J90" s="459" t="e">
        <f>'4c) Berechnungen_MFS'!J94/'4d) Berechnungen_Auszahlung'!J444</f>
        <v>#N/A</v>
      </c>
      <c r="K90" s="459" t="e">
        <f>'4c) Berechnungen_MFS'!K94/'4d) Berechnungen_Auszahlung'!K444</f>
        <v>#N/A</v>
      </c>
      <c r="L90" s="459" t="e">
        <f>'4c) Berechnungen_MFS'!L94/'4d) Berechnungen_Auszahlung'!L444</f>
        <v>#N/A</v>
      </c>
      <c r="M90" s="459" t="e">
        <f>'4c) Berechnungen_MFS'!M94/'4d) Berechnungen_Auszahlung'!M444</f>
        <v>#N/A</v>
      </c>
      <c r="N90" s="459" t="e">
        <f>'4c) Berechnungen_MFS'!N94/'4d) Berechnungen_Auszahlung'!N444</f>
        <v>#N/A</v>
      </c>
      <c r="O90" s="459" t="e">
        <f>'4c) Berechnungen_MFS'!O94/'4d) Berechnungen_Auszahlung'!O444</f>
        <v>#N/A</v>
      </c>
      <c r="P90" s="459" t="e">
        <f>'4c) Berechnungen_MFS'!P94/'4d) Berechnungen_Auszahlung'!P444</f>
        <v>#N/A</v>
      </c>
      <c r="Q90" s="459" t="e">
        <f>'4c) Berechnungen_MFS'!Q94/'4d) Berechnungen_Auszahlung'!Q444</f>
        <v>#N/A</v>
      </c>
      <c r="R90" s="459" t="e">
        <f>'4c) Berechnungen_MFS'!R94/'4d) Berechnungen_Auszahlung'!R444</f>
        <v>#N/A</v>
      </c>
      <c r="S90" s="459" t="e">
        <f>'4c) Berechnungen_MFS'!S94/'4d) Berechnungen_Auszahlung'!S444</f>
        <v>#N/A</v>
      </c>
      <c r="T90" s="459" t="e">
        <f>'4c) Berechnungen_MFS'!T94/'4d) Berechnungen_Auszahlung'!T444</f>
        <v>#DIV/0!</v>
      </c>
      <c r="U90" s="24"/>
    </row>
    <row r="91" spans="1:21" s="970" customFormat="1" hidden="1">
      <c r="A91" s="24"/>
      <c r="B91" s="24"/>
      <c r="C91" s="24"/>
      <c r="D91" s="24"/>
      <c r="E91" s="24"/>
      <c r="F91" s="24"/>
      <c r="G91" s="24"/>
      <c r="H91" s="24"/>
      <c r="I91" s="24"/>
      <c r="J91" s="24"/>
      <c r="K91" s="24"/>
      <c r="L91" s="24"/>
      <c r="M91" s="24"/>
      <c r="N91" s="24"/>
      <c r="O91" s="24"/>
      <c r="P91" s="24"/>
      <c r="Q91" s="24"/>
      <c r="R91" s="24"/>
      <c r="S91" s="24"/>
      <c r="T91" s="24"/>
      <c r="U91" s="24"/>
    </row>
    <row r="92" spans="1:21" s="970" customFormat="1" hidden="1">
      <c r="A92" s="24"/>
      <c r="B92" s="24"/>
      <c r="C92" s="24"/>
      <c r="D92" s="24"/>
      <c r="E92" s="24"/>
      <c r="F92" s="24"/>
      <c r="G92" s="24"/>
      <c r="H92" s="24"/>
      <c r="I92" s="24"/>
      <c r="J92" s="24"/>
      <c r="K92" s="24"/>
      <c r="L92" s="24"/>
      <c r="M92" s="24"/>
      <c r="N92" s="24"/>
      <c r="O92" s="24"/>
      <c r="P92" s="24"/>
      <c r="Q92" s="24"/>
      <c r="R92" s="24"/>
      <c r="S92" s="24"/>
      <c r="T92" s="24"/>
      <c r="U92" s="24"/>
    </row>
    <row r="93" spans="1:21" s="970" customFormat="1" hidden="1">
      <c r="A93" s="24"/>
      <c r="B93" s="24"/>
      <c r="C93" s="24"/>
      <c r="D93" s="24"/>
      <c r="E93" s="24"/>
      <c r="F93" s="24"/>
      <c r="G93" s="24"/>
      <c r="H93" s="24"/>
      <c r="I93" s="24"/>
      <c r="J93" s="24"/>
      <c r="K93" s="24"/>
      <c r="L93" s="24"/>
      <c r="M93" s="24"/>
      <c r="N93" s="24"/>
      <c r="O93" s="24"/>
      <c r="P93" s="24"/>
      <c r="Q93" s="24"/>
      <c r="R93" s="24"/>
      <c r="S93" s="24"/>
      <c r="T93" s="24"/>
      <c r="U93" s="24"/>
    </row>
    <row r="94" spans="1:21" s="970" customFormat="1" hidden="1">
      <c r="A94" s="24"/>
      <c r="B94" s="24"/>
      <c r="C94" s="24"/>
      <c r="D94" s="24"/>
      <c r="E94" s="24" t="b">
        <f>HLOOKUP('1) Gesamtübersicht'!E96,'4c) Berechnungen_MFS'!$E$44:$T$45,2)</f>
        <v>1</v>
      </c>
      <c r="F94" s="24" t="b">
        <f>HLOOKUP('1) Gesamtübersicht'!F96,'4c) Berechnungen_MFS'!$E$44:$T$45,2)</f>
        <v>1</v>
      </c>
      <c r="G94" s="24" t="b">
        <f>HLOOKUP('1) Gesamtübersicht'!G96,'4c) Berechnungen_MFS'!$E$44:$T$45,2)</f>
        <v>1</v>
      </c>
      <c r="H94" s="24" t="b">
        <f>HLOOKUP('1) Gesamtübersicht'!H96,'4c) Berechnungen_MFS'!$E$44:$T$45,2)</f>
        <v>1</v>
      </c>
      <c r="I94" s="24" t="b">
        <f>HLOOKUP('1) Gesamtübersicht'!I96,'4c) Berechnungen_MFS'!$E$44:$T$45,2)</f>
        <v>1</v>
      </c>
      <c r="J94" s="24" t="b">
        <f>HLOOKUP('1) Gesamtübersicht'!J96,'4c) Berechnungen_MFS'!$E$44:$T$45,2)</f>
        <v>1</v>
      </c>
      <c r="K94" s="24" t="b">
        <f>HLOOKUP('1) Gesamtübersicht'!K96,'4c) Berechnungen_MFS'!$E$44:$T$45,2)</f>
        <v>1</v>
      </c>
      <c r="L94" s="24" t="b">
        <f>HLOOKUP('1) Gesamtübersicht'!L96,'4c) Berechnungen_MFS'!$E$44:$T$45,2)</f>
        <v>1</v>
      </c>
      <c r="M94" s="24" t="b">
        <f>HLOOKUP('1) Gesamtübersicht'!M96,'4c) Berechnungen_MFS'!$E$44:$T$45,2)</f>
        <v>1</v>
      </c>
      <c r="N94" s="24" t="b">
        <f>HLOOKUP('1) Gesamtübersicht'!N96,'4c) Berechnungen_MFS'!$E$44:$T$45,2)</f>
        <v>1</v>
      </c>
      <c r="O94" s="24" t="b">
        <f>HLOOKUP('1) Gesamtübersicht'!O96,'4c) Berechnungen_MFS'!$E$44:$T$45,2)</f>
        <v>1</v>
      </c>
      <c r="P94" s="24" t="b">
        <f>HLOOKUP('1) Gesamtübersicht'!P96,'4c) Berechnungen_MFS'!$E$44:$T$45,2)</f>
        <v>1</v>
      </c>
      <c r="Q94" s="24" t="b">
        <f>HLOOKUP('1) Gesamtübersicht'!Q96,'4c) Berechnungen_MFS'!$E$44:$T$45,2)</f>
        <v>1</v>
      </c>
      <c r="R94" s="24" t="b">
        <f>HLOOKUP('1) Gesamtübersicht'!R96,'4c) Berechnungen_MFS'!$E$44:$T$45,2)</f>
        <v>1</v>
      </c>
      <c r="S94" s="24" t="b">
        <f>HLOOKUP('1) Gesamtübersicht'!S96,'4c) Berechnungen_MFS'!$E$44:$T$45,2)</f>
        <v>1</v>
      </c>
      <c r="T94" s="24" t="b">
        <f>HLOOKUP('1) Gesamtübersicht'!T96,'4c) Berechnungen_MFS'!$E$44:$T$45,2)</f>
        <v>0</v>
      </c>
      <c r="U94" s="24"/>
    </row>
    <row r="95" spans="1:21" s="970" customFormat="1" hidden="1">
      <c r="A95" s="24"/>
      <c r="B95" s="24"/>
      <c r="C95" s="24"/>
      <c r="D95" s="24"/>
      <c r="E95" s="441" t="b">
        <f>IF(OR('2b) Allg. Inputs'!$C$8="",'2d) Planwerte (Anlage)'!$E$17="",'2d) Planwerte (Anlage)'!$E$119="",'2d) Planwerte (Anlage)'!$C$11="- nicht ausgewählt -",AND('2e) Realisierte Werte (Anlage)'!$C$6="Ja",'2e) Realisierte Werte (Anlage)'!$E$17="")),TRUE,IFERROR(IF(OR(HLOOKUP(E82,'4d) Berechnungen_Auszahlung'!$B$94:$U$95,2)&lt;=0,HLOOKUP(E82,'4d) Berechnungen_Auszahlung'!$B$440:$U$444,5)&lt;=0),FALSE,TRUE),FALSE))</f>
        <v>1</v>
      </c>
      <c r="F95" s="441" t="b">
        <f>IF(OR('2b) Allg. Inputs'!$C$8="",'2d) Planwerte (Anlage)'!$E$17="",'2d) Planwerte (Anlage)'!$E$119="",'2d) Planwerte (Anlage)'!$C$11="- nicht ausgewählt -",AND('2e) Realisierte Werte (Anlage)'!$C$6="Ja",'2e) Realisierte Werte (Anlage)'!$E$17="")),TRUE,IFERROR(IF(OR(HLOOKUP(F82,'4d) Berechnungen_Auszahlung'!$B$94:$U$95,2)&lt;=0,HLOOKUP(F82,'4d) Berechnungen_Auszahlung'!$B$440:$U$444,5)&lt;=0),FALSE,TRUE),FALSE))</f>
        <v>1</v>
      </c>
      <c r="G95" s="441" t="b">
        <f>IF(OR('2b) Allg. Inputs'!$C$8="",'2d) Planwerte (Anlage)'!$E$17="",'2d) Planwerte (Anlage)'!$E$119="",'2d) Planwerte (Anlage)'!$C$11="- nicht ausgewählt -",AND('2e) Realisierte Werte (Anlage)'!$C$6="Ja",'2e) Realisierte Werte (Anlage)'!$E$17="")),TRUE,IFERROR(IF(OR(HLOOKUP(G82,'4d) Berechnungen_Auszahlung'!$B$94:$U$95,2)&lt;=0,HLOOKUP(G82,'4d) Berechnungen_Auszahlung'!$B$440:$U$444,5)&lt;=0),FALSE,TRUE),FALSE))</f>
        <v>1</v>
      </c>
      <c r="H95" s="441" t="b">
        <f>IF(OR('2b) Allg. Inputs'!$C$8="",'2d) Planwerte (Anlage)'!$E$17="",'2d) Planwerte (Anlage)'!$E$119="",'2d) Planwerte (Anlage)'!$C$11="- nicht ausgewählt -",AND('2e) Realisierte Werte (Anlage)'!$C$6="Ja",'2e) Realisierte Werte (Anlage)'!$E$17="")),TRUE,IFERROR(IF(OR(HLOOKUP(H82,'4d) Berechnungen_Auszahlung'!$B$94:$U$95,2)&lt;=0,HLOOKUP(H82,'4d) Berechnungen_Auszahlung'!$B$440:$U$444,5)&lt;=0),FALSE,TRUE),FALSE))</f>
        <v>1</v>
      </c>
      <c r="I95" s="441" t="b">
        <f>IF(OR('2b) Allg. Inputs'!$C$8="",'2d) Planwerte (Anlage)'!$E$17="",'2d) Planwerte (Anlage)'!$E$119="",'2d) Planwerte (Anlage)'!$C$11="- nicht ausgewählt -",AND('2e) Realisierte Werte (Anlage)'!$C$6="Ja",'2e) Realisierte Werte (Anlage)'!$E$17="")),TRUE,IFERROR(IF(OR(HLOOKUP(I82,'4d) Berechnungen_Auszahlung'!$B$94:$U$95,2)&lt;=0,HLOOKUP(I82,'4d) Berechnungen_Auszahlung'!$B$440:$U$444,5)&lt;=0),FALSE,TRUE),FALSE))</f>
        <v>1</v>
      </c>
      <c r="J95" s="441" t="b">
        <f>IF(OR('2b) Allg. Inputs'!$C$8="",'2d) Planwerte (Anlage)'!$E$17="",'2d) Planwerte (Anlage)'!$E$119="",'2d) Planwerte (Anlage)'!$C$11="- nicht ausgewählt -",AND('2e) Realisierte Werte (Anlage)'!$C$6="Ja",'2e) Realisierte Werte (Anlage)'!$E$17="")),TRUE,IFERROR(IF(OR(HLOOKUP(J82,'4d) Berechnungen_Auszahlung'!$B$94:$U$95,2)&lt;=0,HLOOKUP(J82,'4d) Berechnungen_Auszahlung'!$B$440:$U$444,5)&lt;=0),FALSE,TRUE),FALSE))</f>
        <v>1</v>
      </c>
      <c r="K95" s="441" t="b">
        <f>IF(OR('2b) Allg. Inputs'!$C$8="",'2d) Planwerte (Anlage)'!$E$17="",'2d) Planwerte (Anlage)'!$E$119="",'2d) Planwerte (Anlage)'!$C$11="- nicht ausgewählt -",AND('2e) Realisierte Werte (Anlage)'!$C$6="Ja",'2e) Realisierte Werte (Anlage)'!$E$17="")),TRUE,IFERROR(IF(OR(HLOOKUP(K82,'4d) Berechnungen_Auszahlung'!$B$94:$U$95,2)&lt;=0,HLOOKUP(K82,'4d) Berechnungen_Auszahlung'!$B$440:$U$444,5)&lt;=0),FALSE,TRUE),FALSE))</f>
        <v>1</v>
      </c>
      <c r="L95" s="441" t="b">
        <f>IF(OR('2b) Allg. Inputs'!$C$8="",'2d) Planwerte (Anlage)'!$E$17="",'2d) Planwerte (Anlage)'!$E$119="",'2d) Planwerte (Anlage)'!$C$11="- nicht ausgewählt -",AND('2e) Realisierte Werte (Anlage)'!$C$6="Ja",'2e) Realisierte Werte (Anlage)'!$E$17="")),TRUE,IFERROR(IF(OR(HLOOKUP(L82,'4d) Berechnungen_Auszahlung'!$B$94:$U$95,2)&lt;=0,HLOOKUP(L82,'4d) Berechnungen_Auszahlung'!$B$440:$U$444,5)&lt;=0),FALSE,TRUE),FALSE))</f>
        <v>1</v>
      </c>
      <c r="M95" s="441" t="b">
        <f>IF(OR('2b) Allg. Inputs'!$C$8="",'2d) Planwerte (Anlage)'!$E$17="",'2d) Planwerte (Anlage)'!$E$119="",'2d) Planwerte (Anlage)'!$C$11="- nicht ausgewählt -",AND('2e) Realisierte Werte (Anlage)'!$C$6="Ja",'2e) Realisierte Werte (Anlage)'!$E$17="")),TRUE,IFERROR(IF(OR(HLOOKUP(M82,'4d) Berechnungen_Auszahlung'!$B$94:$U$95,2)&lt;=0,HLOOKUP(M82,'4d) Berechnungen_Auszahlung'!$B$440:$U$444,5)&lt;=0),FALSE,TRUE),FALSE))</f>
        <v>1</v>
      </c>
      <c r="N95" s="441" t="b">
        <f>IF(OR('2b) Allg. Inputs'!$C$8="",'2d) Planwerte (Anlage)'!$E$17="",'2d) Planwerte (Anlage)'!$E$119="",'2d) Planwerte (Anlage)'!$C$11="- nicht ausgewählt -",AND('2e) Realisierte Werte (Anlage)'!$C$6="Ja",'2e) Realisierte Werte (Anlage)'!$E$17="")),TRUE,IFERROR(IF(OR(HLOOKUP(N82,'4d) Berechnungen_Auszahlung'!$B$94:$U$95,2)&lt;=0,HLOOKUP(N82,'4d) Berechnungen_Auszahlung'!$B$440:$U$444,5)&lt;=0),FALSE,TRUE),FALSE))</f>
        <v>1</v>
      </c>
      <c r="O95" s="441" t="b">
        <f>IF(OR('2b) Allg. Inputs'!$C$8="",'2d) Planwerte (Anlage)'!$E$17="",'2d) Planwerte (Anlage)'!$E$119="",'2d) Planwerte (Anlage)'!$C$11="- nicht ausgewählt -",AND('2e) Realisierte Werte (Anlage)'!$C$6="Ja",'2e) Realisierte Werte (Anlage)'!$E$17="")),TRUE,IFERROR(IF(OR(HLOOKUP(O82,'4d) Berechnungen_Auszahlung'!$B$94:$U$95,2)&lt;=0,HLOOKUP(O82,'4d) Berechnungen_Auszahlung'!$B$440:$U$444,5)&lt;=0),FALSE,TRUE),FALSE))</f>
        <v>1</v>
      </c>
      <c r="P95" s="441" t="b">
        <f>IF(OR('2b) Allg. Inputs'!$C$8="",'2d) Planwerte (Anlage)'!$E$17="",'2d) Planwerte (Anlage)'!$E$119="",'2d) Planwerte (Anlage)'!$C$11="- nicht ausgewählt -",AND('2e) Realisierte Werte (Anlage)'!$C$6="Ja",'2e) Realisierte Werte (Anlage)'!$E$17="")),TRUE,IFERROR(IF(OR(HLOOKUP(P82,'4d) Berechnungen_Auszahlung'!$B$94:$U$95,2)&lt;=0,HLOOKUP(P82,'4d) Berechnungen_Auszahlung'!$B$440:$U$444,5)&lt;=0),FALSE,TRUE),FALSE))</f>
        <v>1</v>
      </c>
      <c r="Q95" s="441" t="b">
        <f>IF(OR('2b) Allg. Inputs'!$C$8="",'2d) Planwerte (Anlage)'!$E$17="",'2d) Planwerte (Anlage)'!$E$119="",'2d) Planwerte (Anlage)'!$C$11="- nicht ausgewählt -",AND('2e) Realisierte Werte (Anlage)'!$C$6="Ja",'2e) Realisierte Werte (Anlage)'!$E$17="")),TRUE,IFERROR(IF(OR(HLOOKUP(Q82,'4d) Berechnungen_Auszahlung'!$B$94:$U$95,2)&lt;=0,HLOOKUP(Q82,'4d) Berechnungen_Auszahlung'!$B$440:$U$444,5)&lt;=0),FALSE,TRUE),FALSE))</f>
        <v>1</v>
      </c>
      <c r="R95" s="441" t="b">
        <f>IF(OR('2b) Allg. Inputs'!$C$8="",'2d) Planwerte (Anlage)'!$E$17="",'2d) Planwerte (Anlage)'!$E$119="",'2d) Planwerte (Anlage)'!$C$11="- nicht ausgewählt -",AND('2e) Realisierte Werte (Anlage)'!$C$6="Ja",'2e) Realisierte Werte (Anlage)'!$E$17="")),TRUE,IFERROR(IF(OR(HLOOKUP(R82,'4d) Berechnungen_Auszahlung'!$B$94:$U$95,2)&lt;=0,HLOOKUP(R82,'4d) Berechnungen_Auszahlung'!$B$440:$U$444,5)&lt;=0),FALSE,TRUE),FALSE))</f>
        <v>1</v>
      </c>
      <c r="S95" s="441" t="b">
        <f>IF(OR('2b) Allg. Inputs'!$C$8="",'2d) Planwerte (Anlage)'!$E$17="",'2d) Planwerte (Anlage)'!$E$119="",'2d) Planwerte (Anlage)'!$C$11="- nicht ausgewählt -",AND('2e) Realisierte Werte (Anlage)'!$C$6="Ja",'2e) Realisierte Werte (Anlage)'!$E$17="")),TRUE,IFERROR(IF(OR(HLOOKUP(S82,'4d) Berechnungen_Auszahlung'!$B$94:$U$95,2)&lt;=0,HLOOKUP(S82,'4d) Berechnungen_Auszahlung'!$B$440:$U$444,5)&lt;=0),FALSE,TRUE),FALSE))</f>
        <v>1</v>
      </c>
      <c r="T95" s="441" t="b">
        <f>IF(OR('2b) Allg. Inputs'!$C$8="",'2d) Planwerte (Anlage)'!$E$17="",'2d) Planwerte (Anlage)'!$E$119="",'2d) Planwerte (Anlage)'!$C$11="- nicht ausgewählt -",AND('2e) Realisierte Werte (Anlage)'!$C$6="Ja",'2e) Realisierte Werte (Anlage)'!$E$17="")),TRUE,IFERROR(IF(OR(HLOOKUP(T82,'4d) Berechnungen_Auszahlung'!$B$94:$U$95,2)&lt;=0,HLOOKUP(T82,'4d) Berechnungen_Auszahlung'!$B$440:$U$444,5)&lt;=0),FALSE,TRUE),FALSE))</f>
        <v>1</v>
      </c>
      <c r="U95" s="24"/>
    </row>
    <row r="96" spans="1:21" s="970" customFormat="1" hidden="1">
      <c r="A96" s="24"/>
      <c r="B96" s="24"/>
      <c r="C96" s="24"/>
      <c r="D96" s="24"/>
      <c r="E96" s="438">
        <f t="shared" ref="E96:T96" si="11">E82</f>
        <v>1900</v>
      </c>
      <c r="F96" s="438">
        <f t="shared" si="11"/>
        <v>1901</v>
      </c>
      <c r="G96" s="438">
        <f t="shared" si="11"/>
        <v>1902</v>
      </c>
      <c r="H96" s="438">
        <f t="shared" si="11"/>
        <v>1903</v>
      </c>
      <c r="I96" s="438">
        <f t="shared" si="11"/>
        <v>1904</v>
      </c>
      <c r="J96" s="438">
        <f t="shared" si="11"/>
        <v>1905</v>
      </c>
      <c r="K96" s="438">
        <f t="shared" si="11"/>
        <v>1906</v>
      </c>
      <c r="L96" s="438">
        <f t="shared" si="11"/>
        <v>1907</v>
      </c>
      <c r="M96" s="438">
        <f t="shared" si="11"/>
        <v>1908</v>
      </c>
      <c r="N96" s="438">
        <f t="shared" si="11"/>
        <v>1909</v>
      </c>
      <c r="O96" s="438">
        <f t="shared" si="11"/>
        <v>1910</v>
      </c>
      <c r="P96" s="438">
        <f t="shared" si="11"/>
        <v>1911</v>
      </c>
      <c r="Q96" s="438">
        <f t="shared" si="11"/>
        <v>1912</v>
      </c>
      <c r="R96" s="438">
        <f t="shared" si="11"/>
        <v>1913</v>
      </c>
      <c r="S96" s="438">
        <f t="shared" si="11"/>
        <v>1914</v>
      </c>
      <c r="T96" s="438">
        <f t="shared" si="11"/>
        <v>1915</v>
      </c>
      <c r="U96" s="24"/>
    </row>
    <row r="97" spans="1:21" s="970" customFormat="1" hidden="1">
      <c r="A97" s="24"/>
      <c r="B97" s="24" t="s">
        <v>88</v>
      </c>
      <c r="C97" s="24"/>
      <c r="D97" s="24"/>
      <c r="E97" s="44" t="e">
        <f t="shared" ref="E97:T97" si="12">MIN(E101,E102)</f>
        <v>#N/A</v>
      </c>
      <c r="F97" s="44" t="e">
        <f t="shared" si="12"/>
        <v>#N/A</v>
      </c>
      <c r="G97" s="44" t="e">
        <f t="shared" si="12"/>
        <v>#N/A</v>
      </c>
      <c r="H97" s="44" t="e">
        <f t="shared" si="12"/>
        <v>#N/A</v>
      </c>
      <c r="I97" s="44" t="e">
        <f t="shared" si="12"/>
        <v>#N/A</v>
      </c>
      <c r="J97" s="44" t="e">
        <f t="shared" si="12"/>
        <v>#N/A</v>
      </c>
      <c r="K97" s="44" t="e">
        <f t="shared" si="12"/>
        <v>#N/A</v>
      </c>
      <c r="L97" s="44" t="e">
        <f t="shared" si="12"/>
        <v>#N/A</v>
      </c>
      <c r="M97" s="44" t="e">
        <f t="shared" si="12"/>
        <v>#N/A</v>
      </c>
      <c r="N97" s="44" t="e">
        <f t="shared" si="12"/>
        <v>#N/A</v>
      </c>
      <c r="O97" s="44" t="e">
        <f t="shared" si="12"/>
        <v>#N/A</v>
      </c>
      <c r="P97" s="44" t="e">
        <f t="shared" si="12"/>
        <v>#N/A</v>
      </c>
      <c r="Q97" s="44" t="e">
        <f t="shared" si="12"/>
        <v>#N/A</v>
      </c>
      <c r="R97" s="44" t="e">
        <f t="shared" si="12"/>
        <v>#N/A</v>
      </c>
      <c r="S97" s="44" t="e">
        <f t="shared" si="12"/>
        <v>#N/A</v>
      </c>
      <c r="T97" s="44" t="e">
        <f t="shared" si="12"/>
        <v>#N/A</v>
      </c>
      <c r="U97" s="24"/>
    </row>
    <row r="98" spans="1:21" s="970" customFormat="1" hidden="1">
      <c r="A98" s="24"/>
      <c r="B98" s="458" t="s">
        <v>87</v>
      </c>
      <c r="C98" s="24"/>
      <c r="D98" s="24"/>
      <c r="E98" s="44" t="e">
        <f>IFERROR(INDEX($E$83:$T$89,MATCH($B98,$B$83:$B$89,0),MATCH(E$96,$E$82:$T$82,0)),NA())</f>
        <v>#N/A</v>
      </c>
      <c r="F98" s="44" t="e">
        <f t="shared" ref="E98:T99" si="13">IFERROR(INDEX($E$83:$T$89,MATCH($B98,$B$83:$B$89,0),MATCH(F$96,$E$82:$T$82,0)),NA())</f>
        <v>#N/A</v>
      </c>
      <c r="G98" s="44" t="e">
        <f t="shared" si="13"/>
        <v>#N/A</v>
      </c>
      <c r="H98" s="44" t="e">
        <f t="shared" si="13"/>
        <v>#N/A</v>
      </c>
      <c r="I98" s="44" t="e">
        <f t="shared" si="13"/>
        <v>#N/A</v>
      </c>
      <c r="J98" s="44" t="e">
        <f t="shared" si="13"/>
        <v>#N/A</v>
      </c>
      <c r="K98" s="44" t="e">
        <f t="shared" si="13"/>
        <v>#N/A</v>
      </c>
      <c r="L98" s="44" t="e">
        <f t="shared" si="13"/>
        <v>#N/A</v>
      </c>
      <c r="M98" s="44" t="e">
        <f t="shared" si="13"/>
        <v>#N/A</v>
      </c>
      <c r="N98" s="44" t="e">
        <f t="shared" si="13"/>
        <v>#N/A</v>
      </c>
      <c r="O98" s="44" t="e">
        <f t="shared" si="13"/>
        <v>#N/A</v>
      </c>
      <c r="P98" s="44" t="e">
        <f t="shared" si="13"/>
        <v>#N/A</v>
      </c>
      <c r="Q98" s="44" t="e">
        <f t="shared" si="13"/>
        <v>#N/A</v>
      </c>
      <c r="R98" s="44" t="e">
        <f t="shared" si="13"/>
        <v>#N/A</v>
      </c>
      <c r="S98" s="44" t="e">
        <f t="shared" si="13"/>
        <v>#N/A</v>
      </c>
      <c r="T98" s="44">
        <f t="shared" si="13"/>
        <v>0</v>
      </c>
      <c r="U98" s="24"/>
    </row>
    <row r="99" spans="1:21" s="970" customFormat="1" hidden="1">
      <c r="A99" s="24"/>
      <c r="B99" s="458" t="s">
        <v>86</v>
      </c>
      <c r="C99" s="24"/>
      <c r="D99" s="24"/>
      <c r="E99" s="44" t="e">
        <f t="shared" si="13"/>
        <v>#N/A</v>
      </c>
      <c r="F99" s="44" t="e">
        <f t="shared" si="13"/>
        <v>#N/A</v>
      </c>
      <c r="G99" s="44" t="e">
        <f t="shared" si="13"/>
        <v>#N/A</v>
      </c>
      <c r="H99" s="44" t="e">
        <f t="shared" si="13"/>
        <v>#N/A</v>
      </c>
      <c r="I99" s="44" t="e">
        <f t="shared" si="13"/>
        <v>#N/A</v>
      </c>
      <c r="J99" s="44" t="e">
        <f t="shared" si="13"/>
        <v>#N/A</v>
      </c>
      <c r="K99" s="44" t="e">
        <f t="shared" si="13"/>
        <v>#N/A</v>
      </c>
      <c r="L99" s="44" t="e">
        <f t="shared" si="13"/>
        <v>#N/A</v>
      </c>
      <c r="M99" s="44" t="e">
        <f t="shared" si="13"/>
        <v>#N/A</v>
      </c>
      <c r="N99" s="44" t="e">
        <f t="shared" si="13"/>
        <v>#N/A</v>
      </c>
      <c r="O99" s="44" t="e">
        <f t="shared" si="13"/>
        <v>#N/A</v>
      </c>
      <c r="P99" s="44" t="e">
        <f t="shared" si="13"/>
        <v>#N/A</v>
      </c>
      <c r="Q99" s="44" t="e">
        <f t="shared" si="13"/>
        <v>#N/A</v>
      </c>
      <c r="R99" s="44" t="e">
        <f t="shared" si="13"/>
        <v>#N/A</v>
      </c>
      <c r="S99" s="44" t="e">
        <f t="shared" si="13"/>
        <v>#N/A</v>
      </c>
      <c r="T99" s="44">
        <f t="shared" si="13"/>
        <v>0</v>
      </c>
      <c r="U99" s="24"/>
    </row>
    <row r="100" spans="1:21" s="973" customFormat="1" hidden="1">
      <c r="A100" s="24"/>
      <c r="B100" s="24" t="s">
        <v>54</v>
      </c>
      <c r="C100" s="24"/>
      <c r="D100" s="24"/>
      <c r="E100" s="44" t="str">
        <f>INDEX($E$83:$T$89,MATCH($B100,$B$83:$B$89,0),MATCH(E$96,$E$82:$T$82,0))</f>
        <v/>
      </c>
      <c r="F100" s="44" t="str">
        <f>INDEX($E$83:$T$89,MATCH($B100,$B$83:$B$89,0),MATCH(F$96,$E$82:$T$82,0))</f>
        <v/>
      </c>
      <c r="G100" s="44" t="str">
        <f t="shared" ref="G100:T100" si="14">INDEX($E$83:$T$89,MATCH($B100,$B$83:$B$89,0),MATCH(G$96,$E$82:$T$82,0))</f>
        <v/>
      </c>
      <c r="H100" s="44" t="str">
        <f t="shared" si="14"/>
        <v/>
      </c>
      <c r="I100" s="44" t="str">
        <f t="shared" si="14"/>
        <v/>
      </c>
      <c r="J100" s="44" t="str">
        <f t="shared" si="14"/>
        <v/>
      </c>
      <c r="K100" s="44" t="str">
        <f t="shared" si="14"/>
        <v/>
      </c>
      <c r="L100" s="44" t="str">
        <f t="shared" si="14"/>
        <v/>
      </c>
      <c r="M100" s="44" t="str">
        <f t="shared" si="14"/>
        <v/>
      </c>
      <c r="N100" s="44" t="str">
        <f t="shared" si="14"/>
        <v/>
      </c>
      <c r="O100" s="44" t="str">
        <f t="shared" si="14"/>
        <v/>
      </c>
      <c r="P100" s="44" t="str">
        <f t="shared" si="14"/>
        <v/>
      </c>
      <c r="Q100" s="44" t="str">
        <f t="shared" si="14"/>
        <v/>
      </c>
      <c r="R100" s="44" t="str">
        <f t="shared" si="14"/>
        <v/>
      </c>
      <c r="S100" s="44" t="str">
        <f t="shared" si="14"/>
        <v/>
      </c>
      <c r="T100" s="44" t="str">
        <f t="shared" si="14"/>
        <v/>
      </c>
      <c r="U100" s="44"/>
    </row>
    <row r="101" spans="1:21" s="970" customFormat="1" hidden="1">
      <c r="A101" s="24"/>
      <c r="B101" s="24" t="s">
        <v>83</v>
      </c>
      <c r="C101" s="24"/>
      <c r="D101" s="24"/>
      <c r="E101" s="44" t="e">
        <f t="shared" ref="E101:T101" si="15">IFERROR(INDEX($E$83:$T$89,MATCH($B101,$B$83:$B$89,0),MATCH(E$96,$E$82:$T$82,0)),NA())</f>
        <v>#N/A</v>
      </c>
      <c r="F101" s="44" t="e">
        <f t="shared" si="15"/>
        <v>#N/A</v>
      </c>
      <c r="G101" s="44" t="e">
        <f t="shared" si="15"/>
        <v>#N/A</v>
      </c>
      <c r="H101" s="44" t="e">
        <f t="shared" si="15"/>
        <v>#N/A</v>
      </c>
      <c r="I101" s="44" t="e">
        <f t="shared" si="15"/>
        <v>#N/A</v>
      </c>
      <c r="J101" s="44" t="e">
        <f t="shared" si="15"/>
        <v>#N/A</v>
      </c>
      <c r="K101" s="44" t="e">
        <f t="shared" si="15"/>
        <v>#N/A</v>
      </c>
      <c r="L101" s="44" t="e">
        <f t="shared" si="15"/>
        <v>#N/A</v>
      </c>
      <c r="M101" s="44" t="e">
        <f t="shared" si="15"/>
        <v>#N/A</v>
      </c>
      <c r="N101" s="44" t="e">
        <f t="shared" si="15"/>
        <v>#N/A</v>
      </c>
      <c r="O101" s="44" t="e">
        <f t="shared" si="15"/>
        <v>#N/A</v>
      </c>
      <c r="P101" s="44" t="e">
        <f t="shared" si="15"/>
        <v>#N/A</v>
      </c>
      <c r="Q101" s="44" t="e">
        <f t="shared" si="15"/>
        <v>#N/A</v>
      </c>
      <c r="R101" s="44" t="e">
        <f t="shared" si="15"/>
        <v>#N/A</v>
      </c>
      <c r="S101" s="44" t="e">
        <f t="shared" si="15"/>
        <v>#N/A</v>
      </c>
      <c r="T101" s="44" t="e">
        <f t="shared" si="15"/>
        <v>#N/A</v>
      </c>
      <c r="U101" s="24"/>
    </row>
    <row r="102" spans="1:21" s="973" customFormat="1" ht="16.5" hidden="1">
      <c r="A102" s="24"/>
      <c r="B102" s="24" t="s">
        <v>85</v>
      </c>
      <c r="C102" s="24"/>
      <c r="D102" s="24"/>
      <c r="E102" s="44">
        <f t="shared" ref="E102:T102" si="16">INDEX($E$83:$T$89,MATCH($B102,$B$83:$B$89,0),MATCH(E$96,$E$82:$T$82,0))</f>
        <v>0</v>
      </c>
      <c r="F102" s="44">
        <f t="shared" si="16"/>
        <v>0</v>
      </c>
      <c r="G102" s="44">
        <f t="shared" si="16"/>
        <v>0</v>
      </c>
      <c r="H102" s="44">
        <f t="shared" si="16"/>
        <v>0</v>
      </c>
      <c r="I102" s="44">
        <f t="shared" si="16"/>
        <v>0</v>
      </c>
      <c r="J102" s="44">
        <f t="shared" si="16"/>
        <v>0</v>
      </c>
      <c r="K102" s="44">
        <f t="shared" si="16"/>
        <v>0</v>
      </c>
      <c r="L102" s="44">
        <f t="shared" si="16"/>
        <v>0</v>
      </c>
      <c r="M102" s="44">
        <f t="shared" si="16"/>
        <v>0</v>
      </c>
      <c r="N102" s="44">
        <f t="shared" si="16"/>
        <v>0</v>
      </c>
      <c r="O102" s="44">
        <f t="shared" si="16"/>
        <v>0</v>
      </c>
      <c r="P102" s="44">
        <f t="shared" si="16"/>
        <v>0</v>
      </c>
      <c r="Q102" s="44">
        <f t="shared" si="16"/>
        <v>0</v>
      </c>
      <c r="R102" s="44">
        <f t="shared" si="16"/>
        <v>0</v>
      </c>
      <c r="S102" s="44">
        <f t="shared" si="16"/>
        <v>0</v>
      </c>
      <c r="T102" s="44">
        <f t="shared" si="16"/>
        <v>0</v>
      </c>
      <c r="U102" s="44"/>
    </row>
    <row r="103" spans="1:21" s="970" customFormat="1" hidden="1">
      <c r="A103" s="24"/>
      <c r="B103" s="24" t="s">
        <v>84</v>
      </c>
      <c r="C103" s="24"/>
      <c r="D103" s="24"/>
      <c r="E103" s="44" t="e">
        <f t="shared" ref="E103:T103" si="17">IFERROR(INDEX($E$83:$T$89,MATCH($B103,$B$83:$B$89,0),MATCH(E$96,$E$82:$T$82,0)),NA())</f>
        <v>#N/A</v>
      </c>
      <c r="F103" s="44" t="e">
        <f t="shared" si="17"/>
        <v>#N/A</v>
      </c>
      <c r="G103" s="44" t="e">
        <f t="shared" si="17"/>
        <v>#N/A</v>
      </c>
      <c r="H103" s="44" t="e">
        <f t="shared" si="17"/>
        <v>#N/A</v>
      </c>
      <c r="I103" s="44" t="e">
        <f t="shared" si="17"/>
        <v>#N/A</v>
      </c>
      <c r="J103" s="44" t="e">
        <f t="shared" si="17"/>
        <v>#N/A</v>
      </c>
      <c r="K103" s="44" t="e">
        <f t="shared" si="17"/>
        <v>#N/A</v>
      </c>
      <c r="L103" s="44" t="e">
        <f t="shared" si="17"/>
        <v>#N/A</v>
      </c>
      <c r="M103" s="44" t="e">
        <f t="shared" si="17"/>
        <v>#N/A</v>
      </c>
      <c r="N103" s="44" t="e">
        <f t="shared" si="17"/>
        <v>#N/A</v>
      </c>
      <c r="O103" s="44" t="e">
        <f t="shared" si="17"/>
        <v>#N/A</v>
      </c>
      <c r="P103" s="44" t="e">
        <f t="shared" si="17"/>
        <v>#N/A</v>
      </c>
      <c r="Q103" s="44" t="e">
        <f t="shared" si="17"/>
        <v>#N/A</v>
      </c>
      <c r="R103" s="44" t="e">
        <f t="shared" si="17"/>
        <v>#N/A</v>
      </c>
      <c r="S103" s="44" t="e">
        <f>IFERROR(INDEX($E$83:$T$89,MATCH($B103,$B$83:$B$89,0),MATCH(S$96,$E$82:$T$82,0)),NA())</f>
        <v>#N/A</v>
      </c>
      <c r="T103" s="44" t="e">
        <f t="shared" si="17"/>
        <v>#N/A</v>
      </c>
      <c r="U103" s="24"/>
    </row>
    <row r="104" spans="1:21" s="970" customFormat="1" hidden="1">
      <c r="A104" s="24"/>
      <c r="B104" s="24" t="s">
        <v>71</v>
      </c>
      <c r="C104" s="24"/>
      <c r="D104" s="24"/>
      <c r="E104" s="44" t="e">
        <f t="shared" ref="E104:T104" si="18">IFERROR(INDEX($E$83:$T$90,MATCH($B104,$B$83:$B$90,0),MATCH(E$96,$E$82:$T$82,0)),NA())</f>
        <v>#N/A</v>
      </c>
      <c r="F104" s="44" t="e">
        <f t="shared" si="18"/>
        <v>#N/A</v>
      </c>
      <c r="G104" s="44" t="e">
        <f t="shared" si="18"/>
        <v>#N/A</v>
      </c>
      <c r="H104" s="44" t="e">
        <f t="shared" si="18"/>
        <v>#N/A</v>
      </c>
      <c r="I104" s="44" t="e">
        <f t="shared" si="18"/>
        <v>#N/A</v>
      </c>
      <c r="J104" s="44" t="e">
        <f t="shared" si="18"/>
        <v>#N/A</v>
      </c>
      <c r="K104" s="44" t="e">
        <f t="shared" si="18"/>
        <v>#N/A</v>
      </c>
      <c r="L104" s="44" t="e">
        <f t="shared" si="18"/>
        <v>#N/A</v>
      </c>
      <c r="M104" s="44" t="e">
        <f t="shared" si="18"/>
        <v>#N/A</v>
      </c>
      <c r="N104" s="44" t="e">
        <f t="shared" si="18"/>
        <v>#N/A</v>
      </c>
      <c r="O104" s="44" t="e">
        <f t="shared" si="18"/>
        <v>#N/A</v>
      </c>
      <c r="P104" s="44" t="e">
        <f t="shared" si="18"/>
        <v>#N/A</v>
      </c>
      <c r="Q104" s="44" t="e">
        <f t="shared" si="18"/>
        <v>#N/A</v>
      </c>
      <c r="R104" s="44" t="e">
        <f t="shared" si="18"/>
        <v>#N/A</v>
      </c>
      <c r="S104" s="44" t="e">
        <f t="shared" si="18"/>
        <v>#N/A</v>
      </c>
      <c r="T104" s="44" t="e">
        <f t="shared" si="18"/>
        <v>#N/A</v>
      </c>
      <c r="U104" s="24"/>
    </row>
    <row r="105" spans="1:21" s="970" customFormat="1" hidden="1">
      <c r="A105" s="24"/>
      <c r="B105" s="24"/>
      <c r="C105" s="24"/>
      <c r="D105" s="24"/>
      <c r="E105" s="24"/>
      <c r="F105" s="24"/>
      <c r="G105" s="24"/>
      <c r="H105" s="24"/>
      <c r="I105" s="24"/>
      <c r="J105" s="24"/>
      <c r="K105" s="24"/>
      <c r="L105" s="24"/>
      <c r="M105" s="24"/>
      <c r="N105" s="24"/>
      <c r="O105" s="24"/>
      <c r="P105" s="24"/>
      <c r="Q105" s="24"/>
      <c r="R105" s="24"/>
      <c r="S105" s="24"/>
      <c r="T105" s="24"/>
      <c r="U105" s="24"/>
    </row>
    <row r="109" spans="1:21" s="970" customFormat="1" ht="33.65" hidden="1" customHeight="1">
      <c r="A109" s="24"/>
      <c r="B109" s="24"/>
      <c r="C109" s="24" t="s">
        <v>89</v>
      </c>
      <c r="D109" s="24"/>
      <c r="E109" s="579" t="s">
        <v>90</v>
      </c>
      <c r="F109" s="579" t="s">
        <v>91</v>
      </c>
      <c r="G109" s="24"/>
      <c r="H109" s="24"/>
      <c r="I109" s="24"/>
      <c r="J109" s="24"/>
      <c r="K109" s="24"/>
      <c r="L109" s="24"/>
      <c r="M109" s="24"/>
      <c r="N109" s="24"/>
      <c r="O109" s="24"/>
      <c r="P109" s="24"/>
      <c r="Q109" s="24"/>
      <c r="R109" s="24"/>
      <c r="S109" s="24"/>
      <c r="T109" s="24"/>
      <c r="U109" s="24"/>
    </row>
    <row r="110" spans="1:21" s="970" customFormat="1" hidden="1">
      <c r="A110" s="24"/>
      <c r="B110" s="24"/>
      <c r="C110" s="24"/>
      <c r="D110" s="24"/>
      <c r="E110" s="441" t="str">
        <f>_xlfn.IFNA(
"'" &amp; "1) Gesamtübersicht'!" &amp; ADDRESS(101, MATCH(TRUE, '1) Gesamtübersicht'!E95:S95, 0)+4, 4),
"'1) Gesamtübersicht'!E90"
)</f>
        <v>'1) Gesamtübersicht'!E101</v>
      </c>
      <c r="F110" s="441">
        <f>IF('1) Gesamtübersicht'!$T$94,IF('1) Gesamtübersicht'!$E$95,16,IF('1) Gesamtübersicht'!$F$95,15,IF('1) Gesamtübersicht'!$G$95,14,IF('1) Gesamtübersicht'!$H$95,13,IF('1) Gesamtübersicht'!$I$95,12,IF('1) Gesamtübersicht'!$J$95,11,IF('1) Gesamtübersicht'!$K$95,10,IF('1) Gesamtübersicht'!$L$95,9,IF('1) Gesamtübersicht'!$M$95,8,IF('1) Gesamtübersicht'!$N$95,7,IF('1) Gesamtübersicht'!$O$95,6,IF('1) Gesamtübersicht'!$P$95,5,IF('1) Gesamtübersicht'!$Q$95,4,IF('1) Gesamtübersicht'!$R$95,3,IF('1) Gesamtübersicht'!$S$95,2,1))))))))))))))),IF('1) Gesamtübersicht'!$E$95,15,IF('1) Gesamtübersicht'!$F$95,14,IF('1) Gesamtübersicht'!$G$95,13,IF('1) Gesamtübersicht'!$H$95,12,IF('1) Gesamtübersicht'!$I$95,11,IF('1) Gesamtübersicht'!$J$95,10,IF('1) Gesamtübersicht'!$K$95,9,IF('1) Gesamtübersicht'!$L$95,8,IF('1) Gesamtübersicht'!$M$95,7,IF('1) Gesamtübersicht'!$N$95,6,IF('1) Gesamtübersicht'!$O$95,5,IF('1) Gesamtübersicht'!$P$95,4,IF('1) Gesamtübersicht'!$Q$95,3,IF('1) Gesamtübersicht'!$R$95,2,IF('1) Gesamtübersicht'!$S$95,1,15))))))))))))))))</f>
        <v>15</v>
      </c>
      <c r="G110" s="24"/>
      <c r="H110" s="441" t="s">
        <v>92</v>
      </c>
      <c r="I110" s="24"/>
      <c r="J110" s="24"/>
      <c r="K110" s="24"/>
      <c r="L110" s="24"/>
      <c r="M110" s="24"/>
      <c r="N110" s="24"/>
      <c r="O110" s="24"/>
      <c r="P110" s="24"/>
      <c r="Q110" s="24"/>
      <c r="R110" s="24"/>
      <c r="S110" s="24"/>
      <c r="T110" s="24"/>
      <c r="U110" s="24"/>
    </row>
    <row r="111" spans="1:21" s="970" customFormat="1" hidden="1">
      <c r="A111" s="24"/>
      <c r="B111" s="24"/>
      <c r="C111" s="24"/>
      <c r="D111" s="24"/>
      <c r="E111" s="441"/>
      <c r="F111" s="441"/>
      <c r="G111" s="24"/>
      <c r="H111" s="24"/>
      <c r="I111" s="24"/>
      <c r="J111" s="24"/>
      <c r="K111" s="24"/>
      <c r="L111" s="24"/>
      <c r="M111" s="24"/>
      <c r="N111" s="24"/>
      <c r="O111" s="24"/>
      <c r="P111" s="24"/>
      <c r="Q111" s="24"/>
      <c r="R111" s="24"/>
      <c r="S111" s="24"/>
      <c r="T111" s="24"/>
      <c r="U111" s="24"/>
    </row>
    <row r="112" spans="1:21" s="970" customFormat="1" ht="29" hidden="1">
      <c r="A112" s="24"/>
      <c r="B112" s="24"/>
      <c r="C112" s="24"/>
      <c r="D112" s="24"/>
      <c r="E112" s="579" t="s">
        <v>93</v>
      </c>
      <c r="F112" s="441"/>
      <c r="G112" s="24"/>
      <c r="H112" s="24"/>
      <c r="I112" s="24"/>
      <c r="J112" s="24"/>
      <c r="K112" s="24"/>
      <c r="L112" s="24"/>
      <c r="M112" s="24"/>
      <c r="N112" s="24"/>
      <c r="O112" s="24"/>
      <c r="P112" s="24"/>
      <c r="Q112" s="24"/>
      <c r="R112" s="24"/>
      <c r="S112" s="24"/>
      <c r="T112" s="24"/>
      <c r="U112" s="24"/>
    </row>
    <row r="113" spans="1:21" s="970" customFormat="1" hidden="1">
      <c r="A113" s="24"/>
      <c r="B113" s="24"/>
      <c r="C113" s="24"/>
      <c r="D113" s="24"/>
      <c r="E113" s="441" t="str">
        <f>_xlfn.IFNA(
"'" &amp; "1) Gesamtübersicht'!" &amp; ADDRESS(82, MATCH(TRUE, '1) Gesamtübersicht'!E95:S95, 0)+4, 4),
"'1) Gesamtübersicht'!E90"
)</f>
        <v>'1) Gesamtübersicht'!E82</v>
      </c>
      <c r="F113" s="441"/>
      <c r="G113" s="24"/>
      <c r="H113" s="24"/>
      <c r="I113" s="24"/>
      <c r="J113" s="24"/>
      <c r="K113" s="24"/>
      <c r="L113" s="24"/>
      <c r="M113" s="24"/>
      <c r="N113" s="24"/>
      <c r="O113" s="24"/>
      <c r="P113" s="24"/>
      <c r="Q113" s="24"/>
      <c r="R113" s="24"/>
      <c r="S113" s="24"/>
      <c r="T113" s="24"/>
      <c r="U113" s="24"/>
    </row>
    <row r="114" spans="1:21" s="970" customFormat="1" hidden="1">
      <c r="A114" s="24"/>
      <c r="B114" s="24"/>
      <c r="C114" s="24"/>
      <c r="D114" s="24"/>
      <c r="E114" s="441"/>
      <c r="F114" s="441"/>
      <c r="G114" s="24"/>
      <c r="H114" s="24"/>
      <c r="I114" s="24"/>
      <c r="J114" s="24"/>
      <c r="K114" s="24"/>
      <c r="L114" s="24"/>
      <c r="M114" s="24"/>
      <c r="N114" s="24"/>
      <c r="O114" s="24"/>
      <c r="P114" s="24"/>
      <c r="Q114" s="24"/>
      <c r="R114" s="24"/>
      <c r="S114" s="24"/>
      <c r="T114" s="24"/>
      <c r="U114" s="24"/>
    </row>
    <row r="115" spans="1:21" s="970" customFormat="1" ht="29" hidden="1">
      <c r="A115" s="24"/>
      <c r="B115" s="24"/>
      <c r="C115" s="24"/>
      <c r="D115" s="24"/>
      <c r="E115" s="579" t="s">
        <v>94</v>
      </c>
      <c r="F115" s="441"/>
      <c r="G115" s="24"/>
      <c r="H115" s="24"/>
      <c r="I115" s="24"/>
      <c r="J115" s="24"/>
      <c r="K115" s="24"/>
      <c r="L115" s="24"/>
      <c r="M115" s="24"/>
      <c r="N115" s="24"/>
      <c r="O115" s="24"/>
      <c r="P115" s="24"/>
      <c r="Q115" s="24"/>
      <c r="R115" s="24"/>
      <c r="S115" s="24"/>
      <c r="T115" s="24"/>
      <c r="U115" s="24"/>
    </row>
    <row r="116" spans="1:21" s="970" customFormat="1" hidden="1">
      <c r="A116" s="24"/>
      <c r="B116" s="24"/>
      <c r="C116" s="24"/>
      <c r="D116" s="24"/>
      <c r="E116" s="441" t="str">
        <f>_xlfn.IFNA(
"'" &amp; "1) Gesamtübersicht'!" &amp; ADDRESS(98, MATCH(TRUE, '1) Gesamtübersicht'!E95:S95, 0)+4, 4),
"'1) Gesamtübersicht'!E90"
)</f>
        <v>'1) Gesamtübersicht'!E98</v>
      </c>
      <c r="F116" s="441"/>
      <c r="G116" s="24"/>
      <c r="H116" s="24"/>
      <c r="I116" s="24"/>
      <c r="J116" s="24"/>
      <c r="K116" s="24"/>
      <c r="L116" s="24"/>
      <c r="M116" s="24"/>
      <c r="N116" s="24"/>
      <c r="O116" s="24"/>
      <c r="P116" s="24"/>
      <c r="Q116" s="24"/>
      <c r="R116" s="24"/>
      <c r="S116" s="24"/>
      <c r="T116" s="24"/>
      <c r="U116" s="24"/>
    </row>
    <row r="117" spans="1:21" s="970" customFormat="1" hidden="1">
      <c r="A117" s="24"/>
      <c r="B117" s="24"/>
      <c r="C117" s="24"/>
      <c r="D117" s="24"/>
      <c r="E117" s="441"/>
      <c r="F117" s="441"/>
      <c r="G117" s="24"/>
      <c r="H117" s="24"/>
      <c r="I117" s="24"/>
      <c r="J117" s="24"/>
      <c r="K117" s="24"/>
      <c r="L117" s="24"/>
      <c r="M117" s="24"/>
      <c r="N117" s="24"/>
      <c r="O117" s="24"/>
      <c r="P117" s="24"/>
      <c r="Q117" s="24"/>
      <c r="R117" s="24"/>
      <c r="S117" s="24"/>
      <c r="T117" s="24"/>
      <c r="U117" s="24"/>
    </row>
    <row r="118" spans="1:21" s="970" customFormat="1" ht="58" hidden="1">
      <c r="A118" s="24"/>
      <c r="B118" s="24"/>
      <c r="C118" s="24"/>
      <c r="D118" s="24"/>
      <c r="E118" s="579" t="s">
        <v>95</v>
      </c>
      <c r="F118" s="441"/>
      <c r="G118" s="24"/>
      <c r="H118" s="24"/>
      <c r="I118" s="24"/>
      <c r="J118" s="24"/>
      <c r="K118" s="24"/>
      <c r="L118" s="24"/>
      <c r="M118" s="24"/>
      <c r="N118" s="24"/>
      <c r="O118" s="24"/>
      <c r="P118" s="24"/>
      <c r="Q118" s="24"/>
      <c r="R118" s="24"/>
      <c r="S118" s="24"/>
      <c r="T118" s="24"/>
      <c r="U118" s="24"/>
    </row>
    <row r="119" spans="1:21" s="970" customFormat="1" hidden="1">
      <c r="A119" s="24"/>
      <c r="B119" s="24"/>
      <c r="C119" s="24"/>
      <c r="D119" s="24"/>
      <c r="E119" s="441" t="str">
        <f>_xlfn.IFNA(
"'" &amp; "1) Gesamtübersicht'!" &amp; ADDRESS(99, MATCH(TRUE, '1) Gesamtübersicht'!E95:S95, 0)+4, 4),
"'1) Gesamtübersicht'!E90"
)</f>
        <v>'1) Gesamtübersicht'!E99</v>
      </c>
      <c r="F119" s="441"/>
      <c r="G119" s="24"/>
      <c r="H119" s="24"/>
      <c r="I119" s="24"/>
      <c r="J119" s="24"/>
      <c r="K119" s="24"/>
      <c r="L119" s="24"/>
      <c r="M119" s="24"/>
      <c r="N119" s="24"/>
      <c r="O119" s="24"/>
      <c r="P119" s="24"/>
      <c r="Q119" s="24"/>
      <c r="R119" s="24"/>
      <c r="S119" s="24"/>
      <c r="T119" s="24"/>
      <c r="U119" s="24"/>
    </row>
    <row r="120" spans="1:21" s="970" customFormat="1" hidden="1">
      <c r="A120" s="24"/>
      <c r="B120" s="24"/>
      <c r="C120" s="24"/>
      <c r="D120" s="24"/>
      <c r="E120" s="441"/>
      <c r="F120" s="441"/>
      <c r="G120" s="24"/>
      <c r="H120" s="24"/>
      <c r="I120" s="24"/>
      <c r="J120" s="24"/>
      <c r="K120" s="24"/>
      <c r="L120" s="24"/>
      <c r="M120" s="24"/>
      <c r="N120" s="24"/>
      <c r="O120" s="24"/>
      <c r="P120" s="24"/>
      <c r="Q120" s="24"/>
      <c r="R120" s="24"/>
      <c r="S120" s="24"/>
      <c r="T120" s="24"/>
      <c r="U120" s="24"/>
    </row>
    <row r="121" spans="1:21" s="970" customFormat="1" ht="29" hidden="1">
      <c r="A121" s="24"/>
      <c r="B121" s="24"/>
      <c r="C121" s="24"/>
      <c r="D121" s="24"/>
      <c r="E121" s="579" t="s">
        <v>96</v>
      </c>
      <c r="F121" s="441"/>
      <c r="G121" s="24"/>
      <c r="H121" s="24"/>
      <c r="I121" s="24"/>
      <c r="J121" s="24"/>
      <c r="K121" s="24"/>
      <c r="L121" s="24"/>
      <c r="M121" s="24"/>
      <c r="N121" s="24"/>
      <c r="O121" s="24"/>
      <c r="P121" s="24"/>
      <c r="Q121" s="24"/>
      <c r="R121" s="24"/>
      <c r="S121" s="24"/>
      <c r="T121" s="24"/>
      <c r="U121" s="24"/>
    </row>
    <row r="122" spans="1:21" s="970" customFormat="1" hidden="1">
      <c r="A122" s="24"/>
      <c r="B122" s="24"/>
      <c r="C122" s="24"/>
      <c r="D122" s="24"/>
      <c r="E122" s="441" t="str">
        <f>_xlfn.IFNA(
"'" &amp; "1) Gesamtübersicht'!" &amp; ADDRESS(100, MATCH(TRUE, '1) Gesamtübersicht'!E95:S95, 0)+4, 4),
"'1) Gesamtübersicht'!E90"
)</f>
        <v>'1) Gesamtübersicht'!E100</v>
      </c>
      <c r="F122" s="441"/>
      <c r="G122" s="24"/>
      <c r="H122" s="24"/>
      <c r="I122" s="24"/>
      <c r="J122" s="24"/>
      <c r="K122" s="24"/>
      <c r="L122" s="24"/>
      <c r="M122" s="24"/>
      <c r="N122" s="24"/>
      <c r="O122" s="24"/>
      <c r="P122" s="24"/>
      <c r="Q122" s="24"/>
      <c r="R122" s="24"/>
      <c r="S122" s="24"/>
      <c r="T122" s="24"/>
      <c r="U122" s="24"/>
    </row>
    <row r="123" spans="1:21" s="970" customFormat="1" hidden="1">
      <c r="A123" s="24"/>
      <c r="B123" s="24"/>
      <c r="C123" s="24"/>
      <c r="D123" s="24"/>
      <c r="E123" s="441"/>
      <c r="F123" s="441"/>
      <c r="G123" s="24"/>
      <c r="H123" s="24"/>
      <c r="I123" s="24"/>
      <c r="J123" s="24"/>
      <c r="K123" s="24"/>
      <c r="L123" s="24"/>
      <c r="M123" s="24"/>
      <c r="N123" s="24"/>
      <c r="O123" s="24"/>
      <c r="P123" s="24"/>
      <c r="Q123" s="24"/>
      <c r="R123" s="24"/>
      <c r="S123" s="24"/>
      <c r="T123" s="24"/>
      <c r="U123" s="24"/>
    </row>
    <row r="124" spans="1:21" s="970" customFormat="1" ht="29" hidden="1">
      <c r="A124" s="24"/>
      <c r="B124" s="24"/>
      <c r="C124" s="24"/>
      <c r="D124" s="24"/>
      <c r="E124" s="579" t="s">
        <v>97</v>
      </c>
      <c r="F124" s="441"/>
      <c r="G124" s="24"/>
      <c r="H124" s="24"/>
      <c r="I124" s="24"/>
      <c r="J124" s="24"/>
      <c r="K124" s="24"/>
      <c r="L124" s="24"/>
      <c r="M124" s="24"/>
      <c r="N124" s="24"/>
      <c r="O124" s="24"/>
      <c r="P124" s="24"/>
      <c r="Q124" s="24"/>
      <c r="R124" s="24"/>
      <c r="S124" s="24"/>
      <c r="T124" s="24"/>
      <c r="U124" s="24"/>
    </row>
    <row r="125" spans="1:21" s="970" customFormat="1" hidden="1">
      <c r="A125" s="24"/>
      <c r="B125" s="24"/>
      <c r="C125" s="24"/>
      <c r="D125" s="24"/>
      <c r="E125" s="441" t="str">
        <f>_xlfn.IFNA(
"'" &amp; "1) Gesamtübersicht'!" &amp; ADDRESS(102, MATCH(TRUE, '1) Gesamtübersicht'!E95:S95, 0)+4, 4),
"'1) Gesamtübersicht'!E90"
)</f>
        <v>'1) Gesamtübersicht'!E102</v>
      </c>
      <c r="F125" s="441"/>
      <c r="G125" s="24"/>
      <c r="H125" s="24"/>
      <c r="I125" s="24"/>
      <c r="J125" s="24"/>
      <c r="K125" s="24"/>
      <c r="L125" s="24"/>
      <c r="M125" s="24"/>
      <c r="N125" s="24"/>
      <c r="O125" s="24"/>
      <c r="P125" s="24"/>
      <c r="Q125" s="24"/>
      <c r="R125" s="24"/>
      <c r="S125" s="24"/>
      <c r="T125" s="24"/>
      <c r="U125" s="24"/>
    </row>
    <row r="126" spans="1:21" s="970" customFormat="1" hidden="1">
      <c r="A126" s="24"/>
      <c r="B126" s="24"/>
      <c r="C126" s="24"/>
      <c r="D126" s="24"/>
      <c r="E126" s="441"/>
      <c r="F126" s="441"/>
      <c r="G126" s="24"/>
      <c r="H126" s="24"/>
      <c r="I126" s="24"/>
      <c r="J126" s="24"/>
      <c r="K126" s="24"/>
      <c r="L126" s="24"/>
      <c r="M126" s="24"/>
      <c r="N126" s="24"/>
      <c r="O126" s="24"/>
      <c r="P126" s="24"/>
      <c r="Q126" s="24"/>
      <c r="R126" s="24"/>
      <c r="S126" s="24"/>
      <c r="T126" s="24"/>
      <c r="U126" s="24"/>
    </row>
    <row r="127" spans="1:21" s="970" customFormat="1" ht="29" hidden="1">
      <c r="A127" s="24"/>
      <c r="B127" s="24"/>
      <c r="C127" s="24"/>
      <c r="D127" s="24"/>
      <c r="E127" s="579" t="s">
        <v>98</v>
      </c>
      <c r="F127" s="441"/>
      <c r="G127" s="24"/>
      <c r="H127" s="24"/>
      <c r="I127" s="24"/>
      <c r="J127" s="24"/>
      <c r="K127" s="24"/>
      <c r="L127" s="24"/>
      <c r="M127" s="24"/>
      <c r="N127" s="24"/>
      <c r="O127" s="24"/>
      <c r="P127" s="24"/>
      <c r="Q127" s="24"/>
      <c r="R127" s="24"/>
      <c r="S127" s="24"/>
      <c r="T127" s="24"/>
      <c r="U127" s="24"/>
    </row>
    <row r="128" spans="1:21" s="970" customFormat="1" hidden="1">
      <c r="A128" s="24"/>
      <c r="B128" s="24"/>
      <c r="C128" s="24"/>
      <c r="D128" s="24"/>
      <c r="E128" s="441" t="str">
        <f>_xlfn.IFNA(
"'" &amp; "1) Gesamtübersicht'!" &amp; ADDRESS(97, MATCH(TRUE, '1) Gesamtübersicht'!E95:S95, 0)+4, 4),
"'1) Gesamtübersicht'!E90"
)</f>
        <v>'1) Gesamtübersicht'!E97</v>
      </c>
      <c r="F128" s="441"/>
      <c r="G128" s="24"/>
      <c r="H128" s="24"/>
      <c r="I128" s="24"/>
      <c r="J128" s="24"/>
      <c r="K128" s="24"/>
      <c r="L128" s="24"/>
      <c r="M128" s="24"/>
      <c r="N128" s="24"/>
      <c r="O128" s="24"/>
      <c r="P128" s="24"/>
      <c r="Q128" s="24"/>
      <c r="R128" s="24"/>
      <c r="S128" s="24"/>
      <c r="T128" s="24"/>
      <c r="U128" s="24"/>
    </row>
    <row r="129" spans="1:21" s="970" customFormat="1" hidden="1">
      <c r="A129" s="24"/>
      <c r="B129" s="24"/>
      <c r="C129" s="24"/>
      <c r="D129" s="24"/>
      <c r="E129" s="441"/>
      <c r="F129" s="441"/>
      <c r="G129" s="24"/>
      <c r="H129" s="24"/>
      <c r="I129" s="24"/>
      <c r="J129" s="24"/>
      <c r="K129" s="24"/>
      <c r="L129" s="24"/>
      <c r="M129" s="24"/>
      <c r="N129" s="24"/>
      <c r="O129" s="24"/>
      <c r="P129" s="24"/>
      <c r="Q129" s="24"/>
      <c r="R129" s="24"/>
      <c r="S129" s="24"/>
      <c r="T129" s="24"/>
      <c r="U129" s="24"/>
    </row>
    <row r="1048567" spans="1:21" s="970" customFormat="1" ht="96" hidden="1" customHeight="1">
      <c r="A1048567" s="24"/>
      <c r="B1048567" s="24"/>
      <c r="C1048567" s="24"/>
      <c r="D1048567" s="24"/>
      <c r="E1048567" s="24"/>
      <c r="F1048567" s="24"/>
      <c r="G1048567" s="24"/>
      <c r="H1048567" s="24"/>
      <c r="I1048567" s="24"/>
      <c r="J1048567" s="24"/>
      <c r="K1048567" s="24"/>
      <c r="L1048567" s="24"/>
      <c r="M1048567" s="24"/>
      <c r="N1048567" s="24"/>
      <c r="O1048567" s="24"/>
      <c r="P1048567" s="24"/>
      <c r="Q1048567" s="24"/>
      <c r="R1048567" s="24"/>
      <c r="S1048567" s="24"/>
      <c r="T1048567" s="24"/>
      <c r="U1048567" s="24"/>
    </row>
    <row r="1048568" spans="1:21" s="970" customFormat="1" ht="4.5" hidden="1" customHeight="1">
      <c r="A1048568" s="24"/>
      <c r="B1048568" s="24"/>
      <c r="C1048568" s="24"/>
      <c r="D1048568" s="24"/>
      <c r="E1048568" s="24"/>
      <c r="F1048568" s="24"/>
      <c r="G1048568" s="24"/>
      <c r="H1048568" s="24"/>
      <c r="I1048568" s="24"/>
      <c r="J1048568" s="24"/>
      <c r="K1048568" s="24"/>
      <c r="L1048568" s="24"/>
      <c r="M1048568" s="24"/>
      <c r="N1048568" s="24"/>
      <c r="O1048568" s="24"/>
      <c r="P1048568" s="24"/>
      <c r="Q1048568" s="24"/>
      <c r="R1048568" s="24"/>
      <c r="S1048568" s="24"/>
      <c r="T1048568" s="24"/>
      <c r="U1048568" s="24"/>
    </row>
    <row r="1048576" spans="1:21" s="970" customFormat="1" ht="1" hidden="1" customHeight="1">
      <c r="A1048576" s="24"/>
      <c r="B1048576" s="24"/>
      <c r="C1048576" s="24"/>
      <c r="D1048576" s="24"/>
      <c r="E1048576" s="24"/>
      <c r="F1048576" s="24"/>
      <c r="G1048576" s="24"/>
      <c r="H1048576" s="24"/>
      <c r="I1048576" s="24"/>
      <c r="J1048576" s="24"/>
      <c r="K1048576" s="24"/>
      <c r="L1048576" s="24"/>
      <c r="M1048576" s="24"/>
      <c r="N1048576" s="24"/>
      <c r="O1048576" s="24"/>
      <c r="P1048576" s="24"/>
      <c r="Q1048576" s="24"/>
      <c r="R1048576" s="24"/>
      <c r="S1048576" s="24"/>
      <c r="T1048576" s="24"/>
      <c r="U1048576" s="24"/>
    </row>
  </sheetData>
  <sheetProtection algorithmName="SHA-512" hashValue="v/n+VQ57FwbQdp0+xa0UrRwQ0YusflwmN0NSMMR9rTspYa80qgK0evtxdQboRxgj2xmmGiW48yFHeVKUR3EiwQ==" saltValue="sknCgoTUZ+EUOpkF0G1XbA==" spinCount="100000" sheet="1" objects="1" scenarios="1"/>
  <mergeCells count="8">
    <mergeCell ref="B21:C21"/>
    <mergeCell ref="B3:E3"/>
    <mergeCell ref="B32:C32"/>
    <mergeCell ref="B40:C40"/>
    <mergeCell ref="B18:C18"/>
    <mergeCell ref="B5:C5"/>
    <mergeCell ref="E36:S36"/>
    <mergeCell ref="E37:S37"/>
  </mergeCells>
  <phoneticPr fontId="16" type="noConversion"/>
  <conditionalFormatting sqref="C7:C16">
    <cfRule type="cellIs" dxfId="105" priority="2" operator="equal">
      <formula>"Nicht befüllt"</formula>
    </cfRule>
    <cfRule type="cellIs" dxfId="104" priority="3" operator="equal">
      <formula>"OK"</formula>
    </cfRule>
  </conditionalFormatting>
  <conditionalFormatting sqref="D26:D30">
    <cfRule type="cellIs" dxfId="103" priority="16" operator="equal">
      <formula>"Erreicht"</formula>
    </cfRule>
    <cfRule type="cellIs" dxfId="102" priority="17" operator="equal">
      <formula>"Nicht erreicht"</formula>
    </cfRule>
  </conditionalFormatting>
  <conditionalFormatting sqref="D36">
    <cfRule type="cellIs" dxfId="101" priority="13" operator="equal">
      <formula>"Erfüllt"</formula>
    </cfRule>
  </conditionalFormatting>
  <conditionalFormatting sqref="D34:T35 T36:T37 D38:T38 D36:E37">
    <cfRule type="cellIs" dxfId="100" priority="5" operator="equal">
      <formula>"Erfüllt"</formula>
    </cfRule>
  </conditionalFormatting>
  <conditionalFormatting sqref="D34:T35 T37 D38:T38 D36 D37:E37">
    <cfRule type="cellIs" dxfId="99" priority="12" operator="equal">
      <formula>"Nicht erfüllt"</formula>
    </cfRule>
  </conditionalFormatting>
  <conditionalFormatting sqref="D44:T44">
    <cfRule type="cellIs" dxfId="98" priority="6" operator="equal">
      <formula>"Nicht erfüllt"</formula>
    </cfRule>
    <cfRule type="cellIs" dxfId="97" priority="7" operator="equal">
      <formula>"Erfüllt"</formula>
    </cfRule>
  </conditionalFormatting>
  <conditionalFormatting sqref="D45:T45">
    <cfRule type="cellIs" dxfId="96" priority="8" operator="equal">
      <formula>"Nein"</formula>
    </cfRule>
    <cfRule type="cellIs" dxfId="95" priority="9" operator="equal">
      <formula>"Ja"</formula>
    </cfRule>
  </conditionalFormatting>
  <conditionalFormatting sqref="T36 E36">
    <cfRule type="cellIs" dxfId="93" priority="4" operator="equal">
      <formula>"Nicht erfüllt"</formula>
    </cfRule>
  </conditionalFormatting>
  <conditionalFormatting sqref="T48">
    <cfRule type="cellIs" dxfId="92" priority="14" operator="greaterThan">
      <formula>0</formula>
    </cfRule>
  </conditionalFormatting>
  <printOptions headings="1"/>
  <pageMargins left="0.70866141732283472" right="0.70866141732283472" top="0.74803149606299213" bottom="0.74803149606299213" header="0.31496062992125984" footer="0.31496062992125984"/>
  <pageSetup paperSize="9" scale="32" orientation="landscape" r:id="rId1"/>
  <headerFooter>
    <oddHeader>&amp;A</oddHeader>
  </headerFooter>
  <drawing r:id="rId2"/>
  <extLst>
    <ext xmlns:x14="http://schemas.microsoft.com/office/spreadsheetml/2009/9/main" uri="{78C0D931-6437-407d-A8EE-F0AAD7539E65}">
      <x14:conditionalFormattings>
        <x14:conditionalFormatting xmlns:xm="http://schemas.microsoft.com/office/excel/2006/main">
          <x14:cfRule type="expression" priority="1" id="{2C4EB02C-A357-4BC4-A66F-C2D1ED2FB633}">
            <xm:f>'4c) Berechnungen_MFS'!$E$99="Nein"</xm:f>
            <x14:dxf>
              <font>
                <color theme="0"/>
              </font>
              <fill>
                <patternFill>
                  <bgColor theme="0"/>
                </patternFill>
              </fill>
              <border>
                <left style="thin">
                  <color auto="1"/>
                </left>
                <right/>
                <top/>
                <bottom/>
                <vertical/>
                <horizontal/>
              </border>
            </x14:dxf>
          </x14:cfRule>
          <xm:sqref>T33:T38 T41:T46</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04FED-DFA4-4558-98D9-DD02F36DF563}">
  <sheetPr codeName="Sheet6">
    <tabColor theme="9" tint="-0.249977111117893"/>
  </sheetPr>
  <dimension ref="A1"/>
  <sheetViews>
    <sheetView topLeftCell="A1048576" workbookViewId="0"/>
  </sheetViews>
  <sheetFormatPr defaultRowHeight="14.5" zeroHeight="1"/>
  <sheetData/>
  <sheetProtection algorithmName="SHA-512" hashValue="Jux4Smh6BT8Wpr82GNIc5StI+MJV1coyCN8hOHzxwxnG28zg5+iTwMNUC+3umYkf5Uy8PSrwjoKfKGrMuvLayg==" saltValue="YAtRmr7vhUHFXPsz3vM+AA==" spinCount="100000" sheet="1" objects="1" scenario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B64F3-ED60-4011-8C3E-41C7AC3A8029}">
  <sheetPr codeName="Sheet7">
    <tabColor theme="9" tint="0.59999389629810485"/>
  </sheetPr>
  <dimension ref="A1:AE37"/>
  <sheetViews>
    <sheetView zoomScaleNormal="100" workbookViewId="0"/>
  </sheetViews>
  <sheetFormatPr defaultColWidth="0" defaultRowHeight="14.5" zeroHeight="1"/>
  <cols>
    <col min="1" max="1" width="3" style="1089" customWidth="1"/>
    <col min="2" max="2" width="24.7265625" style="1089" customWidth="1"/>
    <col min="3" max="3" width="13.453125" style="1089" customWidth="1"/>
    <col min="4" max="30" width="8.7265625" style="1089" customWidth="1"/>
    <col min="31" max="31" width="1.81640625" style="1089" customWidth="1"/>
    <col min="32" max="16384" width="8.7265625" style="1089" hidden="1"/>
  </cols>
  <sheetData>
    <row r="1" spans="2:30" ht="28.5">
      <c r="B1" s="1088" t="s">
        <v>43</v>
      </c>
    </row>
    <row r="2" spans="2:30" ht="85.5" customHeight="1" thickBot="1">
      <c r="B2" s="1626" t="s">
        <v>507</v>
      </c>
      <c r="C2" s="1626"/>
      <c r="D2" s="1626"/>
      <c r="E2" s="1626"/>
      <c r="F2" s="1626"/>
      <c r="G2" s="1626"/>
    </row>
    <row r="3" spans="2:30" ht="15" thickBot="1">
      <c r="B3" s="1090" t="s">
        <v>99</v>
      </c>
      <c r="C3" s="1091" t="s">
        <v>52</v>
      </c>
      <c r="D3" s="1090">
        <v>2026</v>
      </c>
      <c r="E3" s="1092">
        <v>2027</v>
      </c>
      <c r="F3" s="1092">
        <v>2028</v>
      </c>
      <c r="G3" s="1092">
        <v>2029</v>
      </c>
      <c r="H3" s="1092">
        <v>2030</v>
      </c>
      <c r="I3" s="1092">
        <v>2031</v>
      </c>
      <c r="J3" s="1092">
        <v>2032</v>
      </c>
      <c r="K3" s="1092">
        <v>2033</v>
      </c>
      <c r="L3" s="1092">
        <v>2034</v>
      </c>
      <c r="M3" s="1092">
        <v>2035</v>
      </c>
      <c r="N3" s="1092">
        <v>2036</v>
      </c>
      <c r="O3" s="1092">
        <v>2037</v>
      </c>
      <c r="P3" s="1093">
        <v>2038</v>
      </c>
      <c r="Q3" s="1092">
        <v>2039</v>
      </c>
      <c r="R3" s="1094">
        <v>2040</v>
      </c>
      <c r="S3" s="1092">
        <v>2041</v>
      </c>
      <c r="T3" s="1092">
        <v>2042</v>
      </c>
      <c r="U3" s="1092">
        <v>2043</v>
      </c>
      <c r="V3" s="1092">
        <v>2044</v>
      </c>
      <c r="W3" s="1092">
        <v>2045</v>
      </c>
      <c r="X3" s="1092">
        <v>2046</v>
      </c>
      <c r="Y3" s="1092">
        <v>2047</v>
      </c>
      <c r="Z3" s="1092">
        <v>2048</v>
      </c>
      <c r="AA3" s="1093">
        <v>2049</v>
      </c>
      <c r="AB3" s="1093">
        <v>2050</v>
      </c>
      <c r="AC3" s="1093">
        <v>2051</v>
      </c>
      <c r="AD3" s="1095">
        <v>2052</v>
      </c>
    </row>
    <row r="4" spans="2:30" ht="14.5" customHeight="1">
      <c r="B4" s="1096" t="s">
        <v>100</v>
      </c>
      <c r="C4" s="1097" t="s">
        <v>101</v>
      </c>
      <c r="D4" s="913"/>
      <c r="E4" s="586"/>
      <c r="F4" s="586"/>
      <c r="G4" s="586"/>
      <c r="H4" s="586"/>
      <c r="I4" s="586"/>
      <c r="J4" s="586"/>
      <c r="K4" s="586"/>
      <c r="L4" s="586"/>
      <c r="M4" s="586"/>
      <c r="N4" s="586"/>
      <c r="O4" s="586"/>
      <c r="P4" s="586"/>
      <c r="Q4" s="586"/>
      <c r="R4" s="586"/>
      <c r="S4" s="586"/>
      <c r="T4" s="586"/>
      <c r="U4" s="586"/>
      <c r="V4" s="586"/>
      <c r="W4" s="586"/>
      <c r="X4" s="586"/>
      <c r="Y4" s="586"/>
      <c r="Z4" s="586"/>
      <c r="AA4" s="586"/>
      <c r="AB4" s="586"/>
      <c r="AC4" s="586"/>
      <c r="AD4" s="587"/>
    </row>
    <row r="5" spans="2:30" ht="14.5" customHeight="1">
      <c r="B5" s="1098" t="s">
        <v>102</v>
      </c>
      <c r="C5" s="1099" t="s">
        <v>101</v>
      </c>
      <c r="D5" s="914"/>
      <c r="E5" s="583"/>
      <c r="F5" s="583"/>
      <c r="G5" s="583"/>
      <c r="H5" s="583"/>
      <c r="I5" s="583"/>
      <c r="J5" s="583"/>
      <c r="K5" s="583"/>
      <c r="L5" s="583"/>
      <c r="M5" s="583"/>
      <c r="N5" s="583"/>
      <c r="O5" s="583"/>
      <c r="P5" s="583"/>
      <c r="Q5" s="583"/>
      <c r="R5" s="583"/>
      <c r="S5" s="583"/>
      <c r="T5" s="583"/>
      <c r="U5" s="583"/>
      <c r="V5" s="583"/>
      <c r="W5" s="583"/>
      <c r="X5" s="583"/>
      <c r="Y5" s="583"/>
      <c r="Z5" s="583"/>
      <c r="AA5" s="583"/>
      <c r="AB5" s="583"/>
      <c r="AC5" s="583"/>
      <c r="AD5" s="584"/>
    </row>
    <row r="6" spans="2:30" ht="16.5">
      <c r="B6" s="1098" t="s">
        <v>103</v>
      </c>
      <c r="C6" s="1099" t="s">
        <v>101</v>
      </c>
      <c r="D6" s="914"/>
      <c r="E6" s="583"/>
      <c r="F6" s="583"/>
      <c r="G6" s="583"/>
      <c r="H6" s="583"/>
      <c r="I6" s="583"/>
      <c r="J6" s="583"/>
      <c r="K6" s="583"/>
      <c r="L6" s="583"/>
      <c r="M6" s="583"/>
      <c r="N6" s="583"/>
      <c r="O6" s="583"/>
      <c r="P6" s="583"/>
      <c r="Q6" s="583"/>
      <c r="R6" s="583"/>
      <c r="S6" s="583"/>
      <c r="T6" s="583"/>
      <c r="U6" s="583"/>
      <c r="V6" s="583"/>
      <c r="W6" s="583"/>
      <c r="X6" s="583"/>
      <c r="Y6" s="583"/>
      <c r="Z6" s="583"/>
      <c r="AA6" s="583"/>
      <c r="AB6" s="583"/>
      <c r="AC6" s="583"/>
      <c r="AD6" s="584"/>
    </row>
    <row r="7" spans="2:30" ht="14.5" customHeight="1">
      <c r="B7" s="1098" t="s">
        <v>104</v>
      </c>
      <c r="C7" s="1099" t="s">
        <v>101</v>
      </c>
      <c r="D7" s="914"/>
      <c r="E7" s="583"/>
      <c r="F7" s="583"/>
      <c r="G7" s="583"/>
      <c r="H7" s="583"/>
      <c r="I7" s="583"/>
      <c r="J7" s="583"/>
      <c r="K7" s="583"/>
      <c r="L7" s="583"/>
      <c r="M7" s="583"/>
      <c r="N7" s="583"/>
      <c r="O7" s="583"/>
      <c r="P7" s="583"/>
      <c r="Q7" s="583"/>
      <c r="R7" s="583"/>
      <c r="S7" s="583"/>
      <c r="T7" s="583"/>
      <c r="U7" s="583"/>
      <c r="V7" s="583"/>
      <c r="W7" s="583"/>
      <c r="X7" s="583"/>
      <c r="Y7" s="583"/>
      <c r="Z7" s="583"/>
      <c r="AA7" s="583"/>
      <c r="AB7" s="583"/>
      <c r="AC7" s="583"/>
      <c r="AD7" s="584"/>
    </row>
    <row r="8" spans="2:30" ht="14.5" customHeight="1">
      <c r="B8" s="1100" t="s">
        <v>105</v>
      </c>
      <c r="C8" s="1099" t="s">
        <v>101</v>
      </c>
      <c r="D8" s="914"/>
      <c r="E8" s="583"/>
      <c r="F8" s="583"/>
      <c r="G8" s="583"/>
      <c r="H8" s="583"/>
      <c r="I8" s="583"/>
      <c r="J8" s="583"/>
      <c r="K8" s="583"/>
      <c r="L8" s="583"/>
      <c r="M8" s="583"/>
      <c r="N8" s="583"/>
      <c r="O8" s="583"/>
      <c r="P8" s="583"/>
      <c r="Q8" s="583"/>
      <c r="R8" s="583"/>
      <c r="S8" s="583"/>
      <c r="T8" s="583"/>
      <c r="U8" s="583"/>
      <c r="V8" s="583"/>
      <c r="W8" s="583"/>
      <c r="X8" s="583"/>
      <c r="Y8" s="583"/>
      <c r="Z8" s="583"/>
      <c r="AA8" s="583"/>
      <c r="AB8" s="583"/>
      <c r="AC8" s="583"/>
      <c r="AD8" s="584"/>
    </row>
    <row r="9" spans="2:30" ht="14.5" customHeight="1">
      <c r="B9" s="1101" t="s">
        <v>106</v>
      </c>
      <c r="C9" s="1102" t="s">
        <v>101</v>
      </c>
      <c r="D9" s="914"/>
      <c r="E9" s="583"/>
      <c r="F9" s="583"/>
      <c r="G9" s="583"/>
      <c r="H9" s="583"/>
      <c r="I9" s="583"/>
      <c r="J9" s="583"/>
      <c r="K9" s="583"/>
      <c r="L9" s="583"/>
      <c r="M9" s="583"/>
      <c r="N9" s="583"/>
      <c r="O9" s="583"/>
      <c r="P9" s="583"/>
      <c r="Q9" s="583"/>
      <c r="R9" s="583"/>
      <c r="S9" s="583"/>
      <c r="T9" s="583"/>
      <c r="U9" s="583"/>
      <c r="V9" s="583"/>
      <c r="W9" s="583"/>
      <c r="X9" s="583"/>
      <c r="Y9" s="583"/>
      <c r="Z9" s="583"/>
      <c r="AA9" s="583"/>
      <c r="AB9" s="583"/>
      <c r="AC9" s="583"/>
      <c r="AD9" s="584"/>
    </row>
    <row r="10" spans="2:30" ht="17" thickBot="1">
      <c r="B10" s="1103" t="s">
        <v>107</v>
      </c>
      <c r="C10" s="1104" t="s">
        <v>55</v>
      </c>
      <c r="D10" s="915"/>
      <c r="E10" s="585"/>
      <c r="F10" s="585"/>
      <c r="G10" s="585"/>
      <c r="H10" s="585"/>
      <c r="I10" s="585"/>
      <c r="J10" s="585"/>
      <c r="K10" s="585"/>
      <c r="L10" s="585"/>
      <c r="M10" s="585"/>
      <c r="N10" s="585"/>
      <c r="O10" s="585"/>
      <c r="P10" s="585"/>
      <c r="Q10" s="585"/>
      <c r="R10" s="585"/>
      <c r="S10" s="585"/>
      <c r="T10" s="585"/>
      <c r="U10" s="585"/>
      <c r="V10" s="585"/>
      <c r="W10" s="585"/>
      <c r="X10" s="585"/>
      <c r="Y10" s="585"/>
      <c r="Z10" s="585"/>
      <c r="AA10" s="585"/>
      <c r="AB10" s="585"/>
      <c r="AC10" s="585"/>
      <c r="AD10" s="799"/>
    </row>
    <row r="11" spans="2:30" ht="15" thickBot="1">
      <c r="D11" s="1105"/>
      <c r="E11" s="1105"/>
      <c r="F11" s="1106"/>
      <c r="G11" s="1105"/>
      <c r="H11" s="1105"/>
      <c r="I11" s="1105"/>
      <c r="J11" s="1105"/>
      <c r="K11" s="1105"/>
      <c r="L11" s="1105"/>
      <c r="M11" s="1105"/>
      <c r="N11" s="1105"/>
      <c r="O11" s="1105"/>
      <c r="P11" s="1105"/>
      <c r="Q11" s="1105"/>
      <c r="R11" s="1105"/>
      <c r="S11" s="1105"/>
      <c r="T11" s="1105"/>
      <c r="U11" s="1105"/>
      <c r="V11" s="1105"/>
      <c r="W11" s="1105"/>
      <c r="X11" s="1105"/>
      <c r="Y11" s="1105"/>
      <c r="Z11" s="1105"/>
      <c r="AA11" s="1105"/>
      <c r="AB11" s="1105"/>
      <c r="AC11" s="1105"/>
      <c r="AD11" s="1105"/>
    </row>
    <row r="12" spans="2:30" ht="15" thickBot="1">
      <c r="B12" s="1090" t="s">
        <v>108</v>
      </c>
      <c r="C12" s="1092" t="s">
        <v>52</v>
      </c>
      <c r="D12" s="1090">
        <v>2026</v>
      </c>
      <c r="E12" s="1092">
        <v>2027</v>
      </c>
      <c r="F12" s="1092">
        <v>2028</v>
      </c>
      <c r="G12" s="1092">
        <v>2029</v>
      </c>
      <c r="H12" s="1092">
        <v>2030</v>
      </c>
      <c r="I12" s="1092">
        <v>2031</v>
      </c>
      <c r="J12" s="1092">
        <v>2032</v>
      </c>
      <c r="K12" s="1092">
        <v>2033</v>
      </c>
      <c r="L12" s="1092">
        <v>2034</v>
      </c>
      <c r="M12" s="1092">
        <v>2035</v>
      </c>
      <c r="N12" s="1092">
        <v>2036</v>
      </c>
      <c r="O12" s="1092">
        <v>2037</v>
      </c>
      <c r="P12" s="1093">
        <v>2038</v>
      </c>
      <c r="Q12" s="1092">
        <v>2039</v>
      </c>
      <c r="R12" s="1094">
        <v>2040</v>
      </c>
      <c r="S12" s="1092">
        <v>2041</v>
      </c>
      <c r="T12" s="1092">
        <v>2042</v>
      </c>
      <c r="U12" s="1092">
        <v>2043</v>
      </c>
      <c r="V12" s="1092">
        <v>2044</v>
      </c>
      <c r="W12" s="1092">
        <v>2045</v>
      </c>
      <c r="X12" s="1092">
        <v>2046</v>
      </c>
      <c r="Y12" s="1092">
        <v>2047</v>
      </c>
      <c r="Z12" s="1092">
        <v>2048</v>
      </c>
      <c r="AA12" s="1093">
        <v>2049</v>
      </c>
      <c r="AB12" s="1093">
        <v>2050</v>
      </c>
      <c r="AC12" s="1092">
        <v>2051</v>
      </c>
      <c r="AD12" s="1107">
        <v>2052</v>
      </c>
    </row>
    <row r="13" spans="2:30" ht="14.5" customHeight="1">
      <c r="B13" s="1108" t="s">
        <v>100</v>
      </c>
      <c r="C13" s="1109" t="s">
        <v>101</v>
      </c>
      <c r="D13" s="913"/>
      <c r="E13" s="586"/>
      <c r="F13" s="586"/>
      <c r="G13" s="586"/>
      <c r="H13" s="586"/>
      <c r="I13" s="586"/>
      <c r="J13" s="586"/>
      <c r="K13" s="586"/>
      <c r="L13" s="586"/>
      <c r="M13" s="586"/>
      <c r="N13" s="586"/>
      <c r="O13" s="586"/>
      <c r="P13" s="586"/>
      <c r="Q13" s="586"/>
      <c r="R13" s="586"/>
      <c r="S13" s="586"/>
      <c r="T13" s="586"/>
      <c r="U13" s="586"/>
      <c r="V13" s="586"/>
      <c r="W13" s="586"/>
      <c r="X13" s="586"/>
      <c r="Y13" s="586"/>
      <c r="Z13" s="586"/>
      <c r="AA13" s="586"/>
      <c r="AB13" s="586"/>
      <c r="AC13" s="586"/>
      <c r="AD13" s="587"/>
    </row>
    <row r="14" spans="2:30" ht="14.5" customHeight="1">
      <c r="B14" s="1098" t="s">
        <v>102</v>
      </c>
      <c r="C14" s="1110" t="s">
        <v>101</v>
      </c>
      <c r="D14" s="914"/>
      <c r="E14" s="583"/>
      <c r="F14" s="583"/>
      <c r="G14" s="583"/>
      <c r="H14" s="583"/>
      <c r="I14" s="583"/>
      <c r="J14" s="583"/>
      <c r="K14" s="583"/>
      <c r="L14" s="583"/>
      <c r="M14" s="583"/>
      <c r="N14" s="583"/>
      <c r="O14" s="583"/>
      <c r="P14" s="583"/>
      <c r="Q14" s="583"/>
      <c r="R14" s="583"/>
      <c r="S14" s="583"/>
      <c r="T14" s="583"/>
      <c r="U14" s="583"/>
      <c r="V14" s="583"/>
      <c r="W14" s="583"/>
      <c r="X14" s="583"/>
      <c r="Y14" s="583"/>
      <c r="Z14" s="583"/>
      <c r="AA14" s="583"/>
      <c r="AB14" s="583"/>
      <c r="AC14" s="583"/>
      <c r="AD14" s="584"/>
    </row>
    <row r="15" spans="2:30" ht="16.5">
      <c r="B15" s="1098" t="s">
        <v>103</v>
      </c>
      <c r="C15" s="1110" t="s">
        <v>101</v>
      </c>
      <c r="D15" s="914"/>
      <c r="E15" s="583"/>
      <c r="F15" s="583"/>
      <c r="G15" s="583"/>
      <c r="H15" s="583"/>
      <c r="I15" s="583"/>
      <c r="J15" s="583"/>
      <c r="K15" s="583"/>
      <c r="L15" s="583"/>
      <c r="M15" s="583"/>
      <c r="N15" s="583"/>
      <c r="O15" s="583"/>
      <c r="P15" s="583"/>
      <c r="Q15" s="583"/>
      <c r="R15" s="583"/>
      <c r="S15" s="583"/>
      <c r="T15" s="583"/>
      <c r="U15" s="583"/>
      <c r="V15" s="583"/>
      <c r="W15" s="583"/>
      <c r="X15" s="583"/>
      <c r="Y15" s="583"/>
      <c r="Z15" s="583"/>
      <c r="AA15" s="583"/>
      <c r="AB15" s="583"/>
      <c r="AC15" s="583"/>
      <c r="AD15" s="584"/>
    </row>
    <row r="16" spans="2:30" ht="14.5" customHeight="1">
      <c r="B16" s="1098" t="s">
        <v>104</v>
      </c>
      <c r="C16" s="1110" t="s">
        <v>101</v>
      </c>
      <c r="D16" s="914"/>
      <c r="E16" s="583"/>
      <c r="F16" s="583"/>
      <c r="G16" s="583"/>
      <c r="H16" s="583"/>
      <c r="I16" s="583"/>
      <c r="J16" s="583"/>
      <c r="K16" s="583"/>
      <c r="L16" s="583"/>
      <c r="M16" s="583"/>
      <c r="N16" s="583"/>
      <c r="O16" s="583"/>
      <c r="P16" s="583"/>
      <c r="Q16" s="583"/>
      <c r="R16" s="583"/>
      <c r="S16" s="583"/>
      <c r="T16" s="583"/>
      <c r="U16" s="583"/>
      <c r="V16" s="583"/>
      <c r="W16" s="583"/>
      <c r="X16" s="583"/>
      <c r="Y16" s="583"/>
      <c r="Z16" s="583"/>
      <c r="AA16" s="583"/>
      <c r="AB16" s="583"/>
      <c r="AC16" s="583"/>
      <c r="AD16" s="584"/>
    </row>
    <row r="17" spans="2:30" ht="14.5" customHeight="1">
      <c r="B17" s="1098" t="s">
        <v>105</v>
      </c>
      <c r="C17" s="1110" t="s">
        <v>101</v>
      </c>
      <c r="D17" s="914"/>
      <c r="E17" s="583"/>
      <c r="F17" s="583"/>
      <c r="G17" s="583"/>
      <c r="H17" s="583"/>
      <c r="I17" s="583"/>
      <c r="J17" s="583"/>
      <c r="K17" s="583"/>
      <c r="L17" s="583"/>
      <c r="M17" s="583"/>
      <c r="N17" s="583"/>
      <c r="O17" s="583"/>
      <c r="P17" s="583"/>
      <c r="Q17" s="583"/>
      <c r="R17" s="583"/>
      <c r="S17" s="583"/>
      <c r="T17" s="583"/>
      <c r="U17" s="583"/>
      <c r="V17" s="583"/>
      <c r="W17" s="583"/>
      <c r="X17" s="583"/>
      <c r="Y17" s="583"/>
      <c r="Z17" s="583"/>
      <c r="AA17" s="583"/>
      <c r="AB17" s="583"/>
      <c r="AC17" s="583"/>
      <c r="AD17" s="584"/>
    </row>
    <row r="18" spans="2:30" ht="14.5" customHeight="1">
      <c r="B18" s="1111" t="s">
        <v>106</v>
      </c>
      <c r="C18" s="1112" t="s">
        <v>101</v>
      </c>
      <c r="D18" s="914"/>
      <c r="E18" s="583"/>
      <c r="F18" s="583"/>
      <c r="G18" s="583"/>
      <c r="H18" s="583"/>
      <c r="I18" s="583"/>
      <c r="J18" s="583"/>
      <c r="K18" s="583"/>
      <c r="L18" s="583"/>
      <c r="M18" s="583"/>
      <c r="N18" s="583"/>
      <c r="O18" s="583"/>
      <c r="P18" s="583"/>
      <c r="Q18" s="583"/>
      <c r="R18" s="583"/>
      <c r="S18" s="583"/>
      <c r="T18" s="583"/>
      <c r="U18" s="583"/>
      <c r="V18" s="583"/>
      <c r="W18" s="583"/>
      <c r="X18" s="583"/>
      <c r="Y18" s="583"/>
      <c r="Z18" s="583"/>
      <c r="AA18" s="583"/>
      <c r="AB18" s="583"/>
      <c r="AC18" s="583"/>
      <c r="AD18" s="584"/>
    </row>
    <row r="19" spans="2:30" ht="17" thickBot="1">
      <c r="B19" s="1113" t="s">
        <v>107</v>
      </c>
      <c r="C19" s="1114" t="s">
        <v>55</v>
      </c>
      <c r="D19" s="915"/>
      <c r="E19" s="585"/>
      <c r="F19" s="585"/>
      <c r="G19" s="585"/>
      <c r="H19" s="585"/>
      <c r="I19" s="585"/>
      <c r="J19" s="585"/>
      <c r="K19" s="585"/>
      <c r="L19" s="585"/>
      <c r="M19" s="585"/>
      <c r="N19" s="585"/>
      <c r="O19" s="585"/>
      <c r="P19" s="585"/>
      <c r="Q19" s="585"/>
      <c r="R19" s="585"/>
      <c r="S19" s="585"/>
      <c r="T19" s="585"/>
      <c r="U19" s="585"/>
      <c r="V19" s="585"/>
      <c r="W19" s="585"/>
      <c r="X19" s="585"/>
      <c r="Y19" s="585"/>
      <c r="Z19" s="585"/>
      <c r="AA19" s="585"/>
      <c r="AB19" s="585"/>
      <c r="AC19" s="585"/>
      <c r="AD19" s="799"/>
    </row>
    <row r="20" spans="2:30" ht="15" thickBot="1">
      <c r="D20" s="1105"/>
      <c r="E20" s="1105"/>
      <c r="F20" s="1105"/>
      <c r="G20" s="1105"/>
      <c r="H20" s="1105"/>
      <c r="I20" s="1105"/>
      <c r="J20" s="1105"/>
      <c r="K20" s="1105"/>
      <c r="L20" s="1105"/>
      <c r="M20" s="1105"/>
      <c r="N20" s="1105"/>
      <c r="O20" s="1105"/>
      <c r="P20" s="1105"/>
      <c r="Q20" s="1105"/>
      <c r="R20" s="1105"/>
      <c r="S20" s="1105"/>
      <c r="T20" s="1105"/>
      <c r="U20" s="1105"/>
      <c r="V20" s="1105"/>
      <c r="W20" s="1105"/>
      <c r="X20" s="1105"/>
      <c r="Y20" s="1105"/>
      <c r="Z20" s="1105"/>
      <c r="AA20" s="1105"/>
      <c r="AB20" s="1105"/>
      <c r="AC20" s="1105"/>
      <c r="AD20" s="1105"/>
    </row>
    <row r="21" spans="2:30" ht="15" thickBot="1">
      <c r="B21" s="1090" t="s">
        <v>109</v>
      </c>
      <c r="C21" s="1092" t="s">
        <v>52</v>
      </c>
      <c r="D21" s="1090">
        <v>2026</v>
      </c>
      <c r="E21" s="1092">
        <v>2027</v>
      </c>
      <c r="F21" s="1092">
        <v>2028</v>
      </c>
      <c r="G21" s="1092">
        <v>2029</v>
      </c>
      <c r="H21" s="1092">
        <v>2030</v>
      </c>
      <c r="I21" s="1092">
        <v>2031</v>
      </c>
      <c r="J21" s="1092">
        <v>2032</v>
      </c>
      <c r="K21" s="1092">
        <v>2033</v>
      </c>
      <c r="L21" s="1092">
        <v>2034</v>
      </c>
      <c r="M21" s="1092">
        <v>2035</v>
      </c>
      <c r="N21" s="1092">
        <v>2036</v>
      </c>
      <c r="O21" s="1092">
        <v>2037</v>
      </c>
      <c r="P21" s="1093">
        <v>2038</v>
      </c>
      <c r="Q21" s="1092">
        <v>2039</v>
      </c>
      <c r="R21" s="1094">
        <v>2040</v>
      </c>
      <c r="S21" s="1092">
        <v>2041</v>
      </c>
      <c r="T21" s="1092">
        <v>2042</v>
      </c>
      <c r="U21" s="1092">
        <v>2043</v>
      </c>
      <c r="V21" s="1092">
        <v>2044</v>
      </c>
      <c r="W21" s="1092">
        <v>2045</v>
      </c>
      <c r="X21" s="1092">
        <v>2046</v>
      </c>
      <c r="Y21" s="1092">
        <v>2047</v>
      </c>
      <c r="Z21" s="1092">
        <v>2048</v>
      </c>
      <c r="AA21" s="1093">
        <v>2049</v>
      </c>
      <c r="AB21" s="1093">
        <v>2050</v>
      </c>
      <c r="AC21" s="1093">
        <v>2051</v>
      </c>
      <c r="AD21" s="1095">
        <v>2052</v>
      </c>
    </row>
    <row r="22" spans="2:30" ht="14.5" customHeight="1">
      <c r="B22" s="1108" t="s">
        <v>100</v>
      </c>
      <c r="C22" s="1109" t="s">
        <v>101</v>
      </c>
      <c r="D22" s="913"/>
      <c r="E22" s="586"/>
      <c r="F22" s="586"/>
      <c r="G22" s="586"/>
      <c r="H22" s="586"/>
      <c r="I22" s="586"/>
      <c r="J22" s="586"/>
      <c r="K22" s="586"/>
      <c r="L22" s="586"/>
      <c r="M22" s="586"/>
      <c r="N22" s="586"/>
      <c r="O22" s="586"/>
      <c r="P22" s="586"/>
      <c r="Q22" s="586"/>
      <c r="R22" s="586"/>
      <c r="S22" s="586"/>
      <c r="T22" s="586"/>
      <c r="U22" s="586"/>
      <c r="V22" s="586"/>
      <c r="W22" s="586"/>
      <c r="X22" s="586"/>
      <c r="Y22" s="586"/>
      <c r="Z22" s="586"/>
      <c r="AA22" s="586"/>
      <c r="AB22" s="586"/>
      <c r="AC22" s="586"/>
      <c r="AD22" s="587"/>
    </row>
    <row r="23" spans="2:30" ht="14.5" customHeight="1">
      <c r="B23" s="1098" t="s">
        <v>102</v>
      </c>
      <c r="C23" s="1110" t="s">
        <v>101</v>
      </c>
      <c r="D23" s="914"/>
      <c r="E23" s="583"/>
      <c r="F23" s="583"/>
      <c r="G23" s="583"/>
      <c r="H23" s="583"/>
      <c r="I23" s="583"/>
      <c r="J23" s="583"/>
      <c r="K23" s="583"/>
      <c r="L23" s="583"/>
      <c r="M23" s="583"/>
      <c r="N23" s="583"/>
      <c r="O23" s="583"/>
      <c r="P23" s="583"/>
      <c r="Q23" s="583"/>
      <c r="R23" s="583"/>
      <c r="S23" s="583"/>
      <c r="T23" s="583"/>
      <c r="U23" s="583"/>
      <c r="V23" s="583"/>
      <c r="W23" s="583"/>
      <c r="X23" s="583"/>
      <c r="Y23" s="583"/>
      <c r="Z23" s="583"/>
      <c r="AA23" s="583"/>
      <c r="AB23" s="583"/>
      <c r="AC23" s="583"/>
      <c r="AD23" s="584"/>
    </row>
    <row r="24" spans="2:30" ht="16.5">
      <c r="B24" s="1098" t="s">
        <v>103</v>
      </c>
      <c r="C24" s="1110" t="s">
        <v>101</v>
      </c>
      <c r="D24" s="914"/>
      <c r="E24" s="583"/>
      <c r="F24" s="583"/>
      <c r="G24" s="583"/>
      <c r="H24" s="583"/>
      <c r="I24" s="583"/>
      <c r="J24" s="583"/>
      <c r="K24" s="583"/>
      <c r="L24" s="583"/>
      <c r="M24" s="583"/>
      <c r="N24" s="583"/>
      <c r="O24" s="583"/>
      <c r="P24" s="583"/>
      <c r="Q24" s="583"/>
      <c r="R24" s="583"/>
      <c r="S24" s="583"/>
      <c r="T24" s="583"/>
      <c r="U24" s="583"/>
      <c r="V24" s="583"/>
      <c r="W24" s="583"/>
      <c r="X24" s="583"/>
      <c r="Y24" s="583"/>
      <c r="Z24" s="583"/>
      <c r="AA24" s="583"/>
      <c r="AB24" s="583"/>
      <c r="AC24" s="583"/>
      <c r="AD24" s="584"/>
    </row>
    <row r="25" spans="2:30" ht="14.5" customHeight="1">
      <c r="B25" s="1098" t="s">
        <v>104</v>
      </c>
      <c r="C25" s="1110" t="s">
        <v>101</v>
      </c>
      <c r="D25" s="914"/>
      <c r="E25" s="583"/>
      <c r="F25" s="583"/>
      <c r="G25" s="583"/>
      <c r="H25" s="583"/>
      <c r="I25" s="583"/>
      <c r="J25" s="583"/>
      <c r="K25" s="583"/>
      <c r="L25" s="583"/>
      <c r="M25" s="583"/>
      <c r="N25" s="583"/>
      <c r="O25" s="583"/>
      <c r="P25" s="583"/>
      <c r="Q25" s="583"/>
      <c r="R25" s="583"/>
      <c r="S25" s="583"/>
      <c r="T25" s="583"/>
      <c r="U25" s="583"/>
      <c r="V25" s="583"/>
      <c r="W25" s="583"/>
      <c r="X25" s="583"/>
      <c r="Y25" s="583"/>
      <c r="Z25" s="583"/>
      <c r="AA25" s="583"/>
      <c r="AB25" s="583"/>
      <c r="AC25" s="583"/>
      <c r="AD25" s="584"/>
    </row>
    <row r="26" spans="2:30" ht="14.5" customHeight="1">
      <c r="B26" s="1098" t="s">
        <v>105</v>
      </c>
      <c r="C26" s="1110" t="s">
        <v>101</v>
      </c>
      <c r="D26" s="914"/>
      <c r="E26" s="583"/>
      <c r="F26" s="583"/>
      <c r="G26" s="583"/>
      <c r="H26" s="583"/>
      <c r="I26" s="583"/>
      <c r="J26" s="583"/>
      <c r="K26" s="583"/>
      <c r="L26" s="583"/>
      <c r="M26" s="583"/>
      <c r="N26" s="583"/>
      <c r="O26" s="583"/>
      <c r="P26" s="583"/>
      <c r="Q26" s="583"/>
      <c r="R26" s="583"/>
      <c r="S26" s="583"/>
      <c r="T26" s="583"/>
      <c r="U26" s="583"/>
      <c r="V26" s="583"/>
      <c r="W26" s="583"/>
      <c r="X26" s="583"/>
      <c r="Y26" s="583"/>
      <c r="Z26" s="583"/>
      <c r="AA26" s="583"/>
      <c r="AB26" s="583"/>
      <c r="AC26" s="583"/>
      <c r="AD26" s="584"/>
    </row>
    <row r="27" spans="2:30" ht="14.5" customHeight="1">
      <c r="B27" s="1111" t="s">
        <v>106</v>
      </c>
      <c r="C27" s="1112" t="s">
        <v>101</v>
      </c>
      <c r="D27" s="914"/>
      <c r="E27" s="583"/>
      <c r="F27" s="583"/>
      <c r="G27" s="583"/>
      <c r="H27" s="583"/>
      <c r="I27" s="583"/>
      <c r="J27" s="583"/>
      <c r="K27" s="583"/>
      <c r="L27" s="583"/>
      <c r="M27" s="583"/>
      <c r="N27" s="583"/>
      <c r="O27" s="583"/>
      <c r="P27" s="583"/>
      <c r="Q27" s="583"/>
      <c r="R27" s="583"/>
      <c r="S27" s="583"/>
      <c r="T27" s="583"/>
      <c r="U27" s="583"/>
      <c r="V27" s="583"/>
      <c r="W27" s="583"/>
      <c r="X27" s="583"/>
      <c r="Y27" s="583"/>
      <c r="Z27" s="583"/>
      <c r="AA27" s="583"/>
      <c r="AB27" s="583"/>
      <c r="AC27" s="583"/>
      <c r="AD27" s="584"/>
    </row>
    <row r="28" spans="2:30" ht="17" thickBot="1">
      <c r="B28" s="1113" t="s">
        <v>107</v>
      </c>
      <c r="C28" s="1114" t="s">
        <v>55</v>
      </c>
      <c r="D28" s="915"/>
      <c r="E28" s="585"/>
      <c r="F28" s="585"/>
      <c r="G28" s="585"/>
      <c r="H28" s="585"/>
      <c r="I28" s="585"/>
      <c r="J28" s="585"/>
      <c r="K28" s="585"/>
      <c r="L28" s="585"/>
      <c r="M28" s="585"/>
      <c r="N28" s="585"/>
      <c r="O28" s="585"/>
      <c r="P28" s="585"/>
      <c r="Q28" s="585"/>
      <c r="R28" s="585"/>
      <c r="S28" s="585"/>
      <c r="T28" s="585"/>
      <c r="U28" s="585"/>
      <c r="V28" s="585"/>
      <c r="W28" s="585"/>
      <c r="X28" s="585"/>
      <c r="Y28" s="585"/>
      <c r="Z28" s="585"/>
      <c r="AA28" s="585"/>
      <c r="AB28" s="585"/>
      <c r="AC28" s="585"/>
      <c r="AD28" s="799"/>
    </row>
    <row r="29" spans="2:30">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row>
    <row r="30" spans="2:30" hidden="1">
      <c r="B30" s="1115" t="s">
        <v>110</v>
      </c>
      <c r="D30" s="1105"/>
      <c r="E30" s="1105"/>
      <c r="F30" s="1105"/>
      <c r="G30" s="1105"/>
      <c r="H30" s="1105"/>
      <c r="I30" s="1105"/>
      <c r="J30" s="1105"/>
      <c r="K30" s="1105"/>
      <c r="L30" s="1105"/>
      <c r="M30" s="1105"/>
      <c r="N30" s="1105"/>
      <c r="O30" s="1105"/>
      <c r="P30" s="1105"/>
      <c r="Q30" s="1105"/>
      <c r="R30" s="1105"/>
      <c r="S30" s="1105"/>
      <c r="T30" s="1105"/>
      <c r="U30" s="1105"/>
      <c r="V30" s="1105"/>
      <c r="W30" s="1105"/>
      <c r="X30" s="1105"/>
      <c r="Y30" s="1105"/>
      <c r="Z30" s="1105"/>
      <c r="AA30" s="1105"/>
      <c r="AB30" s="1105"/>
      <c r="AC30" s="1105"/>
      <c r="AD30" s="1105"/>
    </row>
    <row r="31" spans="2:30" hidden="1">
      <c r="B31" s="1116" t="str">
        <f>B3</f>
        <v>Szenario 1</v>
      </c>
    </row>
    <row r="32" spans="2:30" ht="14.5" hidden="1" customHeight="1">
      <c r="B32" s="1116" t="str">
        <f>B12</f>
        <v>Szenario 2</v>
      </c>
    </row>
    <row r="33" spans="2:2" ht="14.5" hidden="1" customHeight="1">
      <c r="B33" s="1116" t="str">
        <f>B21</f>
        <v>Szenario 3</v>
      </c>
    </row>
    <row r="34" spans="2:2" ht="14.5" hidden="1" customHeight="1"/>
    <row r="35" spans="2:2" ht="14.5" hidden="1" customHeight="1"/>
    <row r="36" spans="2:2" ht="14.5" hidden="1" customHeight="1"/>
    <row r="37" spans="2:2" ht="14.5" hidden="1" customHeight="1"/>
  </sheetData>
  <sheetProtection algorithmName="SHA-512" hashValue="KW3lJJG/kKcX2J2u4om5Z3RP4NRMwNBbTGZCzc7SfHgiHQ4AO6IR4FS7MQa+eFbr4fkUAdXUmK1rrwi9au6GNg==" saltValue="PYZDdR4ZbhnQd1LsUfH9sg==" spinCount="100000" sheet="1" objects="1" scenarios="1"/>
  <mergeCells count="1">
    <mergeCell ref="B2:G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34FAB-5154-422E-9152-4BF82C16D940}">
  <sheetPr codeName="Sheet9">
    <tabColor theme="9" tint="0.59999389629810485"/>
  </sheetPr>
  <dimension ref="A1:XFC52"/>
  <sheetViews>
    <sheetView zoomScaleNormal="100" workbookViewId="0"/>
  </sheetViews>
  <sheetFormatPr defaultColWidth="0" defaultRowHeight="14.5" zeroHeight="1"/>
  <cols>
    <col min="1" max="1" width="36.7265625" style="1117" customWidth="1"/>
    <col min="2" max="2" width="61.453125" style="1117" customWidth="1"/>
    <col min="3" max="3" width="70.54296875" style="1117" customWidth="1"/>
    <col min="4" max="4" width="26.81640625" style="1117" customWidth="1"/>
    <col min="5" max="31" width="10" style="1117" customWidth="1"/>
    <col min="32" max="32" width="2.453125" style="1117" customWidth="1"/>
    <col min="33" max="16381" width="8.7265625" style="1117" hidden="1" customWidth="1"/>
    <col min="16382" max="16382" width="11.7265625" style="1117" hidden="1" customWidth="1"/>
    <col min="16383" max="16383" width="22.81640625" style="1117" hidden="1" customWidth="1"/>
    <col min="16384" max="16384" width="11.7265625" style="1117" hidden="1" customWidth="1"/>
  </cols>
  <sheetData>
    <row r="1" spans="1:16380"/>
    <row r="2" spans="1:16380" ht="28.5">
      <c r="B2" s="1118" t="s">
        <v>111</v>
      </c>
    </row>
    <row r="3" spans="1:16380" ht="54" customHeight="1">
      <c r="A3" s="1119"/>
      <c r="B3" s="1632" t="s">
        <v>508</v>
      </c>
      <c r="C3" s="1632"/>
      <c r="D3" s="1119"/>
      <c r="E3" s="1120"/>
      <c r="F3" s="1120"/>
      <c r="G3" s="1632"/>
      <c r="H3" s="1632"/>
      <c r="I3" s="1632"/>
      <c r="J3" s="1632"/>
      <c r="K3" s="1632"/>
      <c r="L3" s="1632"/>
      <c r="M3" s="1632"/>
      <c r="N3" s="1632"/>
      <c r="O3" s="1632"/>
      <c r="P3" s="1632"/>
      <c r="Q3" s="1632"/>
      <c r="R3" s="1632"/>
      <c r="S3" s="1632"/>
      <c r="T3" s="1632"/>
      <c r="U3" s="1632"/>
      <c r="V3" s="1632"/>
      <c r="W3" s="1120"/>
      <c r="X3" s="1120"/>
      <c r="Y3" s="1120"/>
      <c r="Z3" s="1120"/>
      <c r="AA3" s="1120"/>
      <c r="AB3" s="1120"/>
      <c r="AC3" s="1120"/>
      <c r="AD3" s="1120"/>
      <c r="AE3" s="1121"/>
      <c r="AF3" s="1120"/>
      <c r="AG3" s="1632"/>
      <c r="AH3" s="1632"/>
      <c r="AI3" s="1632"/>
      <c r="AJ3" s="1632"/>
      <c r="AK3" s="1632"/>
      <c r="AL3" s="1632"/>
      <c r="AM3" s="1632"/>
      <c r="AN3" s="1632"/>
      <c r="AO3" s="1632"/>
      <c r="AP3" s="1632"/>
      <c r="AQ3" s="1632"/>
      <c r="AR3" s="1632"/>
      <c r="AS3" s="1632"/>
      <c r="AT3" s="1632"/>
      <c r="AU3" s="1632"/>
      <c r="AV3" s="1632"/>
      <c r="AW3" s="1632"/>
      <c r="AX3" s="1632"/>
      <c r="AY3" s="1632"/>
      <c r="AZ3" s="1632"/>
      <c r="BA3" s="1632"/>
      <c r="BB3" s="1632"/>
      <c r="BC3" s="1632"/>
      <c r="BD3" s="1632"/>
      <c r="BE3" s="1632"/>
      <c r="BF3" s="1632"/>
      <c r="BG3" s="1632"/>
      <c r="BH3" s="1632"/>
      <c r="BI3" s="1632"/>
      <c r="BJ3" s="1632"/>
      <c r="BK3" s="1632"/>
      <c r="BL3" s="1632"/>
      <c r="BM3" s="1632"/>
      <c r="BN3" s="1632"/>
      <c r="BO3" s="1632"/>
      <c r="BP3" s="1632"/>
      <c r="BQ3" s="1632"/>
      <c r="BR3" s="1632"/>
      <c r="BS3" s="1632"/>
      <c r="BT3" s="1632"/>
      <c r="BU3" s="1632"/>
      <c r="BV3" s="1632"/>
      <c r="BW3" s="1632"/>
      <c r="BX3" s="1632"/>
      <c r="BY3" s="1632"/>
      <c r="BZ3" s="1632"/>
      <c r="CA3" s="1632"/>
      <c r="CB3" s="1632"/>
      <c r="CC3" s="1632"/>
      <c r="CD3" s="1632"/>
      <c r="CE3" s="1632"/>
      <c r="CF3" s="1632"/>
      <c r="CG3" s="1632"/>
      <c r="CH3" s="1632"/>
      <c r="CI3" s="1632"/>
      <c r="CJ3" s="1632"/>
      <c r="CK3" s="1632"/>
      <c r="CL3" s="1632"/>
      <c r="CM3" s="1632"/>
      <c r="CN3" s="1632"/>
      <c r="CO3" s="1632"/>
      <c r="CP3" s="1632"/>
      <c r="CQ3" s="1632"/>
      <c r="CR3" s="1632"/>
      <c r="CS3" s="1632"/>
      <c r="CT3" s="1632"/>
      <c r="CU3" s="1632"/>
      <c r="CV3" s="1632"/>
      <c r="CW3" s="1632"/>
      <c r="CX3" s="1632"/>
      <c r="CY3" s="1632"/>
      <c r="CZ3" s="1632"/>
      <c r="DA3" s="1632"/>
      <c r="DB3" s="1632"/>
      <c r="DC3" s="1632"/>
      <c r="DD3" s="1632"/>
      <c r="DE3" s="1632"/>
      <c r="DF3" s="1632"/>
      <c r="DG3" s="1632"/>
      <c r="DH3" s="1632"/>
      <c r="DI3" s="1632"/>
      <c r="DJ3" s="1632"/>
      <c r="DK3" s="1632"/>
      <c r="DL3" s="1632"/>
      <c r="DM3" s="1632"/>
      <c r="DN3" s="1632"/>
      <c r="DO3" s="1632"/>
      <c r="DP3" s="1632"/>
      <c r="DQ3" s="1632"/>
      <c r="DR3" s="1632"/>
      <c r="DS3" s="1632"/>
      <c r="DT3" s="1632"/>
      <c r="DU3" s="1632"/>
      <c r="DV3" s="1632"/>
      <c r="DW3" s="1632"/>
      <c r="DX3" s="1632"/>
      <c r="DY3" s="1632"/>
      <c r="DZ3" s="1632"/>
      <c r="EA3" s="1632"/>
      <c r="EB3" s="1632"/>
      <c r="EC3" s="1632"/>
      <c r="ED3" s="1632"/>
      <c r="EE3" s="1632"/>
      <c r="EF3" s="1632"/>
      <c r="EG3" s="1632"/>
      <c r="EH3" s="1632"/>
      <c r="EI3" s="1632"/>
      <c r="EJ3" s="1632"/>
      <c r="EK3" s="1632"/>
      <c r="EL3" s="1632"/>
      <c r="EM3" s="1632"/>
      <c r="EN3" s="1632"/>
      <c r="EO3" s="1632"/>
      <c r="EP3" s="1632"/>
      <c r="EQ3" s="1632"/>
      <c r="ER3" s="1632"/>
      <c r="ES3" s="1632"/>
      <c r="ET3" s="1632"/>
      <c r="EU3" s="1632"/>
      <c r="EV3" s="1632"/>
      <c r="EW3" s="1632"/>
      <c r="EX3" s="1632"/>
      <c r="EY3" s="1632"/>
      <c r="EZ3" s="1632"/>
      <c r="FA3" s="1632"/>
      <c r="FB3" s="1632"/>
      <c r="FC3" s="1632"/>
      <c r="FD3" s="1632"/>
      <c r="FE3" s="1632"/>
      <c r="FF3" s="1632"/>
      <c r="FG3" s="1632"/>
      <c r="FH3" s="1632"/>
      <c r="FI3" s="1632"/>
      <c r="FJ3" s="1632"/>
      <c r="FK3" s="1632"/>
      <c r="FL3" s="1632"/>
      <c r="FM3" s="1632"/>
      <c r="FN3" s="1632"/>
      <c r="FO3" s="1632"/>
      <c r="FP3" s="1632"/>
      <c r="FQ3" s="1632"/>
      <c r="FR3" s="1632"/>
      <c r="FS3" s="1632"/>
      <c r="FT3" s="1632"/>
      <c r="FU3" s="1632"/>
      <c r="FV3" s="1632"/>
      <c r="FW3" s="1632"/>
      <c r="FX3" s="1632"/>
      <c r="FY3" s="1632"/>
      <c r="FZ3" s="1632"/>
      <c r="GA3" s="1632"/>
      <c r="GB3" s="1632"/>
      <c r="GC3" s="1632"/>
      <c r="GD3" s="1632"/>
      <c r="GE3" s="1632"/>
      <c r="GF3" s="1632"/>
      <c r="GG3" s="1632"/>
      <c r="GH3" s="1632"/>
      <c r="GI3" s="1632"/>
      <c r="GJ3" s="1632"/>
      <c r="GK3" s="1632"/>
      <c r="GL3" s="1632"/>
      <c r="GM3" s="1632"/>
      <c r="GN3" s="1632"/>
      <c r="GO3" s="1632"/>
      <c r="GP3" s="1632"/>
      <c r="GQ3" s="1632"/>
      <c r="GR3" s="1632"/>
      <c r="GS3" s="1632"/>
      <c r="GT3" s="1632"/>
      <c r="GU3" s="1632"/>
      <c r="GV3" s="1632"/>
      <c r="GW3" s="1632"/>
      <c r="GX3" s="1632"/>
      <c r="GY3" s="1632"/>
      <c r="GZ3" s="1632"/>
      <c r="HA3" s="1632"/>
      <c r="HB3" s="1632"/>
      <c r="HC3" s="1632"/>
      <c r="HD3" s="1632"/>
      <c r="HE3" s="1632"/>
      <c r="HF3" s="1632"/>
      <c r="HG3" s="1632"/>
      <c r="HH3" s="1632"/>
      <c r="HI3" s="1632"/>
      <c r="HJ3" s="1632"/>
      <c r="HK3" s="1632"/>
      <c r="HL3" s="1632"/>
      <c r="HM3" s="1632"/>
      <c r="HN3" s="1632"/>
      <c r="HO3" s="1632"/>
      <c r="HP3" s="1632"/>
      <c r="HQ3" s="1632"/>
      <c r="HR3" s="1632"/>
      <c r="HS3" s="1632"/>
      <c r="HT3" s="1632"/>
      <c r="HU3" s="1632"/>
      <c r="HV3" s="1632"/>
      <c r="HW3" s="1632"/>
      <c r="HX3" s="1632"/>
      <c r="HY3" s="1632"/>
      <c r="HZ3" s="1632"/>
      <c r="IA3" s="1632"/>
      <c r="IB3" s="1632"/>
      <c r="IC3" s="1632"/>
      <c r="ID3" s="1632"/>
      <c r="IE3" s="1632"/>
      <c r="IF3" s="1632"/>
      <c r="IG3" s="1632"/>
      <c r="IH3" s="1632"/>
      <c r="II3" s="1632"/>
      <c r="IJ3" s="1632"/>
      <c r="IK3" s="1632"/>
      <c r="IL3" s="1632"/>
      <c r="IM3" s="1632"/>
      <c r="IN3" s="1632"/>
      <c r="IO3" s="1632"/>
      <c r="IP3" s="1632"/>
      <c r="IQ3" s="1632"/>
      <c r="IR3" s="1632"/>
      <c r="IS3" s="1632"/>
      <c r="IT3" s="1632"/>
      <c r="IU3" s="1632"/>
      <c r="IV3" s="1632"/>
      <c r="IW3" s="1632"/>
      <c r="IX3" s="1632"/>
      <c r="IY3" s="1632"/>
      <c r="IZ3" s="1632"/>
      <c r="JA3" s="1632"/>
      <c r="JB3" s="1632"/>
      <c r="JC3" s="1632"/>
      <c r="JD3" s="1632"/>
      <c r="JE3" s="1632"/>
      <c r="JF3" s="1632"/>
      <c r="JG3" s="1632"/>
      <c r="JH3" s="1632"/>
      <c r="JI3" s="1632"/>
      <c r="JJ3" s="1632"/>
      <c r="JK3" s="1632"/>
      <c r="JL3" s="1632"/>
      <c r="JM3" s="1632"/>
      <c r="JN3" s="1632"/>
      <c r="JO3" s="1632"/>
      <c r="JP3" s="1632"/>
      <c r="JQ3" s="1632"/>
      <c r="JR3" s="1632"/>
      <c r="JS3" s="1632"/>
      <c r="JT3" s="1632"/>
      <c r="JU3" s="1632"/>
      <c r="JV3" s="1632"/>
      <c r="JW3" s="1632"/>
      <c r="JX3" s="1632"/>
      <c r="JY3" s="1632"/>
      <c r="JZ3" s="1632"/>
      <c r="KA3" s="1632"/>
      <c r="KB3" s="1632"/>
      <c r="KC3" s="1632"/>
      <c r="KD3" s="1632"/>
      <c r="KE3" s="1632"/>
      <c r="KF3" s="1632"/>
      <c r="KG3" s="1632"/>
      <c r="KH3" s="1632"/>
      <c r="KI3" s="1632"/>
      <c r="KJ3" s="1632"/>
      <c r="KK3" s="1632"/>
      <c r="KL3" s="1632"/>
      <c r="KM3" s="1632"/>
      <c r="KN3" s="1632"/>
      <c r="KO3" s="1632"/>
      <c r="KP3" s="1632"/>
      <c r="KQ3" s="1632"/>
      <c r="KR3" s="1632"/>
      <c r="KS3" s="1632"/>
      <c r="KT3" s="1632"/>
      <c r="KU3" s="1632"/>
      <c r="KV3" s="1632"/>
      <c r="KW3" s="1632"/>
      <c r="KX3" s="1632"/>
      <c r="KY3" s="1632"/>
      <c r="KZ3" s="1632"/>
      <c r="LA3" s="1632"/>
      <c r="LB3" s="1632"/>
      <c r="LC3" s="1632"/>
      <c r="LD3" s="1632"/>
      <c r="LE3" s="1632"/>
      <c r="LF3" s="1632"/>
      <c r="LG3" s="1632"/>
      <c r="LH3" s="1632"/>
      <c r="LI3" s="1632"/>
      <c r="LJ3" s="1632"/>
      <c r="LK3" s="1632"/>
      <c r="LL3" s="1632"/>
      <c r="LM3" s="1632"/>
      <c r="LN3" s="1632"/>
      <c r="LO3" s="1632"/>
      <c r="LP3" s="1632"/>
      <c r="LQ3" s="1632"/>
      <c r="LR3" s="1632"/>
      <c r="LS3" s="1632"/>
      <c r="LT3" s="1632"/>
      <c r="LU3" s="1632"/>
      <c r="LV3" s="1632"/>
      <c r="LW3" s="1632"/>
      <c r="LX3" s="1632"/>
      <c r="LY3" s="1632"/>
      <c r="LZ3" s="1632"/>
      <c r="MA3" s="1632"/>
      <c r="MB3" s="1632"/>
      <c r="MC3" s="1632"/>
      <c r="MD3" s="1632"/>
      <c r="ME3" s="1632"/>
      <c r="MF3" s="1632"/>
      <c r="MG3" s="1632"/>
      <c r="MH3" s="1632"/>
      <c r="MI3" s="1632"/>
      <c r="MJ3" s="1632"/>
      <c r="MK3" s="1632"/>
      <c r="ML3" s="1632"/>
      <c r="MM3" s="1632"/>
      <c r="MN3" s="1632"/>
      <c r="MO3" s="1632"/>
      <c r="MP3" s="1632"/>
      <c r="MQ3" s="1632"/>
      <c r="MR3" s="1632"/>
      <c r="MS3" s="1632"/>
      <c r="MT3" s="1632"/>
      <c r="MU3" s="1632"/>
      <c r="MV3" s="1632"/>
      <c r="MW3" s="1632"/>
      <c r="MX3" s="1632"/>
      <c r="MY3" s="1632"/>
      <c r="MZ3" s="1632"/>
      <c r="NA3" s="1632"/>
      <c r="NB3" s="1632"/>
      <c r="NC3" s="1632"/>
      <c r="ND3" s="1632"/>
      <c r="NE3" s="1632"/>
      <c r="NF3" s="1632"/>
      <c r="NG3" s="1632"/>
      <c r="NH3" s="1632"/>
      <c r="NI3" s="1632"/>
      <c r="NJ3" s="1632"/>
      <c r="NK3" s="1632"/>
      <c r="NL3" s="1632"/>
      <c r="NM3" s="1632"/>
      <c r="NN3" s="1632"/>
      <c r="NO3" s="1632"/>
      <c r="NP3" s="1632"/>
      <c r="NQ3" s="1632"/>
      <c r="NR3" s="1632"/>
      <c r="NS3" s="1632"/>
      <c r="NT3" s="1632"/>
      <c r="NU3" s="1632"/>
      <c r="NV3" s="1632"/>
      <c r="NW3" s="1632"/>
      <c r="NX3" s="1632"/>
      <c r="NY3" s="1632"/>
      <c r="NZ3" s="1632"/>
      <c r="OA3" s="1632"/>
      <c r="OB3" s="1632"/>
      <c r="OC3" s="1632"/>
      <c r="OD3" s="1632"/>
      <c r="OE3" s="1632"/>
      <c r="OF3" s="1632"/>
      <c r="OG3" s="1632"/>
      <c r="OH3" s="1632"/>
      <c r="OI3" s="1632"/>
      <c r="OJ3" s="1632"/>
      <c r="OK3" s="1632"/>
      <c r="OL3" s="1632"/>
      <c r="OM3" s="1632"/>
      <c r="ON3" s="1632"/>
      <c r="OO3" s="1632"/>
      <c r="OP3" s="1632"/>
      <c r="OQ3" s="1632"/>
      <c r="OR3" s="1632"/>
      <c r="OS3" s="1632"/>
      <c r="OT3" s="1632"/>
      <c r="OU3" s="1632"/>
      <c r="OV3" s="1632"/>
      <c r="OW3" s="1632"/>
      <c r="OX3" s="1632"/>
      <c r="OY3" s="1632"/>
      <c r="OZ3" s="1632"/>
      <c r="PA3" s="1632"/>
      <c r="PB3" s="1632"/>
      <c r="PC3" s="1632"/>
      <c r="PD3" s="1632"/>
      <c r="PE3" s="1632"/>
      <c r="PF3" s="1632"/>
      <c r="PG3" s="1632"/>
      <c r="PH3" s="1632"/>
      <c r="PI3" s="1632"/>
      <c r="PJ3" s="1632"/>
      <c r="PK3" s="1632"/>
      <c r="PL3" s="1632"/>
      <c r="PM3" s="1632"/>
      <c r="PN3" s="1632"/>
      <c r="PO3" s="1632"/>
      <c r="PP3" s="1632"/>
      <c r="PQ3" s="1632"/>
      <c r="PR3" s="1632"/>
      <c r="PS3" s="1632"/>
      <c r="PT3" s="1632"/>
      <c r="PU3" s="1632"/>
      <c r="PV3" s="1632"/>
      <c r="PW3" s="1632"/>
      <c r="PX3" s="1632"/>
      <c r="PY3" s="1632"/>
      <c r="PZ3" s="1632"/>
      <c r="QA3" s="1632"/>
      <c r="QB3" s="1632"/>
      <c r="QC3" s="1632"/>
      <c r="QD3" s="1632"/>
      <c r="QE3" s="1632"/>
      <c r="QF3" s="1632"/>
      <c r="QG3" s="1632"/>
      <c r="QH3" s="1632"/>
      <c r="QI3" s="1632"/>
      <c r="QJ3" s="1632"/>
      <c r="QK3" s="1632"/>
      <c r="QL3" s="1632"/>
      <c r="QM3" s="1632"/>
      <c r="QN3" s="1632"/>
      <c r="QO3" s="1632"/>
      <c r="QP3" s="1632"/>
      <c r="QQ3" s="1632"/>
      <c r="QR3" s="1632"/>
      <c r="QS3" s="1632"/>
      <c r="QT3" s="1632"/>
      <c r="QU3" s="1632"/>
      <c r="QV3" s="1632"/>
      <c r="QW3" s="1632"/>
      <c r="QX3" s="1632"/>
      <c r="QY3" s="1632"/>
      <c r="QZ3" s="1632"/>
      <c r="RA3" s="1632"/>
      <c r="RB3" s="1632"/>
      <c r="RC3" s="1632"/>
      <c r="RD3" s="1632"/>
      <c r="RE3" s="1632"/>
      <c r="RF3" s="1632"/>
      <c r="RG3" s="1632"/>
      <c r="RH3" s="1632"/>
      <c r="RI3" s="1632"/>
      <c r="RJ3" s="1632"/>
      <c r="RK3" s="1632"/>
      <c r="RL3" s="1632"/>
      <c r="RM3" s="1632"/>
      <c r="RN3" s="1632"/>
      <c r="RO3" s="1632"/>
      <c r="RP3" s="1632"/>
      <c r="RQ3" s="1632"/>
      <c r="RR3" s="1632"/>
      <c r="RS3" s="1632"/>
      <c r="RT3" s="1632"/>
      <c r="RU3" s="1632"/>
      <c r="RV3" s="1632"/>
      <c r="RW3" s="1632"/>
      <c r="RX3" s="1632"/>
      <c r="RY3" s="1632"/>
      <c r="RZ3" s="1632"/>
      <c r="SA3" s="1632"/>
      <c r="SB3" s="1632"/>
      <c r="SC3" s="1632"/>
      <c r="SD3" s="1632"/>
      <c r="SE3" s="1632"/>
      <c r="SF3" s="1632"/>
      <c r="SG3" s="1632"/>
      <c r="SH3" s="1632"/>
      <c r="SI3" s="1632"/>
      <c r="SJ3" s="1632"/>
      <c r="SK3" s="1632"/>
      <c r="SL3" s="1632"/>
      <c r="SM3" s="1632"/>
      <c r="SN3" s="1632"/>
      <c r="SO3" s="1632"/>
      <c r="SP3" s="1632"/>
      <c r="SQ3" s="1632"/>
      <c r="SR3" s="1632"/>
      <c r="SS3" s="1632"/>
      <c r="ST3" s="1632"/>
      <c r="SU3" s="1632"/>
      <c r="SV3" s="1632"/>
      <c r="SW3" s="1632"/>
      <c r="SX3" s="1632"/>
      <c r="SY3" s="1632"/>
      <c r="SZ3" s="1632"/>
      <c r="TA3" s="1632"/>
      <c r="TB3" s="1632"/>
      <c r="TC3" s="1632"/>
      <c r="TD3" s="1632"/>
      <c r="TE3" s="1632"/>
      <c r="TF3" s="1632"/>
      <c r="TG3" s="1632"/>
      <c r="TH3" s="1632"/>
      <c r="TI3" s="1632"/>
      <c r="TJ3" s="1632"/>
      <c r="TK3" s="1632"/>
      <c r="TL3" s="1632"/>
      <c r="TM3" s="1632"/>
      <c r="TN3" s="1632"/>
      <c r="TO3" s="1632"/>
      <c r="TP3" s="1632"/>
      <c r="TQ3" s="1632"/>
      <c r="TR3" s="1632"/>
      <c r="TS3" s="1632"/>
      <c r="TT3" s="1632"/>
      <c r="TU3" s="1632"/>
      <c r="TV3" s="1632"/>
      <c r="TW3" s="1632"/>
      <c r="TX3" s="1632"/>
      <c r="TY3" s="1632"/>
      <c r="TZ3" s="1632"/>
      <c r="UA3" s="1632"/>
      <c r="UB3" s="1632"/>
      <c r="UC3" s="1632"/>
      <c r="UD3" s="1632"/>
      <c r="UE3" s="1632"/>
      <c r="UF3" s="1632"/>
      <c r="UG3" s="1632"/>
      <c r="UH3" s="1632"/>
      <c r="UI3" s="1632"/>
      <c r="UJ3" s="1632"/>
      <c r="UK3" s="1632"/>
      <c r="UL3" s="1632"/>
      <c r="UM3" s="1632"/>
      <c r="UN3" s="1632"/>
      <c r="UO3" s="1632"/>
      <c r="UP3" s="1632"/>
      <c r="UQ3" s="1632"/>
      <c r="UR3" s="1632"/>
      <c r="US3" s="1632"/>
      <c r="UT3" s="1632"/>
      <c r="UU3" s="1632"/>
      <c r="UV3" s="1632"/>
      <c r="UW3" s="1632"/>
      <c r="UX3" s="1632"/>
      <c r="UY3" s="1632"/>
      <c r="UZ3" s="1632"/>
      <c r="VA3" s="1632"/>
      <c r="VB3" s="1632"/>
      <c r="VC3" s="1632"/>
      <c r="VD3" s="1632"/>
      <c r="VE3" s="1632"/>
      <c r="VF3" s="1632"/>
      <c r="VG3" s="1632"/>
      <c r="VH3" s="1632"/>
      <c r="VI3" s="1632"/>
      <c r="VJ3" s="1632"/>
      <c r="VK3" s="1632"/>
      <c r="VL3" s="1632"/>
      <c r="VM3" s="1632"/>
      <c r="VN3" s="1632"/>
      <c r="VO3" s="1632"/>
      <c r="VP3" s="1632"/>
      <c r="VQ3" s="1632"/>
      <c r="VR3" s="1632"/>
      <c r="VS3" s="1632"/>
      <c r="VT3" s="1632"/>
      <c r="VU3" s="1632"/>
      <c r="VV3" s="1632"/>
      <c r="VW3" s="1632"/>
      <c r="VX3" s="1632"/>
      <c r="VY3" s="1632"/>
      <c r="VZ3" s="1632"/>
      <c r="WA3" s="1632"/>
      <c r="WB3" s="1632"/>
      <c r="WC3" s="1632"/>
      <c r="WD3" s="1632"/>
      <c r="WE3" s="1632"/>
      <c r="WF3" s="1632"/>
      <c r="WG3" s="1632"/>
      <c r="WH3" s="1632"/>
      <c r="WI3" s="1632"/>
      <c r="WJ3" s="1632"/>
      <c r="WK3" s="1632"/>
      <c r="WL3" s="1632"/>
      <c r="WM3" s="1632"/>
      <c r="WN3" s="1632"/>
      <c r="WO3" s="1632"/>
      <c r="WP3" s="1632"/>
      <c r="WQ3" s="1632"/>
      <c r="WR3" s="1632"/>
      <c r="WS3" s="1632"/>
      <c r="WT3" s="1632"/>
      <c r="WU3" s="1632"/>
      <c r="WV3" s="1632"/>
      <c r="WW3" s="1632"/>
      <c r="WX3" s="1632"/>
      <c r="WY3" s="1632"/>
      <c r="WZ3" s="1632"/>
      <c r="XA3" s="1632"/>
      <c r="XB3" s="1632"/>
      <c r="XC3" s="1632"/>
      <c r="XD3" s="1632"/>
      <c r="XE3" s="1632"/>
      <c r="XF3" s="1632"/>
      <c r="XG3" s="1632"/>
      <c r="XH3" s="1632"/>
      <c r="XI3" s="1632"/>
      <c r="XJ3" s="1632"/>
      <c r="XK3" s="1632"/>
      <c r="XL3" s="1632"/>
      <c r="XM3" s="1632"/>
      <c r="XN3" s="1632"/>
      <c r="XO3" s="1632"/>
      <c r="XP3" s="1632"/>
      <c r="XQ3" s="1632"/>
      <c r="XR3" s="1632"/>
      <c r="XS3" s="1632"/>
      <c r="XT3" s="1632"/>
      <c r="XU3" s="1632"/>
      <c r="XV3" s="1632"/>
      <c r="XW3" s="1632"/>
      <c r="XX3" s="1632"/>
      <c r="XY3" s="1632"/>
      <c r="XZ3" s="1632"/>
      <c r="YA3" s="1632"/>
      <c r="YB3" s="1632"/>
      <c r="YC3" s="1632"/>
      <c r="YD3" s="1632"/>
      <c r="YE3" s="1632"/>
      <c r="YF3" s="1632"/>
      <c r="YG3" s="1632"/>
      <c r="YH3" s="1632"/>
      <c r="YI3" s="1632"/>
      <c r="YJ3" s="1632"/>
      <c r="YK3" s="1632"/>
      <c r="YL3" s="1632"/>
      <c r="YM3" s="1632"/>
      <c r="YN3" s="1632"/>
      <c r="YO3" s="1632"/>
      <c r="YP3" s="1632"/>
      <c r="YQ3" s="1632"/>
      <c r="YR3" s="1632"/>
      <c r="YS3" s="1632"/>
      <c r="YT3" s="1632"/>
      <c r="YU3" s="1632"/>
      <c r="YV3" s="1632"/>
      <c r="YW3" s="1632"/>
      <c r="YX3" s="1632"/>
      <c r="YY3" s="1632"/>
      <c r="YZ3" s="1632"/>
      <c r="ZA3" s="1632"/>
      <c r="ZB3" s="1632"/>
      <c r="ZC3" s="1632"/>
      <c r="ZD3" s="1632"/>
      <c r="ZE3" s="1632"/>
      <c r="ZF3" s="1632"/>
      <c r="ZG3" s="1632"/>
      <c r="ZH3" s="1632"/>
      <c r="ZI3" s="1632"/>
      <c r="ZJ3" s="1632"/>
      <c r="ZK3" s="1632"/>
      <c r="ZL3" s="1632"/>
      <c r="ZM3" s="1632"/>
      <c r="ZN3" s="1632"/>
      <c r="ZO3" s="1632"/>
      <c r="ZP3" s="1632"/>
      <c r="ZQ3" s="1632"/>
      <c r="ZR3" s="1632"/>
      <c r="ZS3" s="1632"/>
      <c r="ZT3" s="1632"/>
      <c r="ZU3" s="1632"/>
      <c r="ZV3" s="1632"/>
      <c r="ZW3" s="1632"/>
      <c r="ZX3" s="1632"/>
      <c r="ZY3" s="1632"/>
      <c r="ZZ3" s="1632"/>
      <c r="AAA3" s="1632"/>
      <c r="AAB3" s="1632"/>
      <c r="AAC3" s="1632"/>
      <c r="AAD3" s="1632"/>
      <c r="AAE3" s="1632"/>
      <c r="AAF3" s="1632"/>
      <c r="AAG3" s="1632"/>
      <c r="AAH3" s="1632"/>
      <c r="AAI3" s="1632"/>
      <c r="AAJ3" s="1632"/>
      <c r="AAK3" s="1632"/>
      <c r="AAL3" s="1632"/>
      <c r="AAM3" s="1632"/>
      <c r="AAN3" s="1632"/>
      <c r="AAO3" s="1632"/>
      <c r="AAP3" s="1632"/>
      <c r="AAQ3" s="1632"/>
      <c r="AAR3" s="1632"/>
      <c r="AAS3" s="1632"/>
      <c r="AAT3" s="1632"/>
      <c r="AAU3" s="1632"/>
      <c r="AAV3" s="1632"/>
      <c r="AAW3" s="1632"/>
      <c r="AAX3" s="1632"/>
      <c r="AAY3" s="1632"/>
      <c r="AAZ3" s="1632"/>
      <c r="ABA3" s="1632"/>
      <c r="ABB3" s="1632"/>
      <c r="ABC3" s="1632"/>
      <c r="ABD3" s="1632"/>
      <c r="ABE3" s="1632"/>
      <c r="ABF3" s="1632"/>
      <c r="ABG3" s="1632"/>
      <c r="ABH3" s="1632"/>
      <c r="ABI3" s="1632"/>
      <c r="ABJ3" s="1632"/>
      <c r="ABK3" s="1632"/>
      <c r="ABL3" s="1632"/>
      <c r="ABM3" s="1632"/>
      <c r="ABN3" s="1632"/>
      <c r="ABO3" s="1632"/>
      <c r="ABP3" s="1632"/>
      <c r="ABQ3" s="1632"/>
      <c r="ABR3" s="1632"/>
      <c r="ABS3" s="1632"/>
      <c r="ABT3" s="1632"/>
      <c r="ABU3" s="1632"/>
      <c r="ABV3" s="1632"/>
      <c r="ABW3" s="1632"/>
      <c r="ABX3" s="1632"/>
      <c r="ABY3" s="1632"/>
      <c r="ABZ3" s="1632"/>
      <c r="ACA3" s="1632"/>
      <c r="ACB3" s="1632"/>
      <c r="ACC3" s="1632"/>
      <c r="ACD3" s="1632"/>
      <c r="ACE3" s="1632"/>
      <c r="ACF3" s="1632"/>
      <c r="ACG3" s="1632"/>
      <c r="ACH3" s="1632"/>
      <c r="ACI3" s="1632"/>
      <c r="ACJ3" s="1632"/>
      <c r="ACK3" s="1632"/>
      <c r="ACL3" s="1632"/>
      <c r="ACM3" s="1632"/>
      <c r="ACN3" s="1632"/>
      <c r="ACO3" s="1632"/>
      <c r="ACP3" s="1632"/>
      <c r="ACQ3" s="1632"/>
      <c r="ACR3" s="1632"/>
      <c r="ACS3" s="1632"/>
      <c r="ACT3" s="1632"/>
      <c r="ACU3" s="1632"/>
      <c r="ACV3" s="1632"/>
      <c r="ACW3" s="1632"/>
      <c r="ACX3" s="1632"/>
      <c r="ACY3" s="1632"/>
      <c r="ACZ3" s="1632"/>
      <c r="ADA3" s="1632"/>
      <c r="ADB3" s="1632"/>
      <c r="ADC3" s="1632"/>
      <c r="ADD3" s="1632"/>
      <c r="ADE3" s="1632"/>
      <c r="ADF3" s="1632"/>
      <c r="ADG3" s="1632"/>
      <c r="ADH3" s="1632"/>
      <c r="ADI3" s="1632"/>
      <c r="ADJ3" s="1632"/>
      <c r="ADK3" s="1632"/>
      <c r="ADL3" s="1632"/>
      <c r="ADM3" s="1632"/>
      <c r="ADN3" s="1632"/>
      <c r="ADO3" s="1632"/>
      <c r="ADP3" s="1632"/>
      <c r="ADQ3" s="1632"/>
      <c r="ADR3" s="1632"/>
      <c r="ADS3" s="1632"/>
      <c r="ADT3" s="1632"/>
      <c r="ADU3" s="1632"/>
      <c r="ADV3" s="1632"/>
      <c r="ADW3" s="1632"/>
      <c r="ADX3" s="1632"/>
      <c r="ADY3" s="1632"/>
      <c r="ADZ3" s="1632"/>
      <c r="AEA3" s="1632"/>
      <c r="AEB3" s="1632"/>
      <c r="AEC3" s="1632"/>
      <c r="AED3" s="1632"/>
      <c r="AEE3" s="1632"/>
      <c r="AEF3" s="1632"/>
      <c r="AEG3" s="1632"/>
      <c r="AEH3" s="1632"/>
      <c r="AEI3" s="1632"/>
      <c r="AEJ3" s="1632"/>
      <c r="AEK3" s="1632"/>
      <c r="AEL3" s="1632"/>
      <c r="AEM3" s="1632"/>
      <c r="AEN3" s="1632"/>
      <c r="AEO3" s="1632"/>
      <c r="AEP3" s="1632"/>
      <c r="AEQ3" s="1632"/>
      <c r="AER3" s="1632"/>
      <c r="AES3" s="1632"/>
      <c r="AET3" s="1632"/>
      <c r="AEU3" s="1632"/>
      <c r="AEV3" s="1632"/>
      <c r="AEW3" s="1632"/>
      <c r="AEX3" s="1632"/>
      <c r="AEY3" s="1632"/>
      <c r="AEZ3" s="1632"/>
      <c r="AFA3" s="1632"/>
      <c r="AFB3" s="1632"/>
      <c r="AFC3" s="1632"/>
      <c r="AFD3" s="1632"/>
      <c r="AFE3" s="1632"/>
      <c r="AFF3" s="1632"/>
      <c r="AFG3" s="1632"/>
      <c r="AFH3" s="1632"/>
      <c r="AFI3" s="1632"/>
      <c r="AFJ3" s="1632"/>
      <c r="AFK3" s="1632"/>
      <c r="AFL3" s="1632"/>
      <c r="AFM3" s="1632"/>
      <c r="AFN3" s="1632"/>
      <c r="AFO3" s="1632"/>
      <c r="AFP3" s="1632"/>
      <c r="AFQ3" s="1632"/>
      <c r="AFR3" s="1632"/>
      <c r="AFS3" s="1632"/>
      <c r="AFT3" s="1632"/>
      <c r="AFU3" s="1632"/>
      <c r="AFV3" s="1632"/>
      <c r="AFW3" s="1632"/>
      <c r="AFX3" s="1632"/>
      <c r="AFY3" s="1632"/>
      <c r="AFZ3" s="1632"/>
      <c r="AGA3" s="1632"/>
      <c r="AGB3" s="1632"/>
      <c r="AGC3" s="1632"/>
      <c r="AGD3" s="1632"/>
      <c r="AGE3" s="1632"/>
      <c r="AGF3" s="1632"/>
      <c r="AGG3" s="1632"/>
      <c r="AGH3" s="1632"/>
      <c r="AGI3" s="1632"/>
      <c r="AGJ3" s="1632"/>
      <c r="AGK3" s="1632"/>
      <c r="AGL3" s="1632"/>
      <c r="AGM3" s="1632"/>
      <c r="AGN3" s="1632"/>
      <c r="AGO3" s="1632"/>
      <c r="AGP3" s="1632"/>
      <c r="AGQ3" s="1632"/>
      <c r="AGR3" s="1632"/>
      <c r="AGS3" s="1632"/>
      <c r="AGT3" s="1632"/>
      <c r="AGU3" s="1632"/>
      <c r="AGV3" s="1632"/>
      <c r="AGW3" s="1632"/>
      <c r="AGX3" s="1632"/>
      <c r="AGY3" s="1632"/>
      <c r="AGZ3" s="1632"/>
      <c r="AHA3" s="1632"/>
      <c r="AHB3" s="1632"/>
      <c r="AHC3" s="1632"/>
      <c r="AHD3" s="1632"/>
      <c r="AHE3" s="1632"/>
      <c r="AHF3" s="1632"/>
      <c r="AHG3" s="1632"/>
      <c r="AHH3" s="1632"/>
      <c r="AHI3" s="1632"/>
      <c r="AHJ3" s="1632"/>
      <c r="AHK3" s="1632"/>
      <c r="AHL3" s="1632"/>
      <c r="AHM3" s="1632"/>
      <c r="AHN3" s="1632"/>
      <c r="AHO3" s="1632"/>
      <c r="AHP3" s="1632"/>
      <c r="AHQ3" s="1632"/>
      <c r="AHR3" s="1632"/>
      <c r="AHS3" s="1632"/>
      <c r="AHT3" s="1632"/>
      <c r="AHU3" s="1632"/>
      <c r="AHV3" s="1632"/>
      <c r="AHW3" s="1632"/>
      <c r="AHX3" s="1632"/>
      <c r="AHY3" s="1632"/>
      <c r="AHZ3" s="1632"/>
      <c r="AIA3" s="1632"/>
      <c r="AIB3" s="1632"/>
      <c r="AIC3" s="1632"/>
      <c r="AID3" s="1632"/>
      <c r="AIE3" s="1632"/>
      <c r="AIF3" s="1632"/>
      <c r="AIG3" s="1632"/>
      <c r="AIH3" s="1632"/>
      <c r="AII3" s="1632"/>
      <c r="AIJ3" s="1632"/>
      <c r="AIK3" s="1632"/>
      <c r="AIL3" s="1632"/>
      <c r="AIM3" s="1632"/>
      <c r="AIN3" s="1632"/>
      <c r="AIO3" s="1632"/>
      <c r="AIP3" s="1632"/>
      <c r="AIQ3" s="1632"/>
      <c r="AIR3" s="1632"/>
      <c r="AIS3" s="1632"/>
      <c r="AIT3" s="1632"/>
      <c r="AIU3" s="1632"/>
      <c r="AIV3" s="1632"/>
      <c r="AIW3" s="1632"/>
      <c r="AIX3" s="1632"/>
      <c r="AIY3" s="1632"/>
      <c r="AIZ3" s="1632"/>
      <c r="AJA3" s="1632"/>
      <c r="AJB3" s="1632"/>
      <c r="AJC3" s="1632"/>
      <c r="AJD3" s="1632"/>
      <c r="AJE3" s="1632"/>
      <c r="AJF3" s="1632"/>
      <c r="AJG3" s="1632"/>
      <c r="AJH3" s="1632"/>
      <c r="AJI3" s="1632"/>
      <c r="AJJ3" s="1632"/>
      <c r="AJK3" s="1632"/>
      <c r="AJL3" s="1632"/>
      <c r="AJM3" s="1632"/>
      <c r="AJN3" s="1632"/>
      <c r="AJO3" s="1632"/>
      <c r="AJP3" s="1632"/>
      <c r="AJQ3" s="1632"/>
      <c r="AJR3" s="1632"/>
      <c r="AJS3" s="1632"/>
      <c r="AJT3" s="1632"/>
      <c r="AJU3" s="1632"/>
      <c r="AJV3" s="1632"/>
      <c r="AJW3" s="1632"/>
      <c r="AJX3" s="1632"/>
      <c r="AJY3" s="1632"/>
      <c r="AJZ3" s="1632"/>
      <c r="AKA3" s="1632"/>
      <c r="AKB3" s="1632"/>
      <c r="AKC3" s="1632"/>
      <c r="AKD3" s="1632"/>
      <c r="AKE3" s="1632"/>
      <c r="AKF3" s="1632"/>
      <c r="AKG3" s="1632"/>
      <c r="AKH3" s="1632"/>
      <c r="AKI3" s="1632"/>
      <c r="AKJ3" s="1632"/>
      <c r="AKK3" s="1632"/>
      <c r="AKL3" s="1632"/>
      <c r="AKM3" s="1632"/>
      <c r="AKN3" s="1632"/>
      <c r="AKO3" s="1632"/>
      <c r="AKP3" s="1632"/>
      <c r="AKQ3" s="1632"/>
      <c r="AKR3" s="1632"/>
      <c r="AKS3" s="1632"/>
      <c r="AKT3" s="1632"/>
      <c r="AKU3" s="1632"/>
      <c r="AKV3" s="1632"/>
      <c r="AKW3" s="1632"/>
      <c r="AKX3" s="1632"/>
      <c r="AKY3" s="1632"/>
      <c r="AKZ3" s="1632"/>
      <c r="ALA3" s="1632"/>
      <c r="ALB3" s="1632"/>
      <c r="ALC3" s="1632"/>
      <c r="ALD3" s="1632"/>
      <c r="ALE3" s="1632"/>
      <c r="ALF3" s="1632"/>
      <c r="ALG3" s="1632"/>
      <c r="ALH3" s="1632"/>
      <c r="ALI3" s="1632"/>
      <c r="ALJ3" s="1632"/>
      <c r="ALK3" s="1632"/>
      <c r="ALL3" s="1632"/>
      <c r="ALM3" s="1632"/>
      <c r="ALN3" s="1632"/>
      <c r="ALO3" s="1632"/>
      <c r="ALP3" s="1632"/>
      <c r="ALQ3" s="1632"/>
      <c r="ALR3" s="1632"/>
      <c r="ALS3" s="1632"/>
      <c r="ALT3" s="1632"/>
      <c r="ALU3" s="1632"/>
      <c r="ALV3" s="1632"/>
      <c r="ALW3" s="1632"/>
      <c r="ALX3" s="1632"/>
      <c r="ALY3" s="1632"/>
      <c r="ALZ3" s="1632"/>
      <c r="AMA3" s="1632"/>
      <c r="AMB3" s="1632"/>
      <c r="AMC3" s="1632"/>
      <c r="AMD3" s="1632"/>
      <c r="AME3" s="1632"/>
      <c r="AMF3" s="1632"/>
      <c r="AMG3" s="1632"/>
      <c r="AMH3" s="1632"/>
      <c r="AMI3" s="1632"/>
      <c r="AMJ3" s="1632"/>
      <c r="AMK3" s="1632"/>
      <c r="AML3" s="1632"/>
      <c r="AMM3" s="1632"/>
      <c r="AMN3" s="1632"/>
      <c r="AMO3" s="1632"/>
      <c r="AMP3" s="1632"/>
      <c r="AMQ3" s="1632"/>
      <c r="AMR3" s="1632"/>
      <c r="AMS3" s="1632"/>
      <c r="AMT3" s="1632"/>
      <c r="AMU3" s="1632"/>
      <c r="AMV3" s="1632"/>
      <c r="AMW3" s="1632"/>
      <c r="AMX3" s="1632"/>
      <c r="AMY3" s="1632"/>
      <c r="AMZ3" s="1632"/>
      <c r="ANA3" s="1632"/>
      <c r="ANB3" s="1632"/>
      <c r="ANC3" s="1632"/>
      <c r="AND3" s="1632"/>
      <c r="ANE3" s="1632"/>
      <c r="ANF3" s="1632"/>
      <c r="ANG3" s="1632"/>
      <c r="ANH3" s="1632"/>
      <c r="ANI3" s="1632"/>
      <c r="ANJ3" s="1632"/>
      <c r="ANK3" s="1632"/>
      <c r="ANL3" s="1632"/>
      <c r="ANM3" s="1632"/>
      <c r="ANN3" s="1632"/>
      <c r="ANO3" s="1632"/>
      <c r="ANP3" s="1632"/>
      <c r="ANQ3" s="1632"/>
      <c r="ANR3" s="1632"/>
      <c r="ANS3" s="1632"/>
      <c r="ANT3" s="1632"/>
      <c r="ANU3" s="1632"/>
      <c r="ANV3" s="1632"/>
      <c r="ANW3" s="1632"/>
      <c r="ANX3" s="1632"/>
      <c r="ANY3" s="1632"/>
      <c r="ANZ3" s="1632"/>
      <c r="AOA3" s="1632"/>
      <c r="AOB3" s="1632"/>
      <c r="AOC3" s="1632"/>
      <c r="AOD3" s="1632"/>
      <c r="AOE3" s="1632"/>
      <c r="AOF3" s="1632"/>
      <c r="AOG3" s="1632"/>
      <c r="AOH3" s="1632"/>
      <c r="AOI3" s="1632"/>
      <c r="AOJ3" s="1632"/>
      <c r="AOK3" s="1632"/>
      <c r="AOL3" s="1632"/>
      <c r="AOM3" s="1632"/>
      <c r="AON3" s="1632"/>
      <c r="AOO3" s="1632"/>
      <c r="AOP3" s="1632"/>
      <c r="AOQ3" s="1632"/>
      <c r="AOR3" s="1632"/>
      <c r="AOS3" s="1632"/>
      <c r="AOT3" s="1632"/>
      <c r="AOU3" s="1632"/>
      <c r="AOV3" s="1632"/>
      <c r="AOW3" s="1632"/>
      <c r="AOX3" s="1632"/>
      <c r="AOY3" s="1632"/>
      <c r="AOZ3" s="1632"/>
      <c r="APA3" s="1632"/>
      <c r="APB3" s="1632"/>
      <c r="APC3" s="1632"/>
      <c r="APD3" s="1632"/>
      <c r="APE3" s="1632"/>
      <c r="APF3" s="1632"/>
      <c r="APG3" s="1632"/>
      <c r="APH3" s="1632"/>
      <c r="API3" s="1632"/>
      <c r="APJ3" s="1632"/>
      <c r="APK3" s="1632"/>
      <c r="APL3" s="1632"/>
      <c r="APM3" s="1632"/>
      <c r="APN3" s="1632"/>
      <c r="APO3" s="1632"/>
      <c r="APP3" s="1632"/>
      <c r="APQ3" s="1632"/>
      <c r="APR3" s="1632"/>
      <c r="APS3" s="1632"/>
      <c r="APT3" s="1632"/>
      <c r="APU3" s="1632"/>
      <c r="APV3" s="1632"/>
      <c r="APW3" s="1632"/>
      <c r="APX3" s="1632"/>
      <c r="APY3" s="1632"/>
      <c r="APZ3" s="1632"/>
      <c r="AQA3" s="1632"/>
      <c r="AQB3" s="1632"/>
      <c r="AQC3" s="1632"/>
      <c r="AQD3" s="1632"/>
      <c r="AQE3" s="1632"/>
      <c r="AQF3" s="1632"/>
      <c r="AQG3" s="1632"/>
      <c r="AQH3" s="1632"/>
      <c r="AQI3" s="1632"/>
      <c r="AQJ3" s="1632"/>
      <c r="AQK3" s="1632"/>
      <c r="AQL3" s="1632"/>
      <c r="AQM3" s="1632"/>
      <c r="AQN3" s="1632"/>
      <c r="AQO3" s="1632"/>
      <c r="AQP3" s="1632"/>
      <c r="AQQ3" s="1632"/>
      <c r="AQR3" s="1632"/>
      <c r="AQS3" s="1632"/>
      <c r="AQT3" s="1632"/>
      <c r="AQU3" s="1632"/>
      <c r="AQV3" s="1632"/>
      <c r="AQW3" s="1632"/>
      <c r="AQX3" s="1632"/>
      <c r="AQY3" s="1632"/>
      <c r="AQZ3" s="1632"/>
      <c r="ARA3" s="1632"/>
      <c r="ARB3" s="1632"/>
      <c r="ARC3" s="1632"/>
      <c r="ARD3" s="1632"/>
      <c r="ARE3" s="1632"/>
      <c r="ARF3" s="1632"/>
      <c r="ARG3" s="1632"/>
      <c r="ARH3" s="1632"/>
      <c r="ARI3" s="1632"/>
      <c r="ARJ3" s="1632"/>
      <c r="ARK3" s="1632"/>
      <c r="ARL3" s="1632"/>
      <c r="ARM3" s="1632"/>
      <c r="ARN3" s="1632"/>
      <c r="ARO3" s="1632"/>
      <c r="ARP3" s="1632"/>
      <c r="ARQ3" s="1632"/>
      <c r="ARR3" s="1632"/>
      <c r="ARS3" s="1632"/>
      <c r="ART3" s="1632"/>
      <c r="ARU3" s="1632"/>
      <c r="ARV3" s="1632"/>
      <c r="ARW3" s="1632"/>
      <c r="ARX3" s="1632"/>
      <c r="ARY3" s="1632"/>
      <c r="ARZ3" s="1632"/>
      <c r="ASA3" s="1632"/>
      <c r="ASB3" s="1632"/>
      <c r="ASC3" s="1632"/>
      <c r="ASD3" s="1632"/>
      <c r="ASE3" s="1632"/>
      <c r="ASF3" s="1632"/>
      <c r="ASG3" s="1632"/>
      <c r="ASH3" s="1632"/>
      <c r="ASI3" s="1632"/>
      <c r="ASJ3" s="1632"/>
      <c r="ASK3" s="1632"/>
      <c r="ASL3" s="1632"/>
      <c r="ASM3" s="1632"/>
      <c r="ASN3" s="1632"/>
      <c r="ASO3" s="1632"/>
      <c r="ASP3" s="1632"/>
      <c r="ASQ3" s="1632"/>
      <c r="ASR3" s="1632"/>
      <c r="ASS3" s="1632"/>
      <c r="AST3" s="1632"/>
      <c r="ASU3" s="1632"/>
      <c r="ASV3" s="1632"/>
      <c r="ASW3" s="1632"/>
      <c r="ASX3" s="1632"/>
      <c r="ASY3" s="1632"/>
      <c r="ASZ3" s="1632"/>
      <c r="ATA3" s="1632"/>
      <c r="ATB3" s="1632"/>
      <c r="ATC3" s="1632"/>
      <c r="ATD3" s="1632"/>
      <c r="ATE3" s="1632"/>
      <c r="ATF3" s="1632"/>
      <c r="ATG3" s="1632"/>
      <c r="ATH3" s="1632"/>
      <c r="ATI3" s="1632"/>
      <c r="ATJ3" s="1632"/>
      <c r="ATK3" s="1632"/>
      <c r="ATL3" s="1632"/>
      <c r="ATM3" s="1632"/>
      <c r="ATN3" s="1632"/>
      <c r="ATO3" s="1632"/>
      <c r="ATP3" s="1632"/>
      <c r="ATQ3" s="1632"/>
      <c r="ATR3" s="1632"/>
      <c r="ATS3" s="1632"/>
      <c r="ATT3" s="1632"/>
      <c r="ATU3" s="1632"/>
      <c r="ATV3" s="1632"/>
      <c r="ATW3" s="1632"/>
      <c r="ATX3" s="1632"/>
      <c r="ATY3" s="1632"/>
      <c r="ATZ3" s="1632"/>
      <c r="AUA3" s="1632"/>
      <c r="AUB3" s="1632"/>
      <c r="AUC3" s="1632"/>
      <c r="AUD3" s="1632"/>
      <c r="AUE3" s="1632"/>
      <c r="AUF3" s="1632"/>
      <c r="AUG3" s="1632"/>
      <c r="AUH3" s="1632"/>
      <c r="AUI3" s="1632"/>
      <c r="AUJ3" s="1632"/>
      <c r="AUK3" s="1632"/>
      <c r="AUL3" s="1632"/>
      <c r="AUM3" s="1632"/>
      <c r="AUN3" s="1632"/>
      <c r="AUO3" s="1632"/>
      <c r="AUP3" s="1632"/>
      <c r="AUQ3" s="1632"/>
      <c r="AUR3" s="1632"/>
      <c r="AUS3" s="1632"/>
      <c r="AUT3" s="1632"/>
      <c r="AUU3" s="1632"/>
      <c r="AUV3" s="1632"/>
      <c r="AUW3" s="1632"/>
      <c r="AUX3" s="1632"/>
      <c r="AUY3" s="1632"/>
      <c r="AUZ3" s="1632"/>
      <c r="AVA3" s="1632"/>
      <c r="AVB3" s="1632"/>
      <c r="AVC3" s="1632"/>
      <c r="AVD3" s="1632"/>
      <c r="AVE3" s="1632"/>
      <c r="AVF3" s="1632"/>
      <c r="AVG3" s="1632"/>
      <c r="AVH3" s="1632"/>
      <c r="AVI3" s="1632"/>
      <c r="AVJ3" s="1632"/>
      <c r="AVK3" s="1632"/>
      <c r="AVL3" s="1632"/>
      <c r="AVM3" s="1632"/>
      <c r="AVN3" s="1632"/>
      <c r="AVO3" s="1632"/>
      <c r="AVP3" s="1632"/>
      <c r="AVQ3" s="1632"/>
      <c r="AVR3" s="1632"/>
      <c r="AVS3" s="1632"/>
      <c r="AVT3" s="1632"/>
      <c r="AVU3" s="1632"/>
      <c r="AVV3" s="1632"/>
      <c r="AVW3" s="1632"/>
      <c r="AVX3" s="1632"/>
      <c r="AVY3" s="1632"/>
      <c r="AVZ3" s="1632"/>
      <c r="AWA3" s="1632"/>
      <c r="AWB3" s="1632"/>
      <c r="AWC3" s="1632"/>
      <c r="AWD3" s="1632"/>
      <c r="AWE3" s="1632"/>
      <c r="AWF3" s="1632"/>
      <c r="AWG3" s="1632"/>
      <c r="AWH3" s="1632"/>
      <c r="AWI3" s="1632"/>
      <c r="AWJ3" s="1632"/>
      <c r="AWK3" s="1632"/>
      <c r="AWL3" s="1632"/>
      <c r="AWM3" s="1632"/>
      <c r="AWN3" s="1632"/>
      <c r="AWO3" s="1632"/>
      <c r="AWP3" s="1632"/>
      <c r="AWQ3" s="1632"/>
      <c r="AWR3" s="1632"/>
      <c r="AWS3" s="1632"/>
      <c r="AWT3" s="1632"/>
      <c r="AWU3" s="1632"/>
      <c r="AWV3" s="1632"/>
      <c r="AWW3" s="1632"/>
      <c r="AWX3" s="1632"/>
      <c r="AWY3" s="1632"/>
      <c r="AWZ3" s="1632"/>
      <c r="AXA3" s="1632"/>
      <c r="AXB3" s="1632"/>
      <c r="AXC3" s="1632"/>
      <c r="AXD3" s="1632"/>
      <c r="AXE3" s="1632"/>
      <c r="AXF3" s="1632"/>
      <c r="AXG3" s="1632"/>
      <c r="AXH3" s="1632"/>
      <c r="AXI3" s="1632"/>
      <c r="AXJ3" s="1632"/>
      <c r="AXK3" s="1632"/>
      <c r="AXL3" s="1632"/>
      <c r="AXM3" s="1632"/>
      <c r="AXN3" s="1632"/>
      <c r="AXO3" s="1632"/>
      <c r="AXP3" s="1632"/>
      <c r="AXQ3" s="1632"/>
      <c r="AXR3" s="1632"/>
      <c r="AXS3" s="1632"/>
      <c r="AXT3" s="1632"/>
      <c r="AXU3" s="1632"/>
      <c r="AXV3" s="1632"/>
      <c r="AXW3" s="1632"/>
      <c r="AXX3" s="1632"/>
      <c r="AXY3" s="1632"/>
      <c r="AXZ3" s="1632"/>
      <c r="AYA3" s="1632"/>
      <c r="AYB3" s="1632"/>
      <c r="AYC3" s="1632"/>
      <c r="AYD3" s="1632"/>
      <c r="AYE3" s="1632"/>
      <c r="AYF3" s="1632"/>
      <c r="AYG3" s="1632"/>
      <c r="AYH3" s="1632"/>
      <c r="AYI3" s="1632"/>
      <c r="AYJ3" s="1632"/>
      <c r="AYK3" s="1632"/>
      <c r="AYL3" s="1632"/>
      <c r="AYM3" s="1632"/>
      <c r="AYN3" s="1632"/>
      <c r="AYO3" s="1632"/>
      <c r="AYP3" s="1632"/>
      <c r="AYQ3" s="1632"/>
      <c r="AYR3" s="1632"/>
      <c r="AYS3" s="1632"/>
      <c r="AYT3" s="1632"/>
      <c r="AYU3" s="1632"/>
      <c r="AYV3" s="1632"/>
      <c r="AYW3" s="1632"/>
      <c r="AYX3" s="1632"/>
      <c r="AYY3" s="1632"/>
      <c r="AYZ3" s="1632"/>
      <c r="AZA3" s="1632"/>
      <c r="AZB3" s="1632"/>
      <c r="AZC3" s="1632"/>
      <c r="AZD3" s="1632"/>
      <c r="AZE3" s="1632"/>
      <c r="AZF3" s="1632"/>
      <c r="AZG3" s="1632"/>
      <c r="AZH3" s="1632"/>
      <c r="AZI3" s="1632"/>
      <c r="AZJ3" s="1632"/>
      <c r="AZK3" s="1632"/>
      <c r="AZL3" s="1632"/>
      <c r="AZM3" s="1632"/>
      <c r="AZN3" s="1632"/>
      <c r="AZO3" s="1632"/>
      <c r="AZP3" s="1632"/>
      <c r="AZQ3" s="1632"/>
      <c r="AZR3" s="1632"/>
      <c r="AZS3" s="1632"/>
      <c r="AZT3" s="1632"/>
      <c r="AZU3" s="1632"/>
      <c r="AZV3" s="1632"/>
      <c r="AZW3" s="1632"/>
      <c r="AZX3" s="1632"/>
      <c r="AZY3" s="1632"/>
      <c r="AZZ3" s="1632"/>
      <c r="BAA3" s="1632"/>
      <c r="BAB3" s="1632"/>
      <c r="BAC3" s="1632"/>
      <c r="BAD3" s="1632"/>
      <c r="BAE3" s="1632"/>
      <c r="BAF3" s="1632"/>
      <c r="BAG3" s="1632"/>
      <c r="BAH3" s="1632"/>
      <c r="BAI3" s="1632"/>
      <c r="BAJ3" s="1632"/>
      <c r="BAK3" s="1632"/>
      <c r="BAL3" s="1632"/>
      <c r="BAM3" s="1632"/>
      <c r="BAN3" s="1632"/>
      <c r="BAO3" s="1632"/>
      <c r="BAP3" s="1632"/>
      <c r="BAQ3" s="1632"/>
      <c r="BAR3" s="1632"/>
      <c r="BAS3" s="1632"/>
      <c r="BAT3" s="1632"/>
      <c r="BAU3" s="1632"/>
      <c r="BAV3" s="1632"/>
      <c r="BAW3" s="1632"/>
      <c r="BAX3" s="1632"/>
      <c r="BAY3" s="1632"/>
      <c r="BAZ3" s="1632"/>
      <c r="BBA3" s="1632"/>
      <c r="BBB3" s="1632"/>
      <c r="BBC3" s="1632"/>
      <c r="BBD3" s="1632"/>
      <c r="BBE3" s="1632"/>
      <c r="BBF3" s="1632"/>
      <c r="BBG3" s="1632"/>
      <c r="BBH3" s="1632"/>
      <c r="BBI3" s="1632"/>
      <c r="BBJ3" s="1632"/>
      <c r="BBK3" s="1632"/>
      <c r="BBL3" s="1632"/>
      <c r="BBM3" s="1632"/>
      <c r="BBN3" s="1632"/>
      <c r="BBO3" s="1632"/>
      <c r="BBP3" s="1632"/>
      <c r="BBQ3" s="1632"/>
      <c r="BBR3" s="1632"/>
      <c r="BBS3" s="1632"/>
      <c r="BBT3" s="1632"/>
      <c r="BBU3" s="1632"/>
      <c r="BBV3" s="1632"/>
      <c r="BBW3" s="1632"/>
      <c r="BBX3" s="1632"/>
      <c r="BBY3" s="1632"/>
      <c r="BBZ3" s="1632"/>
      <c r="BCA3" s="1632"/>
      <c r="BCB3" s="1632"/>
      <c r="BCC3" s="1632"/>
      <c r="BCD3" s="1632"/>
      <c r="BCE3" s="1632"/>
      <c r="BCF3" s="1632"/>
      <c r="BCG3" s="1632"/>
      <c r="BCH3" s="1632"/>
      <c r="BCI3" s="1632"/>
      <c r="BCJ3" s="1632"/>
      <c r="BCK3" s="1632"/>
      <c r="BCL3" s="1632"/>
      <c r="BCM3" s="1632"/>
      <c r="BCN3" s="1632"/>
      <c r="BCO3" s="1632"/>
      <c r="BCP3" s="1632"/>
      <c r="BCQ3" s="1632"/>
      <c r="BCR3" s="1632"/>
      <c r="BCS3" s="1632"/>
      <c r="BCT3" s="1632"/>
      <c r="BCU3" s="1632"/>
      <c r="BCV3" s="1632"/>
      <c r="BCW3" s="1632"/>
      <c r="BCX3" s="1632"/>
      <c r="BCY3" s="1632"/>
      <c r="BCZ3" s="1632"/>
      <c r="BDA3" s="1632"/>
      <c r="BDB3" s="1632"/>
      <c r="BDC3" s="1632"/>
      <c r="BDD3" s="1632"/>
      <c r="BDE3" s="1632"/>
      <c r="BDF3" s="1632"/>
      <c r="BDG3" s="1632"/>
      <c r="BDH3" s="1632"/>
      <c r="BDI3" s="1632"/>
      <c r="BDJ3" s="1632"/>
      <c r="BDK3" s="1632"/>
      <c r="BDL3" s="1632"/>
      <c r="BDM3" s="1632"/>
      <c r="BDN3" s="1632"/>
      <c r="BDO3" s="1632"/>
      <c r="BDP3" s="1632"/>
      <c r="BDQ3" s="1632"/>
      <c r="BDR3" s="1632"/>
      <c r="BDS3" s="1632"/>
      <c r="BDT3" s="1632"/>
      <c r="BDU3" s="1632"/>
      <c r="BDV3" s="1632"/>
      <c r="BDW3" s="1632"/>
      <c r="BDX3" s="1632"/>
      <c r="BDY3" s="1632"/>
      <c r="BDZ3" s="1632"/>
      <c r="BEA3" s="1632"/>
      <c r="BEB3" s="1632"/>
      <c r="BEC3" s="1632"/>
      <c r="BED3" s="1632"/>
      <c r="BEE3" s="1632"/>
      <c r="BEF3" s="1632"/>
      <c r="BEG3" s="1632"/>
      <c r="BEH3" s="1632"/>
      <c r="BEI3" s="1632"/>
      <c r="BEJ3" s="1632"/>
      <c r="BEK3" s="1632"/>
      <c r="BEL3" s="1632"/>
      <c r="BEM3" s="1632"/>
      <c r="BEN3" s="1632"/>
      <c r="BEO3" s="1632"/>
      <c r="BEP3" s="1632"/>
      <c r="BEQ3" s="1632"/>
      <c r="BER3" s="1632"/>
      <c r="BES3" s="1632"/>
      <c r="BET3" s="1632"/>
      <c r="BEU3" s="1632"/>
      <c r="BEV3" s="1632"/>
      <c r="BEW3" s="1632"/>
      <c r="BEX3" s="1632"/>
      <c r="BEY3" s="1632"/>
      <c r="BEZ3" s="1632"/>
      <c r="BFA3" s="1632"/>
      <c r="BFB3" s="1632"/>
      <c r="BFC3" s="1632"/>
      <c r="BFD3" s="1632"/>
      <c r="BFE3" s="1632"/>
      <c r="BFF3" s="1632"/>
      <c r="BFG3" s="1632"/>
      <c r="BFH3" s="1632"/>
      <c r="BFI3" s="1632"/>
      <c r="BFJ3" s="1632"/>
      <c r="BFK3" s="1632"/>
      <c r="BFL3" s="1632"/>
      <c r="BFM3" s="1632"/>
      <c r="BFN3" s="1632"/>
      <c r="BFO3" s="1632"/>
      <c r="BFP3" s="1632"/>
      <c r="BFQ3" s="1632"/>
      <c r="BFR3" s="1632"/>
      <c r="BFS3" s="1632"/>
      <c r="BFT3" s="1632"/>
      <c r="BFU3" s="1632"/>
      <c r="BFV3" s="1632"/>
      <c r="BFW3" s="1632"/>
      <c r="BFX3" s="1632"/>
      <c r="BFY3" s="1632"/>
      <c r="BFZ3" s="1632"/>
      <c r="BGA3" s="1632"/>
      <c r="BGB3" s="1632"/>
      <c r="BGC3" s="1632"/>
      <c r="BGD3" s="1632"/>
      <c r="BGE3" s="1632"/>
      <c r="BGF3" s="1632"/>
      <c r="BGG3" s="1632"/>
      <c r="BGH3" s="1632"/>
      <c r="BGI3" s="1632"/>
      <c r="BGJ3" s="1632"/>
      <c r="BGK3" s="1632"/>
      <c r="BGL3" s="1632"/>
      <c r="BGM3" s="1632"/>
      <c r="BGN3" s="1632"/>
      <c r="BGO3" s="1632"/>
      <c r="BGP3" s="1632"/>
      <c r="BGQ3" s="1632"/>
      <c r="BGR3" s="1632"/>
      <c r="BGS3" s="1632"/>
      <c r="BGT3" s="1632"/>
      <c r="BGU3" s="1632"/>
      <c r="BGV3" s="1632"/>
      <c r="BGW3" s="1632"/>
      <c r="BGX3" s="1632"/>
      <c r="BGY3" s="1632"/>
      <c r="BGZ3" s="1632"/>
      <c r="BHA3" s="1632"/>
      <c r="BHB3" s="1632"/>
      <c r="BHC3" s="1632"/>
      <c r="BHD3" s="1632"/>
      <c r="BHE3" s="1632"/>
      <c r="BHF3" s="1632"/>
      <c r="BHG3" s="1632"/>
      <c r="BHH3" s="1632"/>
      <c r="BHI3" s="1632"/>
      <c r="BHJ3" s="1632"/>
      <c r="BHK3" s="1632"/>
      <c r="BHL3" s="1632"/>
      <c r="BHM3" s="1632"/>
      <c r="BHN3" s="1632"/>
      <c r="BHO3" s="1632"/>
      <c r="BHP3" s="1632"/>
      <c r="BHQ3" s="1632"/>
      <c r="BHR3" s="1632"/>
      <c r="BHS3" s="1632"/>
      <c r="BHT3" s="1632"/>
      <c r="BHU3" s="1632"/>
      <c r="BHV3" s="1632"/>
      <c r="BHW3" s="1632"/>
      <c r="BHX3" s="1632"/>
      <c r="BHY3" s="1632"/>
      <c r="BHZ3" s="1632"/>
      <c r="BIA3" s="1632"/>
      <c r="BIB3" s="1632"/>
      <c r="BIC3" s="1632"/>
      <c r="BID3" s="1632"/>
      <c r="BIE3" s="1632"/>
      <c r="BIF3" s="1632"/>
      <c r="BIG3" s="1632"/>
      <c r="BIH3" s="1632"/>
      <c r="BII3" s="1632"/>
      <c r="BIJ3" s="1632"/>
      <c r="BIK3" s="1632"/>
      <c r="BIL3" s="1632"/>
      <c r="BIM3" s="1632"/>
      <c r="BIN3" s="1632"/>
      <c r="BIO3" s="1632"/>
      <c r="BIP3" s="1632"/>
      <c r="BIQ3" s="1632"/>
      <c r="BIR3" s="1632"/>
      <c r="BIS3" s="1632"/>
      <c r="BIT3" s="1632"/>
      <c r="BIU3" s="1632"/>
      <c r="BIV3" s="1632"/>
      <c r="BIW3" s="1632"/>
      <c r="BIX3" s="1632"/>
      <c r="BIY3" s="1632"/>
      <c r="BIZ3" s="1632"/>
      <c r="BJA3" s="1632"/>
      <c r="BJB3" s="1632"/>
      <c r="BJC3" s="1632"/>
      <c r="BJD3" s="1632"/>
      <c r="BJE3" s="1632"/>
      <c r="BJF3" s="1632"/>
      <c r="BJG3" s="1632"/>
      <c r="BJH3" s="1632"/>
      <c r="BJI3" s="1632"/>
      <c r="BJJ3" s="1632"/>
      <c r="BJK3" s="1632"/>
      <c r="BJL3" s="1632"/>
      <c r="BJM3" s="1632"/>
      <c r="BJN3" s="1632"/>
      <c r="BJO3" s="1632"/>
      <c r="BJP3" s="1632"/>
      <c r="BJQ3" s="1632"/>
      <c r="BJR3" s="1632"/>
      <c r="BJS3" s="1632"/>
      <c r="BJT3" s="1632"/>
      <c r="BJU3" s="1632"/>
      <c r="BJV3" s="1632"/>
      <c r="BJW3" s="1632"/>
      <c r="BJX3" s="1632"/>
      <c r="BJY3" s="1632"/>
      <c r="BJZ3" s="1632"/>
      <c r="BKA3" s="1632"/>
      <c r="BKB3" s="1632"/>
      <c r="BKC3" s="1632"/>
      <c r="BKD3" s="1632"/>
      <c r="BKE3" s="1632"/>
      <c r="BKF3" s="1632"/>
      <c r="BKG3" s="1632"/>
      <c r="BKH3" s="1632"/>
      <c r="BKI3" s="1632"/>
      <c r="BKJ3" s="1632"/>
      <c r="BKK3" s="1632"/>
      <c r="BKL3" s="1632"/>
      <c r="BKM3" s="1632"/>
      <c r="BKN3" s="1632"/>
      <c r="BKO3" s="1632"/>
      <c r="BKP3" s="1632"/>
      <c r="BKQ3" s="1632"/>
      <c r="BKR3" s="1632"/>
      <c r="BKS3" s="1632"/>
      <c r="BKT3" s="1632"/>
      <c r="BKU3" s="1632"/>
      <c r="BKV3" s="1632"/>
      <c r="BKW3" s="1632"/>
      <c r="BKX3" s="1632"/>
      <c r="BKY3" s="1632"/>
      <c r="BKZ3" s="1632"/>
      <c r="BLA3" s="1632"/>
      <c r="BLB3" s="1632"/>
      <c r="BLC3" s="1632"/>
      <c r="BLD3" s="1632"/>
      <c r="BLE3" s="1632"/>
      <c r="BLF3" s="1632"/>
      <c r="BLG3" s="1632"/>
      <c r="BLH3" s="1632"/>
      <c r="BLI3" s="1632"/>
      <c r="BLJ3" s="1632"/>
      <c r="BLK3" s="1632"/>
      <c r="BLL3" s="1632"/>
      <c r="BLM3" s="1632"/>
      <c r="BLN3" s="1632"/>
      <c r="BLO3" s="1632"/>
      <c r="BLP3" s="1632"/>
      <c r="BLQ3" s="1632"/>
      <c r="BLR3" s="1632"/>
      <c r="BLS3" s="1632"/>
      <c r="BLT3" s="1632"/>
      <c r="BLU3" s="1632"/>
      <c r="BLV3" s="1632"/>
      <c r="BLW3" s="1632"/>
      <c r="BLX3" s="1632"/>
      <c r="BLY3" s="1632"/>
      <c r="BLZ3" s="1632"/>
      <c r="BMA3" s="1632"/>
      <c r="BMB3" s="1632"/>
      <c r="BMC3" s="1632"/>
      <c r="BMD3" s="1632"/>
      <c r="BME3" s="1632"/>
      <c r="BMF3" s="1632"/>
      <c r="BMG3" s="1632"/>
      <c r="BMH3" s="1632"/>
      <c r="BMI3" s="1632"/>
      <c r="BMJ3" s="1632"/>
      <c r="BMK3" s="1632"/>
      <c r="BML3" s="1632"/>
      <c r="BMM3" s="1632"/>
      <c r="BMN3" s="1632"/>
      <c r="BMO3" s="1632"/>
      <c r="BMP3" s="1632"/>
      <c r="BMQ3" s="1632"/>
      <c r="BMR3" s="1632"/>
      <c r="BMS3" s="1632"/>
      <c r="BMT3" s="1632"/>
      <c r="BMU3" s="1632"/>
      <c r="BMV3" s="1632"/>
      <c r="BMW3" s="1632"/>
      <c r="BMX3" s="1632"/>
      <c r="BMY3" s="1632"/>
      <c r="BMZ3" s="1632"/>
      <c r="BNA3" s="1632"/>
      <c r="BNB3" s="1632"/>
      <c r="BNC3" s="1632"/>
      <c r="BND3" s="1632"/>
      <c r="BNE3" s="1632"/>
      <c r="BNF3" s="1632"/>
      <c r="BNG3" s="1632"/>
      <c r="BNH3" s="1632"/>
      <c r="BNI3" s="1632"/>
      <c r="BNJ3" s="1632"/>
      <c r="BNK3" s="1632"/>
      <c r="BNL3" s="1632"/>
      <c r="BNM3" s="1632"/>
      <c r="BNN3" s="1632"/>
      <c r="BNO3" s="1632"/>
      <c r="BNP3" s="1632"/>
      <c r="BNQ3" s="1632"/>
      <c r="BNR3" s="1632"/>
      <c r="BNS3" s="1632"/>
      <c r="BNT3" s="1632"/>
      <c r="BNU3" s="1632"/>
      <c r="BNV3" s="1632"/>
      <c r="BNW3" s="1632"/>
      <c r="BNX3" s="1632"/>
      <c r="BNY3" s="1632"/>
      <c r="BNZ3" s="1632"/>
      <c r="BOA3" s="1632"/>
      <c r="BOB3" s="1632"/>
      <c r="BOC3" s="1632"/>
      <c r="BOD3" s="1632"/>
      <c r="BOE3" s="1632"/>
      <c r="BOF3" s="1632"/>
      <c r="BOG3" s="1632"/>
      <c r="BOH3" s="1632"/>
      <c r="BOI3" s="1632"/>
      <c r="BOJ3" s="1632"/>
      <c r="BOK3" s="1632"/>
      <c r="BOL3" s="1632"/>
      <c r="BOM3" s="1632"/>
      <c r="BON3" s="1632"/>
      <c r="BOO3" s="1632"/>
      <c r="BOP3" s="1632"/>
      <c r="BOQ3" s="1632"/>
      <c r="BOR3" s="1632"/>
      <c r="BOS3" s="1632"/>
      <c r="BOT3" s="1632"/>
      <c r="BOU3" s="1632"/>
      <c r="BOV3" s="1632"/>
      <c r="BOW3" s="1632"/>
      <c r="BOX3" s="1632"/>
      <c r="BOY3" s="1632"/>
      <c r="BOZ3" s="1632"/>
      <c r="BPA3" s="1632"/>
      <c r="BPB3" s="1632"/>
      <c r="BPC3" s="1632"/>
      <c r="BPD3" s="1632"/>
      <c r="BPE3" s="1632"/>
      <c r="BPF3" s="1632"/>
      <c r="BPG3" s="1632"/>
      <c r="BPH3" s="1632"/>
      <c r="BPI3" s="1632"/>
      <c r="BPJ3" s="1632"/>
      <c r="BPK3" s="1632"/>
      <c r="BPL3" s="1632"/>
      <c r="BPM3" s="1632"/>
      <c r="BPN3" s="1632"/>
      <c r="BPO3" s="1632"/>
      <c r="BPP3" s="1632"/>
      <c r="BPQ3" s="1632"/>
      <c r="BPR3" s="1632"/>
      <c r="BPS3" s="1632"/>
      <c r="BPT3" s="1632"/>
      <c r="BPU3" s="1632"/>
      <c r="BPV3" s="1632"/>
      <c r="BPW3" s="1632"/>
      <c r="BPX3" s="1632"/>
      <c r="BPY3" s="1632"/>
      <c r="BPZ3" s="1632"/>
      <c r="BQA3" s="1632"/>
      <c r="BQB3" s="1632"/>
      <c r="BQC3" s="1632"/>
      <c r="BQD3" s="1632"/>
      <c r="BQE3" s="1632"/>
      <c r="BQF3" s="1632"/>
      <c r="BQG3" s="1632"/>
      <c r="BQH3" s="1632"/>
      <c r="BQI3" s="1632"/>
      <c r="BQJ3" s="1632"/>
      <c r="BQK3" s="1632"/>
      <c r="BQL3" s="1632"/>
      <c r="BQM3" s="1632"/>
      <c r="BQN3" s="1632"/>
      <c r="BQO3" s="1632"/>
      <c r="BQP3" s="1632"/>
      <c r="BQQ3" s="1632"/>
      <c r="BQR3" s="1632"/>
      <c r="BQS3" s="1632"/>
      <c r="BQT3" s="1632"/>
      <c r="BQU3" s="1632"/>
      <c r="BQV3" s="1632"/>
      <c r="BQW3" s="1632"/>
      <c r="BQX3" s="1632"/>
      <c r="BQY3" s="1632"/>
      <c r="BQZ3" s="1632"/>
      <c r="BRA3" s="1632"/>
      <c r="BRB3" s="1632"/>
      <c r="BRC3" s="1632"/>
      <c r="BRD3" s="1632"/>
      <c r="BRE3" s="1632"/>
      <c r="BRF3" s="1632"/>
      <c r="BRG3" s="1632"/>
      <c r="BRH3" s="1632"/>
      <c r="BRI3" s="1632"/>
      <c r="BRJ3" s="1632"/>
      <c r="BRK3" s="1632"/>
      <c r="BRL3" s="1632"/>
      <c r="BRM3" s="1632"/>
      <c r="BRN3" s="1632"/>
      <c r="BRO3" s="1632"/>
      <c r="BRP3" s="1632"/>
      <c r="BRQ3" s="1632"/>
      <c r="BRR3" s="1632"/>
      <c r="BRS3" s="1632"/>
      <c r="BRT3" s="1632"/>
      <c r="BRU3" s="1632"/>
      <c r="BRV3" s="1632"/>
      <c r="BRW3" s="1632"/>
      <c r="BRX3" s="1632"/>
      <c r="BRY3" s="1632"/>
      <c r="BRZ3" s="1632"/>
      <c r="BSA3" s="1632"/>
      <c r="BSB3" s="1632"/>
      <c r="BSC3" s="1632"/>
      <c r="BSD3" s="1632"/>
      <c r="BSE3" s="1632"/>
      <c r="BSF3" s="1632"/>
      <c r="BSG3" s="1632"/>
      <c r="BSH3" s="1632"/>
      <c r="BSI3" s="1632"/>
      <c r="BSJ3" s="1632"/>
      <c r="BSK3" s="1632"/>
      <c r="BSL3" s="1632"/>
      <c r="BSM3" s="1632"/>
      <c r="BSN3" s="1632"/>
      <c r="BSO3" s="1632"/>
      <c r="BSP3" s="1632"/>
      <c r="BSQ3" s="1632"/>
      <c r="BSR3" s="1632"/>
      <c r="BSS3" s="1632"/>
      <c r="BST3" s="1632"/>
      <c r="BSU3" s="1632"/>
      <c r="BSV3" s="1632"/>
      <c r="BSW3" s="1632"/>
      <c r="BSX3" s="1632"/>
      <c r="BSY3" s="1632"/>
      <c r="BSZ3" s="1632"/>
      <c r="BTA3" s="1632"/>
      <c r="BTB3" s="1632"/>
      <c r="BTC3" s="1632"/>
      <c r="BTD3" s="1632"/>
      <c r="BTE3" s="1632"/>
      <c r="BTF3" s="1632"/>
      <c r="BTG3" s="1632"/>
      <c r="BTH3" s="1632"/>
      <c r="BTI3" s="1632"/>
      <c r="BTJ3" s="1632"/>
      <c r="BTK3" s="1632"/>
      <c r="BTL3" s="1632"/>
      <c r="BTM3" s="1632"/>
      <c r="BTN3" s="1632"/>
      <c r="BTO3" s="1632"/>
      <c r="BTP3" s="1632"/>
      <c r="BTQ3" s="1632"/>
      <c r="BTR3" s="1632"/>
      <c r="BTS3" s="1632"/>
      <c r="BTT3" s="1632"/>
      <c r="BTU3" s="1632"/>
      <c r="BTV3" s="1632"/>
      <c r="BTW3" s="1632"/>
      <c r="BTX3" s="1632"/>
      <c r="BTY3" s="1632"/>
      <c r="BTZ3" s="1632"/>
      <c r="BUA3" s="1632"/>
      <c r="BUB3" s="1632"/>
      <c r="BUC3" s="1632"/>
      <c r="BUD3" s="1632"/>
      <c r="BUE3" s="1632"/>
      <c r="BUF3" s="1632"/>
      <c r="BUG3" s="1632"/>
      <c r="BUH3" s="1632"/>
      <c r="BUI3" s="1632"/>
      <c r="BUJ3" s="1632"/>
      <c r="BUK3" s="1632"/>
      <c r="BUL3" s="1632"/>
      <c r="BUM3" s="1632"/>
      <c r="BUN3" s="1632"/>
      <c r="BUO3" s="1632"/>
      <c r="BUP3" s="1632"/>
      <c r="BUQ3" s="1632"/>
      <c r="BUR3" s="1632"/>
      <c r="BUS3" s="1632"/>
      <c r="BUT3" s="1632"/>
      <c r="BUU3" s="1632"/>
      <c r="BUV3" s="1632"/>
      <c r="BUW3" s="1632"/>
      <c r="BUX3" s="1632"/>
      <c r="BUY3" s="1632"/>
      <c r="BUZ3" s="1632"/>
      <c r="BVA3" s="1632"/>
      <c r="BVB3" s="1632"/>
      <c r="BVC3" s="1632"/>
      <c r="BVD3" s="1632"/>
      <c r="BVE3" s="1632"/>
      <c r="BVF3" s="1632"/>
      <c r="BVG3" s="1632"/>
      <c r="BVH3" s="1632"/>
      <c r="BVI3" s="1632"/>
      <c r="BVJ3" s="1632"/>
      <c r="BVK3" s="1632"/>
      <c r="BVL3" s="1632"/>
      <c r="BVM3" s="1632"/>
      <c r="BVN3" s="1632"/>
      <c r="BVO3" s="1632"/>
      <c r="BVP3" s="1632"/>
      <c r="BVQ3" s="1632"/>
      <c r="BVR3" s="1632"/>
      <c r="BVS3" s="1632"/>
      <c r="BVT3" s="1632"/>
      <c r="BVU3" s="1632"/>
      <c r="BVV3" s="1632"/>
      <c r="BVW3" s="1632"/>
      <c r="BVX3" s="1632"/>
      <c r="BVY3" s="1632"/>
      <c r="BVZ3" s="1632"/>
      <c r="BWA3" s="1632"/>
      <c r="BWB3" s="1632"/>
      <c r="BWC3" s="1632"/>
      <c r="BWD3" s="1632"/>
      <c r="BWE3" s="1632"/>
      <c r="BWF3" s="1632"/>
      <c r="BWG3" s="1632"/>
      <c r="BWH3" s="1632"/>
      <c r="BWI3" s="1632"/>
      <c r="BWJ3" s="1632"/>
      <c r="BWK3" s="1632"/>
      <c r="BWL3" s="1632"/>
      <c r="BWM3" s="1632"/>
      <c r="BWN3" s="1632"/>
      <c r="BWO3" s="1632"/>
      <c r="BWP3" s="1632"/>
      <c r="BWQ3" s="1632"/>
      <c r="BWR3" s="1632"/>
      <c r="BWS3" s="1632"/>
      <c r="BWT3" s="1632"/>
      <c r="BWU3" s="1632"/>
      <c r="BWV3" s="1632"/>
      <c r="BWW3" s="1632"/>
      <c r="BWX3" s="1632"/>
      <c r="BWY3" s="1632"/>
      <c r="BWZ3" s="1632"/>
      <c r="BXA3" s="1632"/>
      <c r="BXB3" s="1632"/>
      <c r="BXC3" s="1632"/>
      <c r="BXD3" s="1632"/>
      <c r="BXE3" s="1632"/>
      <c r="BXF3" s="1632"/>
      <c r="BXG3" s="1632"/>
      <c r="BXH3" s="1632"/>
      <c r="BXI3" s="1632"/>
      <c r="BXJ3" s="1632"/>
      <c r="BXK3" s="1632"/>
      <c r="BXL3" s="1632"/>
      <c r="BXM3" s="1632"/>
      <c r="BXN3" s="1632"/>
      <c r="BXO3" s="1632"/>
      <c r="BXP3" s="1632"/>
      <c r="BXQ3" s="1632"/>
      <c r="BXR3" s="1632"/>
      <c r="BXS3" s="1632"/>
      <c r="BXT3" s="1632"/>
      <c r="BXU3" s="1632"/>
      <c r="BXV3" s="1632"/>
      <c r="BXW3" s="1632"/>
      <c r="BXX3" s="1632"/>
      <c r="BXY3" s="1632"/>
      <c r="BXZ3" s="1632"/>
      <c r="BYA3" s="1632"/>
      <c r="BYB3" s="1632"/>
      <c r="BYC3" s="1632"/>
      <c r="BYD3" s="1632"/>
      <c r="BYE3" s="1632"/>
      <c r="BYF3" s="1632"/>
      <c r="BYG3" s="1632"/>
      <c r="BYH3" s="1632"/>
      <c r="BYI3" s="1632"/>
      <c r="BYJ3" s="1632"/>
      <c r="BYK3" s="1632"/>
      <c r="BYL3" s="1632"/>
      <c r="BYM3" s="1632"/>
      <c r="BYN3" s="1632"/>
      <c r="BYO3" s="1632"/>
      <c r="BYP3" s="1632"/>
      <c r="BYQ3" s="1632"/>
      <c r="BYR3" s="1632"/>
      <c r="BYS3" s="1632"/>
      <c r="BYT3" s="1632"/>
      <c r="BYU3" s="1632"/>
      <c r="BYV3" s="1632"/>
      <c r="BYW3" s="1632"/>
      <c r="BYX3" s="1632"/>
      <c r="BYY3" s="1632"/>
      <c r="BYZ3" s="1632"/>
      <c r="BZA3" s="1632"/>
      <c r="BZB3" s="1632"/>
      <c r="BZC3" s="1632"/>
      <c r="BZD3" s="1632"/>
      <c r="BZE3" s="1632"/>
      <c r="BZF3" s="1632"/>
      <c r="BZG3" s="1632"/>
      <c r="BZH3" s="1632"/>
      <c r="BZI3" s="1632"/>
      <c r="BZJ3" s="1632"/>
      <c r="BZK3" s="1632"/>
      <c r="BZL3" s="1632"/>
      <c r="BZM3" s="1632"/>
      <c r="BZN3" s="1632"/>
      <c r="BZO3" s="1632"/>
      <c r="BZP3" s="1632"/>
      <c r="BZQ3" s="1632"/>
      <c r="BZR3" s="1632"/>
      <c r="BZS3" s="1632"/>
      <c r="BZT3" s="1632"/>
      <c r="BZU3" s="1632"/>
      <c r="BZV3" s="1632"/>
      <c r="BZW3" s="1632"/>
      <c r="BZX3" s="1632"/>
      <c r="BZY3" s="1632"/>
      <c r="BZZ3" s="1632"/>
      <c r="CAA3" s="1632"/>
      <c r="CAB3" s="1632"/>
      <c r="CAC3" s="1632"/>
      <c r="CAD3" s="1632"/>
      <c r="CAE3" s="1632"/>
      <c r="CAF3" s="1632"/>
      <c r="CAG3" s="1632"/>
      <c r="CAH3" s="1632"/>
      <c r="CAI3" s="1632"/>
      <c r="CAJ3" s="1632"/>
      <c r="CAK3" s="1632"/>
      <c r="CAL3" s="1632"/>
      <c r="CAM3" s="1632"/>
      <c r="CAN3" s="1632"/>
      <c r="CAO3" s="1632"/>
      <c r="CAP3" s="1632"/>
      <c r="CAQ3" s="1632"/>
      <c r="CAR3" s="1632"/>
      <c r="CAS3" s="1632"/>
      <c r="CAT3" s="1632"/>
      <c r="CAU3" s="1632"/>
      <c r="CAV3" s="1632"/>
      <c r="CAW3" s="1632"/>
      <c r="CAX3" s="1632"/>
      <c r="CAY3" s="1632"/>
      <c r="CAZ3" s="1632"/>
      <c r="CBA3" s="1632"/>
      <c r="CBB3" s="1632"/>
      <c r="CBC3" s="1632"/>
      <c r="CBD3" s="1632"/>
      <c r="CBE3" s="1632"/>
      <c r="CBF3" s="1632"/>
      <c r="CBG3" s="1632"/>
      <c r="CBH3" s="1632"/>
      <c r="CBI3" s="1632"/>
      <c r="CBJ3" s="1632"/>
      <c r="CBK3" s="1632"/>
      <c r="CBL3" s="1632"/>
      <c r="CBM3" s="1632"/>
      <c r="CBN3" s="1632"/>
      <c r="CBO3" s="1632"/>
      <c r="CBP3" s="1632"/>
      <c r="CBQ3" s="1632"/>
      <c r="CBR3" s="1632"/>
      <c r="CBS3" s="1632"/>
      <c r="CBT3" s="1632"/>
      <c r="CBU3" s="1632"/>
      <c r="CBV3" s="1632"/>
      <c r="CBW3" s="1632"/>
      <c r="CBX3" s="1632"/>
      <c r="CBY3" s="1632"/>
      <c r="CBZ3" s="1632"/>
      <c r="CCA3" s="1632"/>
      <c r="CCB3" s="1632"/>
      <c r="CCC3" s="1632"/>
      <c r="CCD3" s="1632"/>
      <c r="CCE3" s="1632"/>
      <c r="CCF3" s="1632"/>
      <c r="CCG3" s="1632"/>
      <c r="CCH3" s="1632"/>
      <c r="CCI3" s="1632"/>
      <c r="CCJ3" s="1632"/>
      <c r="CCK3" s="1632"/>
      <c r="CCL3" s="1632"/>
      <c r="CCM3" s="1632"/>
      <c r="CCN3" s="1632"/>
      <c r="CCO3" s="1632"/>
      <c r="CCP3" s="1632"/>
      <c r="CCQ3" s="1632"/>
      <c r="CCR3" s="1632"/>
      <c r="CCS3" s="1632"/>
      <c r="CCT3" s="1632"/>
      <c r="CCU3" s="1632"/>
      <c r="CCV3" s="1632"/>
      <c r="CCW3" s="1632"/>
      <c r="CCX3" s="1632"/>
      <c r="CCY3" s="1632"/>
      <c r="CCZ3" s="1632"/>
      <c r="CDA3" s="1632"/>
      <c r="CDB3" s="1632"/>
      <c r="CDC3" s="1632"/>
      <c r="CDD3" s="1632"/>
      <c r="CDE3" s="1632"/>
      <c r="CDF3" s="1632"/>
      <c r="CDG3" s="1632"/>
      <c r="CDH3" s="1632"/>
      <c r="CDI3" s="1632"/>
      <c r="CDJ3" s="1632"/>
      <c r="CDK3" s="1632"/>
      <c r="CDL3" s="1632"/>
      <c r="CDM3" s="1632"/>
      <c r="CDN3" s="1632"/>
      <c r="CDO3" s="1632"/>
      <c r="CDP3" s="1632"/>
      <c r="CDQ3" s="1632"/>
      <c r="CDR3" s="1632"/>
      <c r="CDS3" s="1632"/>
      <c r="CDT3" s="1632"/>
      <c r="CDU3" s="1632"/>
      <c r="CDV3" s="1632"/>
      <c r="CDW3" s="1632"/>
      <c r="CDX3" s="1632"/>
      <c r="CDY3" s="1632"/>
      <c r="CDZ3" s="1632"/>
      <c r="CEA3" s="1632"/>
      <c r="CEB3" s="1632"/>
      <c r="CEC3" s="1632"/>
      <c r="CED3" s="1632"/>
      <c r="CEE3" s="1632"/>
      <c r="CEF3" s="1632"/>
      <c r="CEG3" s="1632"/>
      <c r="CEH3" s="1632"/>
      <c r="CEI3" s="1632"/>
      <c r="CEJ3" s="1632"/>
      <c r="CEK3" s="1632"/>
      <c r="CEL3" s="1632"/>
      <c r="CEM3" s="1632"/>
      <c r="CEN3" s="1632"/>
      <c r="CEO3" s="1632"/>
      <c r="CEP3" s="1632"/>
      <c r="CEQ3" s="1632"/>
      <c r="CER3" s="1632"/>
      <c r="CES3" s="1632"/>
      <c r="CET3" s="1632"/>
      <c r="CEU3" s="1632"/>
      <c r="CEV3" s="1632"/>
      <c r="CEW3" s="1632"/>
      <c r="CEX3" s="1632"/>
      <c r="CEY3" s="1632"/>
      <c r="CEZ3" s="1632"/>
      <c r="CFA3" s="1632"/>
      <c r="CFB3" s="1632"/>
      <c r="CFC3" s="1632"/>
      <c r="CFD3" s="1632"/>
      <c r="CFE3" s="1632"/>
      <c r="CFF3" s="1632"/>
      <c r="CFG3" s="1632"/>
      <c r="CFH3" s="1632"/>
      <c r="CFI3" s="1632"/>
      <c r="CFJ3" s="1632"/>
      <c r="CFK3" s="1632"/>
      <c r="CFL3" s="1632"/>
      <c r="CFM3" s="1632"/>
      <c r="CFN3" s="1632"/>
      <c r="CFO3" s="1632"/>
      <c r="CFP3" s="1632"/>
      <c r="CFQ3" s="1632"/>
      <c r="CFR3" s="1632"/>
      <c r="CFS3" s="1632"/>
      <c r="CFT3" s="1632"/>
      <c r="CFU3" s="1632"/>
      <c r="CFV3" s="1632"/>
      <c r="CFW3" s="1632"/>
      <c r="CFX3" s="1632"/>
      <c r="CFY3" s="1632"/>
      <c r="CFZ3" s="1632"/>
      <c r="CGA3" s="1632"/>
      <c r="CGB3" s="1632"/>
      <c r="CGC3" s="1632"/>
      <c r="CGD3" s="1632"/>
      <c r="CGE3" s="1632"/>
      <c r="CGF3" s="1632"/>
      <c r="CGG3" s="1632"/>
      <c r="CGH3" s="1632"/>
      <c r="CGI3" s="1632"/>
      <c r="CGJ3" s="1632"/>
      <c r="CGK3" s="1632"/>
      <c r="CGL3" s="1632"/>
      <c r="CGM3" s="1632"/>
      <c r="CGN3" s="1632"/>
      <c r="CGO3" s="1632"/>
      <c r="CGP3" s="1632"/>
      <c r="CGQ3" s="1632"/>
      <c r="CGR3" s="1632"/>
      <c r="CGS3" s="1632"/>
      <c r="CGT3" s="1632"/>
      <c r="CGU3" s="1632"/>
      <c r="CGV3" s="1632"/>
      <c r="CGW3" s="1632"/>
      <c r="CGX3" s="1632"/>
      <c r="CGY3" s="1632"/>
      <c r="CGZ3" s="1632"/>
      <c r="CHA3" s="1632"/>
      <c r="CHB3" s="1632"/>
      <c r="CHC3" s="1632"/>
      <c r="CHD3" s="1632"/>
      <c r="CHE3" s="1632"/>
      <c r="CHF3" s="1632"/>
      <c r="CHG3" s="1632"/>
      <c r="CHH3" s="1632"/>
      <c r="CHI3" s="1632"/>
      <c r="CHJ3" s="1632"/>
      <c r="CHK3" s="1632"/>
      <c r="CHL3" s="1632"/>
      <c r="CHM3" s="1632"/>
      <c r="CHN3" s="1632"/>
      <c r="CHO3" s="1632"/>
      <c r="CHP3" s="1632"/>
      <c r="CHQ3" s="1632"/>
      <c r="CHR3" s="1632"/>
      <c r="CHS3" s="1632"/>
      <c r="CHT3" s="1632"/>
      <c r="CHU3" s="1632"/>
      <c r="CHV3" s="1632"/>
      <c r="CHW3" s="1632"/>
      <c r="CHX3" s="1632"/>
      <c r="CHY3" s="1632"/>
      <c r="CHZ3" s="1632"/>
      <c r="CIA3" s="1632"/>
      <c r="CIB3" s="1632"/>
      <c r="CIC3" s="1632"/>
      <c r="CID3" s="1632"/>
      <c r="CIE3" s="1632"/>
      <c r="CIF3" s="1632"/>
      <c r="CIG3" s="1632"/>
      <c r="CIH3" s="1632"/>
      <c r="CII3" s="1632"/>
      <c r="CIJ3" s="1632"/>
      <c r="CIK3" s="1632"/>
      <c r="CIL3" s="1632"/>
      <c r="CIM3" s="1632"/>
      <c r="CIN3" s="1632"/>
      <c r="CIO3" s="1632"/>
      <c r="CIP3" s="1632"/>
      <c r="CIQ3" s="1632"/>
      <c r="CIR3" s="1632"/>
      <c r="CIS3" s="1632"/>
      <c r="CIT3" s="1632"/>
      <c r="CIU3" s="1632"/>
      <c r="CIV3" s="1632"/>
      <c r="CIW3" s="1632"/>
      <c r="CIX3" s="1632"/>
      <c r="CIY3" s="1632"/>
      <c r="CIZ3" s="1632"/>
      <c r="CJA3" s="1632"/>
      <c r="CJB3" s="1632"/>
      <c r="CJC3" s="1632"/>
      <c r="CJD3" s="1632"/>
      <c r="CJE3" s="1632"/>
      <c r="CJF3" s="1632"/>
      <c r="CJG3" s="1632"/>
      <c r="CJH3" s="1632"/>
      <c r="CJI3" s="1632"/>
      <c r="CJJ3" s="1632"/>
      <c r="CJK3" s="1632"/>
      <c r="CJL3" s="1632"/>
      <c r="CJM3" s="1632"/>
      <c r="CJN3" s="1632"/>
      <c r="CJO3" s="1632"/>
      <c r="CJP3" s="1632"/>
      <c r="CJQ3" s="1632"/>
      <c r="CJR3" s="1632"/>
      <c r="CJS3" s="1632"/>
      <c r="CJT3" s="1632"/>
      <c r="CJU3" s="1632"/>
      <c r="CJV3" s="1632"/>
      <c r="CJW3" s="1632"/>
      <c r="CJX3" s="1632"/>
      <c r="CJY3" s="1632"/>
      <c r="CJZ3" s="1632"/>
      <c r="CKA3" s="1632"/>
      <c r="CKB3" s="1632"/>
      <c r="CKC3" s="1632"/>
      <c r="CKD3" s="1632"/>
      <c r="CKE3" s="1632"/>
      <c r="CKF3" s="1632"/>
      <c r="CKG3" s="1632"/>
      <c r="CKH3" s="1632"/>
      <c r="CKI3" s="1632"/>
      <c r="CKJ3" s="1632"/>
      <c r="CKK3" s="1632"/>
      <c r="CKL3" s="1632"/>
      <c r="CKM3" s="1632"/>
      <c r="CKN3" s="1632"/>
      <c r="CKO3" s="1632"/>
      <c r="CKP3" s="1632"/>
      <c r="CKQ3" s="1632"/>
      <c r="CKR3" s="1632"/>
      <c r="CKS3" s="1632"/>
      <c r="CKT3" s="1632"/>
      <c r="CKU3" s="1632"/>
      <c r="CKV3" s="1632"/>
      <c r="CKW3" s="1632"/>
      <c r="CKX3" s="1632"/>
      <c r="CKY3" s="1632"/>
      <c r="CKZ3" s="1632"/>
      <c r="CLA3" s="1632"/>
      <c r="CLB3" s="1632"/>
      <c r="CLC3" s="1632"/>
      <c r="CLD3" s="1632"/>
      <c r="CLE3" s="1632"/>
      <c r="CLF3" s="1632"/>
      <c r="CLG3" s="1632"/>
      <c r="CLH3" s="1632"/>
      <c r="CLI3" s="1632"/>
      <c r="CLJ3" s="1632"/>
      <c r="CLK3" s="1632"/>
      <c r="CLL3" s="1632"/>
      <c r="CLM3" s="1632"/>
      <c r="CLN3" s="1632"/>
      <c r="CLO3" s="1632"/>
      <c r="CLP3" s="1632"/>
      <c r="CLQ3" s="1632"/>
      <c r="CLR3" s="1632"/>
      <c r="CLS3" s="1632"/>
      <c r="CLT3" s="1632"/>
      <c r="CLU3" s="1632"/>
      <c r="CLV3" s="1632"/>
      <c r="CLW3" s="1632"/>
      <c r="CLX3" s="1632"/>
      <c r="CLY3" s="1632"/>
      <c r="CLZ3" s="1632"/>
      <c r="CMA3" s="1632"/>
      <c r="CMB3" s="1632"/>
      <c r="CMC3" s="1632"/>
      <c r="CMD3" s="1632"/>
      <c r="CME3" s="1632"/>
      <c r="CMF3" s="1632"/>
      <c r="CMG3" s="1632"/>
      <c r="CMH3" s="1632"/>
      <c r="CMI3" s="1632"/>
      <c r="CMJ3" s="1632"/>
      <c r="CMK3" s="1632"/>
      <c r="CML3" s="1632"/>
      <c r="CMM3" s="1632"/>
      <c r="CMN3" s="1632"/>
      <c r="CMO3" s="1632"/>
      <c r="CMP3" s="1632"/>
      <c r="CMQ3" s="1632"/>
      <c r="CMR3" s="1632"/>
      <c r="CMS3" s="1632"/>
      <c r="CMT3" s="1632"/>
      <c r="CMU3" s="1632"/>
      <c r="CMV3" s="1632"/>
      <c r="CMW3" s="1632"/>
      <c r="CMX3" s="1632"/>
      <c r="CMY3" s="1632"/>
      <c r="CMZ3" s="1632"/>
      <c r="CNA3" s="1632"/>
      <c r="CNB3" s="1632"/>
      <c r="CNC3" s="1632"/>
      <c r="CND3" s="1632"/>
      <c r="CNE3" s="1632"/>
      <c r="CNF3" s="1632"/>
      <c r="CNG3" s="1632"/>
      <c r="CNH3" s="1632"/>
      <c r="CNI3" s="1632"/>
      <c r="CNJ3" s="1632"/>
      <c r="CNK3" s="1632"/>
      <c r="CNL3" s="1632"/>
      <c r="CNM3" s="1632"/>
      <c r="CNN3" s="1632"/>
      <c r="CNO3" s="1632"/>
      <c r="CNP3" s="1632"/>
      <c r="CNQ3" s="1632"/>
      <c r="CNR3" s="1632"/>
      <c r="CNS3" s="1632"/>
      <c r="CNT3" s="1632"/>
      <c r="CNU3" s="1632"/>
      <c r="CNV3" s="1632"/>
      <c r="CNW3" s="1632"/>
      <c r="CNX3" s="1632"/>
      <c r="CNY3" s="1632"/>
      <c r="CNZ3" s="1632"/>
      <c r="COA3" s="1632"/>
      <c r="COB3" s="1632"/>
      <c r="COC3" s="1632"/>
      <c r="COD3" s="1632"/>
      <c r="COE3" s="1632"/>
      <c r="COF3" s="1632"/>
      <c r="COG3" s="1632"/>
      <c r="COH3" s="1632"/>
      <c r="COI3" s="1632"/>
      <c r="COJ3" s="1632"/>
      <c r="COK3" s="1632"/>
      <c r="COL3" s="1632"/>
      <c r="COM3" s="1632"/>
      <c r="CON3" s="1632"/>
      <c r="COO3" s="1632"/>
      <c r="COP3" s="1632"/>
      <c r="COQ3" s="1632"/>
      <c r="COR3" s="1632"/>
      <c r="COS3" s="1632"/>
      <c r="COT3" s="1632"/>
      <c r="COU3" s="1632"/>
      <c r="COV3" s="1632"/>
      <c r="COW3" s="1632"/>
      <c r="COX3" s="1632"/>
      <c r="COY3" s="1632"/>
      <c r="COZ3" s="1632"/>
      <c r="CPA3" s="1632"/>
      <c r="CPB3" s="1632"/>
      <c r="CPC3" s="1632"/>
      <c r="CPD3" s="1632"/>
      <c r="CPE3" s="1632"/>
      <c r="CPF3" s="1632"/>
      <c r="CPG3" s="1632"/>
      <c r="CPH3" s="1632"/>
      <c r="CPI3" s="1632"/>
      <c r="CPJ3" s="1632"/>
      <c r="CPK3" s="1632"/>
      <c r="CPL3" s="1632"/>
      <c r="CPM3" s="1632"/>
      <c r="CPN3" s="1632"/>
      <c r="CPO3" s="1632"/>
      <c r="CPP3" s="1632"/>
      <c r="CPQ3" s="1632"/>
      <c r="CPR3" s="1632"/>
      <c r="CPS3" s="1632"/>
      <c r="CPT3" s="1632"/>
      <c r="CPU3" s="1632"/>
      <c r="CPV3" s="1632"/>
      <c r="CPW3" s="1632"/>
      <c r="CPX3" s="1632"/>
      <c r="CPY3" s="1632"/>
      <c r="CPZ3" s="1632"/>
      <c r="CQA3" s="1632"/>
      <c r="CQB3" s="1632"/>
      <c r="CQC3" s="1632"/>
      <c r="CQD3" s="1632"/>
      <c r="CQE3" s="1632"/>
      <c r="CQF3" s="1632"/>
      <c r="CQG3" s="1632"/>
      <c r="CQH3" s="1632"/>
      <c r="CQI3" s="1632"/>
      <c r="CQJ3" s="1632"/>
      <c r="CQK3" s="1632"/>
      <c r="CQL3" s="1632"/>
      <c r="CQM3" s="1632"/>
      <c r="CQN3" s="1632"/>
      <c r="CQO3" s="1632"/>
      <c r="CQP3" s="1632"/>
      <c r="CQQ3" s="1632"/>
      <c r="CQR3" s="1632"/>
      <c r="CQS3" s="1632"/>
      <c r="CQT3" s="1632"/>
      <c r="CQU3" s="1632"/>
      <c r="CQV3" s="1632"/>
      <c r="CQW3" s="1632"/>
      <c r="CQX3" s="1632"/>
      <c r="CQY3" s="1632"/>
      <c r="CQZ3" s="1632"/>
      <c r="CRA3" s="1632"/>
      <c r="CRB3" s="1632"/>
      <c r="CRC3" s="1632"/>
      <c r="CRD3" s="1632"/>
      <c r="CRE3" s="1632"/>
      <c r="CRF3" s="1632"/>
      <c r="CRG3" s="1632"/>
      <c r="CRH3" s="1632"/>
      <c r="CRI3" s="1632"/>
      <c r="CRJ3" s="1632"/>
      <c r="CRK3" s="1632"/>
      <c r="CRL3" s="1632"/>
      <c r="CRM3" s="1632"/>
      <c r="CRN3" s="1632"/>
      <c r="CRO3" s="1632"/>
      <c r="CRP3" s="1632"/>
      <c r="CRQ3" s="1632"/>
      <c r="CRR3" s="1632"/>
      <c r="CRS3" s="1632"/>
      <c r="CRT3" s="1632"/>
      <c r="CRU3" s="1632"/>
      <c r="CRV3" s="1632"/>
      <c r="CRW3" s="1632"/>
      <c r="CRX3" s="1632"/>
      <c r="CRY3" s="1632"/>
      <c r="CRZ3" s="1632"/>
      <c r="CSA3" s="1632"/>
      <c r="CSB3" s="1632"/>
      <c r="CSC3" s="1632"/>
      <c r="CSD3" s="1632"/>
      <c r="CSE3" s="1632"/>
      <c r="CSF3" s="1632"/>
      <c r="CSG3" s="1632"/>
      <c r="CSH3" s="1632"/>
      <c r="CSI3" s="1632"/>
      <c r="CSJ3" s="1632"/>
      <c r="CSK3" s="1632"/>
      <c r="CSL3" s="1632"/>
      <c r="CSM3" s="1632"/>
      <c r="CSN3" s="1632"/>
      <c r="CSO3" s="1632"/>
      <c r="CSP3" s="1632"/>
      <c r="CSQ3" s="1632"/>
      <c r="CSR3" s="1632"/>
      <c r="CSS3" s="1632"/>
      <c r="CST3" s="1632"/>
      <c r="CSU3" s="1632"/>
      <c r="CSV3" s="1632"/>
      <c r="CSW3" s="1632"/>
      <c r="CSX3" s="1632"/>
      <c r="CSY3" s="1632"/>
      <c r="CSZ3" s="1632"/>
      <c r="CTA3" s="1632"/>
      <c r="CTB3" s="1632"/>
      <c r="CTC3" s="1632"/>
      <c r="CTD3" s="1632"/>
      <c r="CTE3" s="1632"/>
      <c r="CTF3" s="1632"/>
      <c r="CTG3" s="1632"/>
      <c r="CTH3" s="1632"/>
      <c r="CTI3" s="1632"/>
      <c r="CTJ3" s="1632"/>
      <c r="CTK3" s="1632"/>
      <c r="CTL3" s="1632"/>
      <c r="CTM3" s="1632"/>
      <c r="CTN3" s="1632"/>
      <c r="CTO3" s="1632"/>
      <c r="CTP3" s="1632"/>
      <c r="CTQ3" s="1632"/>
      <c r="CTR3" s="1632"/>
      <c r="CTS3" s="1632"/>
      <c r="CTT3" s="1632"/>
      <c r="CTU3" s="1632"/>
      <c r="CTV3" s="1632"/>
      <c r="CTW3" s="1632"/>
      <c r="CTX3" s="1632"/>
      <c r="CTY3" s="1632"/>
      <c r="CTZ3" s="1632"/>
      <c r="CUA3" s="1632"/>
      <c r="CUB3" s="1632"/>
      <c r="CUC3" s="1632"/>
      <c r="CUD3" s="1632"/>
      <c r="CUE3" s="1632"/>
      <c r="CUF3" s="1632"/>
      <c r="CUG3" s="1632"/>
      <c r="CUH3" s="1632"/>
      <c r="CUI3" s="1632"/>
      <c r="CUJ3" s="1632"/>
      <c r="CUK3" s="1632"/>
      <c r="CUL3" s="1632"/>
      <c r="CUM3" s="1632"/>
      <c r="CUN3" s="1632"/>
      <c r="CUO3" s="1632"/>
      <c r="CUP3" s="1632"/>
      <c r="CUQ3" s="1632"/>
      <c r="CUR3" s="1632"/>
      <c r="CUS3" s="1632"/>
      <c r="CUT3" s="1632"/>
      <c r="CUU3" s="1632"/>
      <c r="CUV3" s="1632"/>
      <c r="CUW3" s="1632"/>
      <c r="CUX3" s="1632"/>
      <c r="CUY3" s="1632"/>
      <c r="CUZ3" s="1632"/>
      <c r="CVA3" s="1632"/>
      <c r="CVB3" s="1632"/>
      <c r="CVC3" s="1632"/>
      <c r="CVD3" s="1632"/>
      <c r="CVE3" s="1632"/>
      <c r="CVF3" s="1632"/>
      <c r="CVG3" s="1632"/>
      <c r="CVH3" s="1632"/>
      <c r="CVI3" s="1632"/>
      <c r="CVJ3" s="1632"/>
      <c r="CVK3" s="1632"/>
      <c r="CVL3" s="1632"/>
      <c r="CVM3" s="1632"/>
      <c r="CVN3" s="1632"/>
      <c r="CVO3" s="1632"/>
      <c r="CVP3" s="1632"/>
      <c r="CVQ3" s="1632"/>
      <c r="CVR3" s="1632"/>
      <c r="CVS3" s="1632"/>
      <c r="CVT3" s="1632"/>
      <c r="CVU3" s="1632"/>
      <c r="CVV3" s="1632"/>
      <c r="CVW3" s="1632"/>
      <c r="CVX3" s="1632"/>
      <c r="CVY3" s="1632"/>
      <c r="CVZ3" s="1632"/>
      <c r="CWA3" s="1632"/>
      <c r="CWB3" s="1632"/>
      <c r="CWC3" s="1632"/>
      <c r="CWD3" s="1632"/>
      <c r="CWE3" s="1632"/>
      <c r="CWF3" s="1632"/>
      <c r="CWG3" s="1632"/>
      <c r="CWH3" s="1632"/>
      <c r="CWI3" s="1632"/>
      <c r="CWJ3" s="1632"/>
      <c r="CWK3" s="1632"/>
      <c r="CWL3" s="1632"/>
      <c r="CWM3" s="1632"/>
      <c r="CWN3" s="1632"/>
      <c r="CWO3" s="1632"/>
      <c r="CWP3" s="1632"/>
      <c r="CWQ3" s="1632"/>
      <c r="CWR3" s="1632"/>
      <c r="CWS3" s="1632"/>
      <c r="CWT3" s="1632"/>
      <c r="CWU3" s="1632"/>
      <c r="CWV3" s="1632"/>
      <c r="CWW3" s="1632"/>
      <c r="CWX3" s="1632"/>
      <c r="CWY3" s="1632"/>
      <c r="CWZ3" s="1632"/>
      <c r="CXA3" s="1632"/>
      <c r="CXB3" s="1632"/>
      <c r="CXC3" s="1632"/>
      <c r="CXD3" s="1632"/>
      <c r="CXE3" s="1632"/>
      <c r="CXF3" s="1632"/>
      <c r="CXG3" s="1632"/>
      <c r="CXH3" s="1632"/>
      <c r="CXI3" s="1632"/>
      <c r="CXJ3" s="1632"/>
      <c r="CXK3" s="1632"/>
      <c r="CXL3" s="1632"/>
      <c r="CXM3" s="1632"/>
      <c r="CXN3" s="1632"/>
      <c r="CXO3" s="1632"/>
      <c r="CXP3" s="1632"/>
      <c r="CXQ3" s="1632"/>
      <c r="CXR3" s="1632"/>
      <c r="CXS3" s="1632"/>
      <c r="CXT3" s="1632"/>
      <c r="CXU3" s="1632"/>
      <c r="CXV3" s="1632"/>
      <c r="CXW3" s="1632"/>
      <c r="CXX3" s="1632"/>
      <c r="CXY3" s="1632"/>
      <c r="CXZ3" s="1632"/>
      <c r="CYA3" s="1632"/>
      <c r="CYB3" s="1632"/>
      <c r="CYC3" s="1632"/>
      <c r="CYD3" s="1632"/>
      <c r="CYE3" s="1632"/>
      <c r="CYF3" s="1632"/>
      <c r="CYG3" s="1632"/>
      <c r="CYH3" s="1632"/>
      <c r="CYI3" s="1632"/>
      <c r="CYJ3" s="1632"/>
      <c r="CYK3" s="1632"/>
      <c r="CYL3" s="1632"/>
      <c r="CYM3" s="1632"/>
      <c r="CYN3" s="1632"/>
      <c r="CYO3" s="1632"/>
      <c r="CYP3" s="1632"/>
      <c r="CYQ3" s="1632"/>
      <c r="CYR3" s="1632"/>
      <c r="CYS3" s="1632"/>
      <c r="CYT3" s="1632"/>
      <c r="CYU3" s="1632"/>
      <c r="CYV3" s="1632"/>
      <c r="CYW3" s="1632"/>
      <c r="CYX3" s="1632"/>
      <c r="CYY3" s="1632"/>
      <c r="CYZ3" s="1632"/>
      <c r="CZA3" s="1632"/>
      <c r="CZB3" s="1632"/>
      <c r="CZC3" s="1632"/>
      <c r="CZD3" s="1632"/>
      <c r="CZE3" s="1632"/>
      <c r="CZF3" s="1632"/>
      <c r="CZG3" s="1632"/>
      <c r="CZH3" s="1632"/>
      <c r="CZI3" s="1632"/>
      <c r="CZJ3" s="1632"/>
      <c r="CZK3" s="1632"/>
      <c r="CZL3" s="1632"/>
      <c r="CZM3" s="1632"/>
      <c r="CZN3" s="1632"/>
      <c r="CZO3" s="1632"/>
      <c r="CZP3" s="1632"/>
      <c r="CZQ3" s="1632"/>
      <c r="CZR3" s="1632"/>
      <c r="CZS3" s="1632"/>
      <c r="CZT3" s="1632"/>
      <c r="CZU3" s="1632"/>
      <c r="CZV3" s="1632"/>
      <c r="CZW3" s="1632"/>
      <c r="CZX3" s="1632"/>
      <c r="CZY3" s="1632"/>
      <c r="CZZ3" s="1632"/>
      <c r="DAA3" s="1632"/>
      <c r="DAB3" s="1632"/>
      <c r="DAC3" s="1632"/>
      <c r="DAD3" s="1632"/>
      <c r="DAE3" s="1632"/>
      <c r="DAF3" s="1632"/>
      <c r="DAG3" s="1632"/>
      <c r="DAH3" s="1632"/>
      <c r="DAI3" s="1632"/>
      <c r="DAJ3" s="1632"/>
      <c r="DAK3" s="1632"/>
      <c r="DAL3" s="1632"/>
      <c r="DAM3" s="1632"/>
      <c r="DAN3" s="1632"/>
      <c r="DAO3" s="1632"/>
      <c r="DAP3" s="1632"/>
      <c r="DAQ3" s="1632"/>
      <c r="DAR3" s="1632"/>
      <c r="DAS3" s="1632"/>
      <c r="DAT3" s="1632"/>
      <c r="DAU3" s="1632"/>
      <c r="DAV3" s="1632"/>
      <c r="DAW3" s="1632"/>
      <c r="DAX3" s="1632"/>
      <c r="DAY3" s="1632"/>
      <c r="DAZ3" s="1632"/>
      <c r="DBA3" s="1632"/>
      <c r="DBB3" s="1632"/>
      <c r="DBC3" s="1632"/>
      <c r="DBD3" s="1632"/>
      <c r="DBE3" s="1632"/>
      <c r="DBF3" s="1632"/>
      <c r="DBG3" s="1632"/>
      <c r="DBH3" s="1632"/>
      <c r="DBI3" s="1632"/>
      <c r="DBJ3" s="1632"/>
      <c r="DBK3" s="1632"/>
      <c r="DBL3" s="1632"/>
      <c r="DBM3" s="1632"/>
      <c r="DBN3" s="1632"/>
      <c r="DBO3" s="1632"/>
      <c r="DBP3" s="1632"/>
      <c r="DBQ3" s="1632"/>
      <c r="DBR3" s="1632"/>
      <c r="DBS3" s="1632"/>
      <c r="DBT3" s="1632"/>
      <c r="DBU3" s="1632"/>
      <c r="DBV3" s="1632"/>
      <c r="DBW3" s="1632"/>
      <c r="DBX3" s="1632"/>
      <c r="DBY3" s="1632"/>
      <c r="DBZ3" s="1632"/>
      <c r="DCA3" s="1632"/>
      <c r="DCB3" s="1632"/>
      <c r="DCC3" s="1632"/>
      <c r="DCD3" s="1632"/>
      <c r="DCE3" s="1632"/>
      <c r="DCF3" s="1632"/>
      <c r="DCG3" s="1632"/>
      <c r="DCH3" s="1632"/>
      <c r="DCI3" s="1632"/>
      <c r="DCJ3" s="1632"/>
      <c r="DCK3" s="1632"/>
      <c r="DCL3" s="1632"/>
      <c r="DCM3" s="1632"/>
      <c r="DCN3" s="1632"/>
      <c r="DCO3" s="1632"/>
      <c r="DCP3" s="1632"/>
      <c r="DCQ3" s="1632"/>
      <c r="DCR3" s="1632"/>
      <c r="DCS3" s="1632"/>
      <c r="DCT3" s="1632"/>
      <c r="DCU3" s="1632"/>
      <c r="DCV3" s="1632"/>
      <c r="DCW3" s="1632"/>
      <c r="DCX3" s="1632"/>
      <c r="DCY3" s="1632"/>
      <c r="DCZ3" s="1632"/>
      <c r="DDA3" s="1632"/>
      <c r="DDB3" s="1632"/>
      <c r="DDC3" s="1632"/>
      <c r="DDD3" s="1632"/>
      <c r="DDE3" s="1632"/>
      <c r="DDF3" s="1632"/>
      <c r="DDG3" s="1632"/>
      <c r="DDH3" s="1632"/>
      <c r="DDI3" s="1632"/>
      <c r="DDJ3" s="1632"/>
      <c r="DDK3" s="1632"/>
      <c r="DDL3" s="1632"/>
      <c r="DDM3" s="1632"/>
      <c r="DDN3" s="1632"/>
      <c r="DDO3" s="1632"/>
      <c r="DDP3" s="1632"/>
      <c r="DDQ3" s="1632"/>
      <c r="DDR3" s="1632"/>
      <c r="DDS3" s="1632"/>
      <c r="DDT3" s="1632"/>
      <c r="DDU3" s="1632"/>
      <c r="DDV3" s="1632"/>
      <c r="DDW3" s="1632"/>
      <c r="DDX3" s="1632"/>
      <c r="DDY3" s="1632"/>
      <c r="DDZ3" s="1632"/>
      <c r="DEA3" s="1632"/>
      <c r="DEB3" s="1632"/>
      <c r="DEC3" s="1632"/>
      <c r="DED3" s="1632"/>
      <c r="DEE3" s="1632"/>
      <c r="DEF3" s="1632"/>
      <c r="DEG3" s="1632"/>
      <c r="DEH3" s="1632"/>
      <c r="DEI3" s="1632"/>
      <c r="DEJ3" s="1632"/>
      <c r="DEK3" s="1632"/>
      <c r="DEL3" s="1632"/>
      <c r="DEM3" s="1632"/>
      <c r="DEN3" s="1632"/>
      <c r="DEO3" s="1632"/>
      <c r="DEP3" s="1632"/>
      <c r="DEQ3" s="1632"/>
      <c r="DER3" s="1632"/>
      <c r="DES3" s="1632"/>
      <c r="DET3" s="1632"/>
      <c r="DEU3" s="1632"/>
      <c r="DEV3" s="1632"/>
      <c r="DEW3" s="1632"/>
      <c r="DEX3" s="1632"/>
      <c r="DEY3" s="1632"/>
      <c r="DEZ3" s="1632"/>
      <c r="DFA3" s="1632"/>
      <c r="DFB3" s="1632"/>
      <c r="DFC3" s="1632"/>
      <c r="DFD3" s="1632"/>
      <c r="DFE3" s="1632"/>
      <c r="DFF3" s="1632"/>
      <c r="DFG3" s="1632"/>
      <c r="DFH3" s="1632"/>
      <c r="DFI3" s="1632"/>
      <c r="DFJ3" s="1632"/>
      <c r="DFK3" s="1632"/>
      <c r="DFL3" s="1632"/>
      <c r="DFM3" s="1632"/>
      <c r="DFN3" s="1632"/>
      <c r="DFO3" s="1632"/>
      <c r="DFP3" s="1632"/>
      <c r="DFQ3" s="1632"/>
      <c r="DFR3" s="1632"/>
      <c r="DFS3" s="1632"/>
      <c r="DFT3" s="1632"/>
      <c r="DFU3" s="1632"/>
      <c r="DFV3" s="1632"/>
      <c r="DFW3" s="1632"/>
      <c r="DFX3" s="1632"/>
      <c r="DFY3" s="1632"/>
      <c r="DFZ3" s="1632"/>
      <c r="DGA3" s="1632"/>
      <c r="DGB3" s="1632"/>
      <c r="DGC3" s="1632"/>
      <c r="DGD3" s="1632"/>
      <c r="DGE3" s="1632"/>
      <c r="DGF3" s="1632"/>
      <c r="DGG3" s="1632"/>
      <c r="DGH3" s="1632"/>
      <c r="DGI3" s="1632"/>
      <c r="DGJ3" s="1632"/>
      <c r="DGK3" s="1632"/>
      <c r="DGL3" s="1632"/>
      <c r="DGM3" s="1632"/>
      <c r="DGN3" s="1632"/>
      <c r="DGO3" s="1632"/>
      <c r="DGP3" s="1632"/>
      <c r="DGQ3" s="1632"/>
      <c r="DGR3" s="1632"/>
      <c r="DGS3" s="1632"/>
      <c r="DGT3" s="1632"/>
      <c r="DGU3" s="1632"/>
      <c r="DGV3" s="1632"/>
      <c r="DGW3" s="1632"/>
      <c r="DGX3" s="1632"/>
      <c r="DGY3" s="1632"/>
      <c r="DGZ3" s="1632"/>
      <c r="DHA3" s="1632"/>
      <c r="DHB3" s="1632"/>
      <c r="DHC3" s="1632"/>
      <c r="DHD3" s="1632"/>
      <c r="DHE3" s="1632"/>
      <c r="DHF3" s="1632"/>
      <c r="DHG3" s="1632"/>
      <c r="DHH3" s="1632"/>
      <c r="DHI3" s="1632"/>
      <c r="DHJ3" s="1632"/>
      <c r="DHK3" s="1632"/>
      <c r="DHL3" s="1632"/>
      <c r="DHM3" s="1632"/>
      <c r="DHN3" s="1632"/>
      <c r="DHO3" s="1632"/>
      <c r="DHP3" s="1632"/>
      <c r="DHQ3" s="1632"/>
      <c r="DHR3" s="1632"/>
      <c r="DHS3" s="1632"/>
      <c r="DHT3" s="1632"/>
      <c r="DHU3" s="1632"/>
      <c r="DHV3" s="1632"/>
      <c r="DHW3" s="1632"/>
      <c r="DHX3" s="1632"/>
      <c r="DHY3" s="1632"/>
      <c r="DHZ3" s="1632"/>
      <c r="DIA3" s="1632"/>
      <c r="DIB3" s="1632"/>
      <c r="DIC3" s="1632"/>
      <c r="DID3" s="1632"/>
      <c r="DIE3" s="1632"/>
      <c r="DIF3" s="1632"/>
      <c r="DIG3" s="1632"/>
      <c r="DIH3" s="1632"/>
      <c r="DII3" s="1632"/>
      <c r="DIJ3" s="1632"/>
      <c r="DIK3" s="1632"/>
      <c r="DIL3" s="1632"/>
      <c r="DIM3" s="1632"/>
      <c r="DIN3" s="1632"/>
      <c r="DIO3" s="1632"/>
      <c r="DIP3" s="1632"/>
      <c r="DIQ3" s="1632"/>
      <c r="DIR3" s="1632"/>
      <c r="DIS3" s="1632"/>
      <c r="DIT3" s="1632"/>
      <c r="DIU3" s="1632"/>
      <c r="DIV3" s="1632"/>
      <c r="DIW3" s="1632"/>
      <c r="DIX3" s="1632"/>
      <c r="DIY3" s="1632"/>
      <c r="DIZ3" s="1632"/>
      <c r="DJA3" s="1632"/>
      <c r="DJB3" s="1632"/>
      <c r="DJC3" s="1632"/>
      <c r="DJD3" s="1632"/>
      <c r="DJE3" s="1632"/>
      <c r="DJF3" s="1632"/>
      <c r="DJG3" s="1632"/>
      <c r="DJH3" s="1632"/>
      <c r="DJI3" s="1632"/>
      <c r="DJJ3" s="1632"/>
      <c r="DJK3" s="1632"/>
      <c r="DJL3" s="1632"/>
      <c r="DJM3" s="1632"/>
      <c r="DJN3" s="1632"/>
      <c r="DJO3" s="1632"/>
      <c r="DJP3" s="1632"/>
      <c r="DJQ3" s="1632"/>
      <c r="DJR3" s="1632"/>
      <c r="DJS3" s="1632"/>
      <c r="DJT3" s="1632"/>
      <c r="DJU3" s="1632"/>
      <c r="DJV3" s="1632"/>
      <c r="DJW3" s="1632"/>
      <c r="DJX3" s="1632"/>
      <c r="DJY3" s="1632"/>
      <c r="DJZ3" s="1632"/>
      <c r="DKA3" s="1632"/>
      <c r="DKB3" s="1632"/>
      <c r="DKC3" s="1632"/>
      <c r="DKD3" s="1632"/>
      <c r="DKE3" s="1632"/>
      <c r="DKF3" s="1632"/>
      <c r="DKG3" s="1632"/>
      <c r="DKH3" s="1632"/>
      <c r="DKI3" s="1632"/>
      <c r="DKJ3" s="1632"/>
      <c r="DKK3" s="1632"/>
      <c r="DKL3" s="1632"/>
      <c r="DKM3" s="1632"/>
      <c r="DKN3" s="1632"/>
      <c r="DKO3" s="1632"/>
      <c r="DKP3" s="1632"/>
      <c r="DKQ3" s="1632"/>
      <c r="DKR3" s="1632"/>
      <c r="DKS3" s="1632"/>
      <c r="DKT3" s="1632"/>
      <c r="DKU3" s="1632"/>
      <c r="DKV3" s="1632"/>
      <c r="DKW3" s="1632"/>
      <c r="DKX3" s="1632"/>
      <c r="DKY3" s="1632"/>
      <c r="DKZ3" s="1632"/>
      <c r="DLA3" s="1632"/>
      <c r="DLB3" s="1632"/>
      <c r="DLC3" s="1632"/>
      <c r="DLD3" s="1632"/>
      <c r="DLE3" s="1632"/>
      <c r="DLF3" s="1632"/>
      <c r="DLG3" s="1632"/>
      <c r="DLH3" s="1632"/>
      <c r="DLI3" s="1632"/>
      <c r="DLJ3" s="1632"/>
      <c r="DLK3" s="1632"/>
      <c r="DLL3" s="1632"/>
      <c r="DLM3" s="1632"/>
      <c r="DLN3" s="1632"/>
      <c r="DLO3" s="1632"/>
      <c r="DLP3" s="1632"/>
      <c r="DLQ3" s="1632"/>
      <c r="DLR3" s="1632"/>
      <c r="DLS3" s="1632"/>
      <c r="DLT3" s="1632"/>
      <c r="DLU3" s="1632"/>
      <c r="DLV3" s="1632"/>
      <c r="DLW3" s="1632"/>
      <c r="DLX3" s="1632"/>
      <c r="DLY3" s="1632"/>
      <c r="DLZ3" s="1632"/>
      <c r="DMA3" s="1632"/>
      <c r="DMB3" s="1632"/>
      <c r="DMC3" s="1632"/>
      <c r="DMD3" s="1632"/>
      <c r="DME3" s="1632"/>
      <c r="DMF3" s="1632"/>
      <c r="DMG3" s="1632"/>
      <c r="DMH3" s="1632"/>
      <c r="DMI3" s="1632"/>
      <c r="DMJ3" s="1632"/>
      <c r="DMK3" s="1632"/>
      <c r="DML3" s="1632"/>
      <c r="DMM3" s="1632"/>
      <c r="DMN3" s="1632"/>
      <c r="DMO3" s="1632"/>
      <c r="DMP3" s="1632"/>
      <c r="DMQ3" s="1632"/>
      <c r="DMR3" s="1632"/>
      <c r="DMS3" s="1632"/>
      <c r="DMT3" s="1632"/>
      <c r="DMU3" s="1632"/>
      <c r="DMV3" s="1632"/>
      <c r="DMW3" s="1632"/>
      <c r="DMX3" s="1632"/>
      <c r="DMY3" s="1632"/>
      <c r="DMZ3" s="1632"/>
      <c r="DNA3" s="1632"/>
      <c r="DNB3" s="1632"/>
      <c r="DNC3" s="1632"/>
      <c r="DND3" s="1632"/>
      <c r="DNE3" s="1632"/>
      <c r="DNF3" s="1632"/>
      <c r="DNG3" s="1632"/>
      <c r="DNH3" s="1632"/>
      <c r="DNI3" s="1632"/>
      <c r="DNJ3" s="1632"/>
      <c r="DNK3" s="1632"/>
      <c r="DNL3" s="1632"/>
      <c r="DNM3" s="1632"/>
      <c r="DNN3" s="1632"/>
      <c r="DNO3" s="1632"/>
      <c r="DNP3" s="1632"/>
      <c r="DNQ3" s="1632"/>
      <c r="DNR3" s="1632"/>
      <c r="DNS3" s="1632"/>
      <c r="DNT3" s="1632"/>
      <c r="DNU3" s="1632"/>
      <c r="DNV3" s="1632"/>
      <c r="DNW3" s="1632"/>
      <c r="DNX3" s="1632"/>
      <c r="DNY3" s="1632"/>
      <c r="DNZ3" s="1632"/>
      <c r="DOA3" s="1632"/>
      <c r="DOB3" s="1632"/>
      <c r="DOC3" s="1632"/>
      <c r="DOD3" s="1632"/>
      <c r="DOE3" s="1632"/>
      <c r="DOF3" s="1632"/>
      <c r="DOG3" s="1632"/>
      <c r="DOH3" s="1632"/>
      <c r="DOI3" s="1632"/>
      <c r="DOJ3" s="1632"/>
      <c r="DOK3" s="1632"/>
      <c r="DOL3" s="1632"/>
      <c r="DOM3" s="1632"/>
      <c r="DON3" s="1632"/>
      <c r="DOO3" s="1632"/>
      <c r="DOP3" s="1632"/>
      <c r="DOQ3" s="1632"/>
      <c r="DOR3" s="1632"/>
      <c r="DOS3" s="1632"/>
      <c r="DOT3" s="1632"/>
      <c r="DOU3" s="1632"/>
      <c r="DOV3" s="1632"/>
      <c r="DOW3" s="1632"/>
      <c r="DOX3" s="1632"/>
      <c r="DOY3" s="1632"/>
      <c r="DOZ3" s="1632"/>
      <c r="DPA3" s="1632"/>
      <c r="DPB3" s="1632"/>
      <c r="DPC3" s="1632"/>
      <c r="DPD3" s="1632"/>
      <c r="DPE3" s="1632"/>
      <c r="DPF3" s="1632"/>
      <c r="DPG3" s="1632"/>
      <c r="DPH3" s="1632"/>
      <c r="DPI3" s="1632"/>
      <c r="DPJ3" s="1632"/>
      <c r="DPK3" s="1632"/>
      <c r="DPL3" s="1632"/>
      <c r="DPM3" s="1632"/>
      <c r="DPN3" s="1632"/>
      <c r="DPO3" s="1632"/>
      <c r="DPP3" s="1632"/>
      <c r="DPQ3" s="1632"/>
      <c r="DPR3" s="1632"/>
      <c r="DPS3" s="1632"/>
      <c r="DPT3" s="1632"/>
      <c r="DPU3" s="1632"/>
      <c r="DPV3" s="1632"/>
      <c r="DPW3" s="1632"/>
      <c r="DPX3" s="1632"/>
      <c r="DPY3" s="1632"/>
      <c r="DPZ3" s="1632"/>
      <c r="DQA3" s="1632"/>
      <c r="DQB3" s="1632"/>
      <c r="DQC3" s="1632"/>
      <c r="DQD3" s="1632"/>
      <c r="DQE3" s="1632"/>
      <c r="DQF3" s="1632"/>
      <c r="DQG3" s="1632"/>
      <c r="DQH3" s="1632"/>
      <c r="DQI3" s="1632"/>
      <c r="DQJ3" s="1632"/>
      <c r="DQK3" s="1632"/>
      <c r="DQL3" s="1632"/>
      <c r="DQM3" s="1632"/>
      <c r="DQN3" s="1632"/>
      <c r="DQO3" s="1632"/>
      <c r="DQP3" s="1632"/>
      <c r="DQQ3" s="1632"/>
      <c r="DQR3" s="1632"/>
      <c r="DQS3" s="1632"/>
      <c r="DQT3" s="1632"/>
      <c r="DQU3" s="1632"/>
      <c r="DQV3" s="1632"/>
      <c r="DQW3" s="1632"/>
      <c r="DQX3" s="1632"/>
      <c r="DQY3" s="1632"/>
      <c r="DQZ3" s="1632"/>
      <c r="DRA3" s="1632"/>
      <c r="DRB3" s="1632"/>
      <c r="DRC3" s="1632"/>
      <c r="DRD3" s="1632"/>
      <c r="DRE3" s="1632"/>
      <c r="DRF3" s="1632"/>
      <c r="DRG3" s="1632"/>
      <c r="DRH3" s="1632"/>
      <c r="DRI3" s="1632"/>
      <c r="DRJ3" s="1632"/>
      <c r="DRK3" s="1632"/>
      <c r="DRL3" s="1632"/>
      <c r="DRM3" s="1632"/>
      <c r="DRN3" s="1632"/>
      <c r="DRO3" s="1632"/>
      <c r="DRP3" s="1632"/>
      <c r="DRQ3" s="1632"/>
      <c r="DRR3" s="1632"/>
      <c r="DRS3" s="1632"/>
      <c r="DRT3" s="1632"/>
      <c r="DRU3" s="1632"/>
      <c r="DRV3" s="1632"/>
      <c r="DRW3" s="1632"/>
      <c r="DRX3" s="1632"/>
      <c r="DRY3" s="1632"/>
      <c r="DRZ3" s="1632"/>
      <c r="DSA3" s="1632"/>
      <c r="DSB3" s="1632"/>
      <c r="DSC3" s="1632"/>
      <c r="DSD3" s="1632"/>
      <c r="DSE3" s="1632"/>
      <c r="DSF3" s="1632"/>
      <c r="DSG3" s="1632"/>
      <c r="DSH3" s="1632"/>
      <c r="DSI3" s="1632"/>
      <c r="DSJ3" s="1632"/>
      <c r="DSK3" s="1632"/>
      <c r="DSL3" s="1632"/>
      <c r="DSM3" s="1632"/>
      <c r="DSN3" s="1632"/>
      <c r="DSO3" s="1632"/>
      <c r="DSP3" s="1632"/>
      <c r="DSQ3" s="1632"/>
      <c r="DSR3" s="1632"/>
      <c r="DSS3" s="1632"/>
      <c r="DST3" s="1632"/>
      <c r="DSU3" s="1632"/>
      <c r="DSV3" s="1632"/>
      <c r="DSW3" s="1632"/>
      <c r="DSX3" s="1632"/>
      <c r="DSY3" s="1632"/>
      <c r="DSZ3" s="1632"/>
      <c r="DTA3" s="1632"/>
      <c r="DTB3" s="1632"/>
      <c r="DTC3" s="1632"/>
      <c r="DTD3" s="1632"/>
      <c r="DTE3" s="1632"/>
      <c r="DTF3" s="1632"/>
      <c r="DTG3" s="1632"/>
      <c r="DTH3" s="1632"/>
      <c r="DTI3" s="1632"/>
      <c r="DTJ3" s="1632"/>
      <c r="DTK3" s="1632"/>
      <c r="DTL3" s="1632"/>
      <c r="DTM3" s="1632"/>
      <c r="DTN3" s="1632"/>
      <c r="DTO3" s="1632"/>
      <c r="DTP3" s="1632"/>
      <c r="DTQ3" s="1632"/>
      <c r="DTR3" s="1632"/>
      <c r="DTS3" s="1632"/>
      <c r="DTT3" s="1632"/>
      <c r="DTU3" s="1632"/>
      <c r="DTV3" s="1632"/>
      <c r="DTW3" s="1632"/>
      <c r="DTX3" s="1632"/>
      <c r="DTY3" s="1632"/>
      <c r="DTZ3" s="1632"/>
      <c r="DUA3" s="1632"/>
      <c r="DUB3" s="1632"/>
      <c r="DUC3" s="1632"/>
      <c r="DUD3" s="1632"/>
      <c r="DUE3" s="1632"/>
      <c r="DUF3" s="1632"/>
      <c r="DUG3" s="1632"/>
      <c r="DUH3" s="1632"/>
      <c r="DUI3" s="1632"/>
      <c r="DUJ3" s="1632"/>
      <c r="DUK3" s="1632"/>
      <c r="DUL3" s="1632"/>
      <c r="DUM3" s="1632"/>
      <c r="DUN3" s="1632"/>
      <c r="DUO3" s="1632"/>
      <c r="DUP3" s="1632"/>
      <c r="DUQ3" s="1632"/>
      <c r="DUR3" s="1632"/>
      <c r="DUS3" s="1632"/>
      <c r="DUT3" s="1632"/>
      <c r="DUU3" s="1632"/>
      <c r="DUV3" s="1632"/>
      <c r="DUW3" s="1632"/>
      <c r="DUX3" s="1632"/>
      <c r="DUY3" s="1632"/>
      <c r="DUZ3" s="1632"/>
      <c r="DVA3" s="1632"/>
      <c r="DVB3" s="1632"/>
      <c r="DVC3" s="1632"/>
      <c r="DVD3" s="1632"/>
      <c r="DVE3" s="1632"/>
      <c r="DVF3" s="1632"/>
      <c r="DVG3" s="1632"/>
      <c r="DVH3" s="1632"/>
      <c r="DVI3" s="1632"/>
      <c r="DVJ3" s="1632"/>
      <c r="DVK3" s="1632"/>
      <c r="DVL3" s="1632"/>
      <c r="DVM3" s="1632"/>
      <c r="DVN3" s="1632"/>
      <c r="DVO3" s="1632"/>
      <c r="DVP3" s="1632"/>
      <c r="DVQ3" s="1632"/>
      <c r="DVR3" s="1632"/>
      <c r="DVS3" s="1632"/>
      <c r="DVT3" s="1632"/>
      <c r="DVU3" s="1632"/>
      <c r="DVV3" s="1632"/>
      <c r="DVW3" s="1632"/>
      <c r="DVX3" s="1632"/>
      <c r="DVY3" s="1632"/>
      <c r="DVZ3" s="1632"/>
      <c r="DWA3" s="1632"/>
      <c r="DWB3" s="1632"/>
      <c r="DWC3" s="1632"/>
      <c r="DWD3" s="1632"/>
      <c r="DWE3" s="1632"/>
      <c r="DWF3" s="1632"/>
      <c r="DWG3" s="1632"/>
      <c r="DWH3" s="1632"/>
      <c r="DWI3" s="1632"/>
      <c r="DWJ3" s="1632"/>
      <c r="DWK3" s="1632"/>
      <c r="DWL3" s="1632"/>
      <c r="DWM3" s="1632"/>
      <c r="DWN3" s="1632"/>
      <c r="DWO3" s="1632"/>
      <c r="DWP3" s="1632"/>
      <c r="DWQ3" s="1632"/>
      <c r="DWR3" s="1632"/>
      <c r="DWS3" s="1632"/>
      <c r="DWT3" s="1632"/>
      <c r="DWU3" s="1632"/>
      <c r="DWV3" s="1632"/>
      <c r="DWW3" s="1632"/>
      <c r="DWX3" s="1632"/>
      <c r="DWY3" s="1632"/>
      <c r="DWZ3" s="1632"/>
      <c r="DXA3" s="1632"/>
      <c r="DXB3" s="1632"/>
      <c r="DXC3" s="1632"/>
      <c r="DXD3" s="1632"/>
      <c r="DXE3" s="1632"/>
      <c r="DXF3" s="1632"/>
      <c r="DXG3" s="1632"/>
      <c r="DXH3" s="1632"/>
      <c r="DXI3" s="1632"/>
      <c r="DXJ3" s="1632"/>
      <c r="DXK3" s="1632"/>
      <c r="DXL3" s="1632"/>
      <c r="DXM3" s="1632"/>
      <c r="DXN3" s="1632"/>
      <c r="DXO3" s="1632"/>
      <c r="DXP3" s="1632"/>
      <c r="DXQ3" s="1632"/>
      <c r="DXR3" s="1632"/>
      <c r="DXS3" s="1632"/>
      <c r="DXT3" s="1632"/>
      <c r="DXU3" s="1632"/>
      <c r="DXV3" s="1632"/>
      <c r="DXW3" s="1632"/>
      <c r="DXX3" s="1632"/>
      <c r="DXY3" s="1632"/>
      <c r="DXZ3" s="1632"/>
      <c r="DYA3" s="1632"/>
      <c r="DYB3" s="1632"/>
      <c r="DYC3" s="1632"/>
      <c r="DYD3" s="1632"/>
      <c r="DYE3" s="1632"/>
      <c r="DYF3" s="1632"/>
      <c r="DYG3" s="1632"/>
      <c r="DYH3" s="1632"/>
      <c r="DYI3" s="1632"/>
      <c r="DYJ3" s="1632"/>
      <c r="DYK3" s="1632"/>
      <c r="DYL3" s="1632"/>
      <c r="DYM3" s="1632"/>
      <c r="DYN3" s="1632"/>
      <c r="DYO3" s="1632"/>
      <c r="DYP3" s="1632"/>
      <c r="DYQ3" s="1632"/>
      <c r="DYR3" s="1632"/>
      <c r="DYS3" s="1632"/>
      <c r="DYT3" s="1632"/>
      <c r="DYU3" s="1632"/>
      <c r="DYV3" s="1632"/>
      <c r="DYW3" s="1632"/>
      <c r="DYX3" s="1632"/>
      <c r="DYY3" s="1632"/>
      <c r="DYZ3" s="1632"/>
      <c r="DZA3" s="1632"/>
      <c r="DZB3" s="1632"/>
      <c r="DZC3" s="1632"/>
      <c r="DZD3" s="1632"/>
      <c r="DZE3" s="1632"/>
      <c r="DZF3" s="1632"/>
      <c r="DZG3" s="1632"/>
      <c r="DZH3" s="1632"/>
      <c r="DZI3" s="1632"/>
      <c r="DZJ3" s="1632"/>
      <c r="DZK3" s="1632"/>
      <c r="DZL3" s="1632"/>
      <c r="DZM3" s="1632"/>
      <c r="DZN3" s="1632"/>
      <c r="DZO3" s="1632"/>
      <c r="DZP3" s="1632"/>
      <c r="DZQ3" s="1632"/>
      <c r="DZR3" s="1632"/>
      <c r="DZS3" s="1632"/>
      <c r="DZT3" s="1632"/>
      <c r="DZU3" s="1632"/>
      <c r="DZV3" s="1632"/>
      <c r="DZW3" s="1632"/>
      <c r="DZX3" s="1632"/>
      <c r="DZY3" s="1632"/>
      <c r="DZZ3" s="1632"/>
      <c r="EAA3" s="1632"/>
      <c r="EAB3" s="1632"/>
      <c r="EAC3" s="1632"/>
      <c r="EAD3" s="1632"/>
      <c r="EAE3" s="1632"/>
      <c r="EAF3" s="1632"/>
      <c r="EAG3" s="1632"/>
      <c r="EAH3" s="1632"/>
      <c r="EAI3" s="1632"/>
      <c r="EAJ3" s="1632"/>
      <c r="EAK3" s="1632"/>
      <c r="EAL3" s="1632"/>
      <c r="EAM3" s="1632"/>
      <c r="EAN3" s="1632"/>
      <c r="EAO3" s="1632"/>
      <c r="EAP3" s="1632"/>
      <c r="EAQ3" s="1632"/>
      <c r="EAR3" s="1632"/>
      <c r="EAS3" s="1632"/>
      <c r="EAT3" s="1632"/>
      <c r="EAU3" s="1632"/>
      <c r="EAV3" s="1632"/>
      <c r="EAW3" s="1632"/>
      <c r="EAX3" s="1632"/>
      <c r="EAY3" s="1632"/>
      <c r="EAZ3" s="1632"/>
      <c r="EBA3" s="1632"/>
      <c r="EBB3" s="1632"/>
      <c r="EBC3" s="1632"/>
      <c r="EBD3" s="1632"/>
      <c r="EBE3" s="1632"/>
      <c r="EBF3" s="1632"/>
      <c r="EBG3" s="1632"/>
      <c r="EBH3" s="1632"/>
      <c r="EBI3" s="1632"/>
      <c r="EBJ3" s="1632"/>
      <c r="EBK3" s="1632"/>
      <c r="EBL3" s="1632"/>
      <c r="EBM3" s="1632"/>
      <c r="EBN3" s="1632"/>
      <c r="EBO3" s="1632"/>
      <c r="EBP3" s="1632"/>
      <c r="EBQ3" s="1632"/>
      <c r="EBR3" s="1632"/>
      <c r="EBS3" s="1632"/>
      <c r="EBT3" s="1632"/>
      <c r="EBU3" s="1632"/>
      <c r="EBV3" s="1632"/>
      <c r="EBW3" s="1632"/>
      <c r="EBX3" s="1632"/>
      <c r="EBY3" s="1632"/>
      <c r="EBZ3" s="1632"/>
      <c r="ECA3" s="1632"/>
      <c r="ECB3" s="1632"/>
      <c r="ECC3" s="1632"/>
      <c r="ECD3" s="1632"/>
      <c r="ECE3" s="1632"/>
      <c r="ECF3" s="1632"/>
      <c r="ECG3" s="1632"/>
      <c r="ECH3" s="1632"/>
      <c r="ECI3" s="1632"/>
      <c r="ECJ3" s="1632"/>
      <c r="ECK3" s="1632"/>
      <c r="ECL3" s="1632"/>
      <c r="ECM3" s="1632"/>
      <c r="ECN3" s="1632"/>
      <c r="ECO3" s="1632"/>
      <c r="ECP3" s="1632"/>
      <c r="ECQ3" s="1632"/>
      <c r="ECR3" s="1632"/>
      <c r="ECS3" s="1632"/>
      <c r="ECT3" s="1632"/>
      <c r="ECU3" s="1632"/>
      <c r="ECV3" s="1632"/>
      <c r="ECW3" s="1632"/>
      <c r="ECX3" s="1632"/>
      <c r="ECY3" s="1632"/>
      <c r="ECZ3" s="1632"/>
      <c r="EDA3" s="1632"/>
      <c r="EDB3" s="1632"/>
      <c r="EDC3" s="1632"/>
      <c r="EDD3" s="1632"/>
      <c r="EDE3" s="1632"/>
      <c r="EDF3" s="1632"/>
      <c r="EDG3" s="1632"/>
      <c r="EDH3" s="1632"/>
      <c r="EDI3" s="1632"/>
      <c r="EDJ3" s="1632"/>
      <c r="EDK3" s="1632"/>
      <c r="EDL3" s="1632"/>
      <c r="EDM3" s="1632"/>
      <c r="EDN3" s="1632"/>
      <c r="EDO3" s="1632"/>
      <c r="EDP3" s="1632"/>
      <c r="EDQ3" s="1632"/>
      <c r="EDR3" s="1632"/>
      <c r="EDS3" s="1632"/>
      <c r="EDT3" s="1632"/>
      <c r="EDU3" s="1632"/>
      <c r="EDV3" s="1632"/>
      <c r="EDW3" s="1632"/>
      <c r="EDX3" s="1632"/>
      <c r="EDY3" s="1632"/>
      <c r="EDZ3" s="1632"/>
      <c r="EEA3" s="1632"/>
      <c r="EEB3" s="1632"/>
      <c r="EEC3" s="1632"/>
      <c r="EED3" s="1632"/>
      <c r="EEE3" s="1632"/>
      <c r="EEF3" s="1632"/>
      <c r="EEG3" s="1632"/>
      <c r="EEH3" s="1632"/>
      <c r="EEI3" s="1632"/>
      <c r="EEJ3" s="1632"/>
      <c r="EEK3" s="1632"/>
      <c r="EEL3" s="1632"/>
      <c r="EEM3" s="1632"/>
      <c r="EEN3" s="1632"/>
      <c r="EEO3" s="1632"/>
      <c r="EEP3" s="1632"/>
      <c r="EEQ3" s="1632"/>
      <c r="EER3" s="1632"/>
      <c r="EES3" s="1632"/>
      <c r="EET3" s="1632"/>
      <c r="EEU3" s="1632"/>
      <c r="EEV3" s="1632"/>
      <c r="EEW3" s="1632"/>
      <c r="EEX3" s="1632"/>
      <c r="EEY3" s="1632"/>
      <c r="EEZ3" s="1632"/>
      <c r="EFA3" s="1632"/>
      <c r="EFB3" s="1632"/>
      <c r="EFC3" s="1632"/>
      <c r="EFD3" s="1632"/>
      <c r="EFE3" s="1632"/>
      <c r="EFF3" s="1632"/>
      <c r="EFG3" s="1632"/>
      <c r="EFH3" s="1632"/>
      <c r="EFI3" s="1632"/>
      <c r="EFJ3" s="1632"/>
      <c r="EFK3" s="1632"/>
      <c r="EFL3" s="1632"/>
      <c r="EFM3" s="1632"/>
      <c r="EFN3" s="1632"/>
      <c r="EFO3" s="1632"/>
      <c r="EFP3" s="1632"/>
      <c r="EFQ3" s="1632"/>
      <c r="EFR3" s="1632"/>
      <c r="EFS3" s="1632"/>
      <c r="EFT3" s="1632"/>
      <c r="EFU3" s="1632"/>
      <c r="EFV3" s="1632"/>
      <c r="EFW3" s="1632"/>
      <c r="EFX3" s="1632"/>
      <c r="EFY3" s="1632"/>
      <c r="EFZ3" s="1632"/>
      <c r="EGA3" s="1632"/>
      <c r="EGB3" s="1632"/>
      <c r="EGC3" s="1632"/>
      <c r="EGD3" s="1632"/>
      <c r="EGE3" s="1632"/>
      <c r="EGF3" s="1632"/>
      <c r="EGG3" s="1632"/>
      <c r="EGH3" s="1632"/>
      <c r="EGI3" s="1632"/>
      <c r="EGJ3" s="1632"/>
      <c r="EGK3" s="1632"/>
      <c r="EGL3" s="1632"/>
      <c r="EGM3" s="1632"/>
      <c r="EGN3" s="1632"/>
      <c r="EGO3" s="1632"/>
      <c r="EGP3" s="1632"/>
      <c r="EGQ3" s="1632"/>
      <c r="EGR3" s="1632"/>
      <c r="EGS3" s="1632"/>
      <c r="EGT3" s="1632"/>
      <c r="EGU3" s="1632"/>
      <c r="EGV3" s="1632"/>
      <c r="EGW3" s="1632"/>
      <c r="EGX3" s="1632"/>
      <c r="EGY3" s="1632"/>
      <c r="EGZ3" s="1632"/>
      <c r="EHA3" s="1632"/>
      <c r="EHB3" s="1632"/>
      <c r="EHC3" s="1632"/>
      <c r="EHD3" s="1632"/>
      <c r="EHE3" s="1632"/>
      <c r="EHF3" s="1632"/>
      <c r="EHG3" s="1632"/>
      <c r="EHH3" s="1632"/>
      <c r="EHI3" s="1632"/>
      <c r="EHJ3" s="1632"/>
      <c r="EHK3" s="1632"/>
      <c r="EHL3" s="1632"/>
      <c r="EHM3" s="1632"/>
      <c r="EHN3" s="1632"/>
      <c r="EHO3" s="1632"/>
      <c r="EHP3" s="1632"/>
      <c r="EHQ3" s="1632"/>
      <c r="EHR3" s="1632"/>
      <c r="EHS3" s="1632"/>
      <c r="EHT3" s="1632"/>
      <c r="EHU3" s="1632"/>
      <c r="EHV3" s="1632"/>
      <c r="EHW3" s="1632"/>
      <c r="EHX3" s="1632"/>
      <c r="EHY3" s="1632"/>
      <c r="EHZ3" s="1632"/>
      <c r="EIA3" s="1632"/>
      <c r="EIB3" s="1632"/>
      <c r="EIC3" s="1632"/>
      <c r="EID3" s="1632"/>
      <c r="EIE3" s="1632"/>
      <c r="EIF3" s="1632"/>
      <c r="EIG3" s="1632"/>
      <c r="EIH3" s="1632"/>
      <c r="EII3" s="1632"/>
      <c r="EIJ3" s="1632"/>
      <c r="EIK3" s="1632"/>
      <c r="EIL3" s="1632"/>
      <c r="EIM3" s="1632"/>
      <c r="EIN3" s="1632"/>
      <c r="EIO3" s="1632"/>
      <c r="EIP3" s="1632"/>
      <c r="EIQ3" s="1632"/>
      <c r="EIR3" s="1632"/>
      <c r="EIS3" s="1632"/>
      <c r="EIT3" s="1632"/>
      <c r="EIU3" s="1632"/>
      <c r="EIV3" s="1632"/>
      <c r="EIW3" s="1632"/>
      <c r="EIX3" s="1632"/>
      <c r="EIY3" s="1632"/>
      <c r="EIZ3" s="1632"/>
      <c r="EJA3" s="1632"/>
      <c r="EJB3" s="1632"/>
      <c r="EJC3" s="1632"/>
      <c r="EJD3" s="1632"/>
      <c r="EJE3" s="1632"/>
      <c r="EJF3" s="1632"/>
      <c r="EJG3" s="1632"/>
      <c r="EJH3" s="1632"/>
      <c r="EJI3" s="1632"/>
      <c r="EJJ3" s="1632"/>
      <c r="EJK3" s="1632"/>
      <c r="EJL3" s="1632"/>
      <c r="EJM3" s="1632"/>
      <c r="EJN3" s="1632"/>
      <c r="EJO3" s="1632"/>
      <c r="EJP3" s="1632"/>
      <c r="EJQ3" s="1632"/>
      <c r="EJR3" s="1632"/>
      <c r="EJS3" s="1632"/>
      <c r="EJT3" s="1632"/>
      <c r="EJU3" s="1632"/>
      <c r="EJV3" s="1632"/>
      <c r="EJW3" s="1632"/>
      <c r="EJX3" s="1632"/>
      <c r="EJY3" s="1632"/>
      <c r="EJZ3" s="1632"/>
      <c r="EKA3" s="1632"/>
      <c r="EKB3" s="1632"/>
      <c r="EKC3" s="1632"/>
      <c r="EKD3" s="1632"/>
      <c r="EKE3" s="1632"/>
      <c r="EKF3" s="1632"/>
      <c r="EKG3" s="1632"/>
      <c r="EKH3" s="1632"/>
      <c r="EKI3" s="1632"/>
      <c r="EKJ3" s="1632"/>
      <c r="EKK3" s="1632"/>
      <c r="EKL3" s="1632"/>
      <c r="EKM3" s="1632"/>
      <c r="EKN3" s="1632"/>
      <c r="EKO3" s="1632"/>
      <c r="EKP3" s="1632"/>
      <c r="EKQ3" s="1632"/>
      <c r="EKR3" s="1632"/>
      <c r="EKS3" s="1632"/>
      <c r="EKT3" s="1632"/>
      <c r="EKU3" s="1632"/>
      <c r="EKV3" s="1632"/>
      <c r="EKW3" s="1632"/>
      <c r="EKX3" s="1632"/>
      <c r="EKY3" s="1632"/>
      <c r="EKZ3" s="1632"/>
      <c r="ELA3" s="1632"/>
      <c r="ELB3" s="1632"/>
      <c r="ELC3" s="1632"/>
      <c r="ELD3" s="1632"/>
      <c r="ELE3" s="1632"/>
      <c r="ELF3" s="1632"/>
      <c r="ELG3" s="1632"/>
      <c r="ELH3" s="1632"/>
      <c r="ELI3" s="1632"/>
      <c r="ELJ3" s="1632"/>
      <c r="ELK3" s="1632"/>
      <c r="ELL3" s="1632"/>
      <c r="ELM3" s="1632"/>
      <c r="ELN3" s="1632"/>
      <c r="ELO3" s="1632"/>
      <c r="ELP3" s="1632"/>
      <c r="ELQ3" s="1632"/>
      <c r="ELR3" s="1632"/>
      <c r="ELS3" s="1632"/>
      <c r="ELT3" s="1632"/>
      <c r="ELU3" s="1632"/>
      <c r="ELV3" s="1632"/>
      <c r="ELW3" s="1632"/>
      <c r="ELX3" s="1632"/>
      <c r="ELY3" s="1632"/>
      <c r="ELZ3" s="1632"/>
      <c r="EMA3" s="1632"/>
      <c r="EMB3" s="1632"/>
      <c r="EMC3" s="1632"/>
      <c r="EMD3" s="1632"/>
      <c r="EME3" s="1632"/>
      <c r="EMF3" s="1632"/>
      <c r="EMG3" s="1632"/>
      <c r="EMH3" s="1632"/>
      <c r="EMI3" s="1632"/>
      <c r="EMJ3" s="1632"/>
      <c r="EMK3" s="1632"/>
      <c r="EML3" s="1632"/>
      <c r="EMM3" s="1632"/>
      <c r="EMN3" s="1632"/>
      <c r="EMO3" s="1632"/>
      <c r="EMP3" s="1632"/>
      <c r="EMQ3" s="1632"/>
      <c r="EMR3" s="1632"/>
      <c r="EMS3" s="1632"/>
      <c r="EMT3" s="1632"/>
      <c r="EMU3" s="1632"/>
      <c r="EMV3" s="1632"/>
      <c r="EMW3" s="1632"/>
      <c r="EMX3" s="1632"/>
      <c r="EMY3" s="1632"/>
      <c r="EMZ3" s="1632"/>
      <c r="ENA3" s="1632"/>
      <c r="ENB3" s="1632"/>
      <c r="ENC3" s="1632"/>
      <c r="END3" s="1632"/>
      <c r="ENE3" s="1632"/>
      <c r="ENF3" s="1632"/>
      <c r="ENG3" s="1632"/>
      <c r="ENH3" s="1632"/>
      <c r="ENI3" s="1632"/>
      <c r="ENJ3" s="1632"/>
      <c r="ENK3" s="1632"/>
      <c r="ENL3" s="1632"/>
      <c r="ENM3" s="1632"/>
      <c r="ENN3" s="1632"/>
      <c r="ENO3" s="1632"/>
      <c r="ENP3" s="1632"/>
      <c r="ENQ3" s="1632"/>
      <c r="ENR3" s="1632"/>
      <c r="ENS3" s="1632"/>
      <c r="ENT3" s="1632"/>
      <c r="ENU3" s="1632"/>
      <c r="ENV3" s="1632"/>
      <c r="ENW3" s="1632"/>
      <c r="ENX3" s="1632"/>
      <c r="ENY3" s="1632"/>
      <c r="ENZ3" s="1632"/>
      <c r="EOA3" s="1632"/>
      <c r="EOB3" s="1632"/>
      <c r="EOC3" s="1632"/>
      <c r="EOD3" s="1632"/>
      <c r="EOE3" s="1632"/>
      <c r="EOF3" s="1632"/>
      <c r="EOG3" s="1632"/>
      <c r="EOH3" s="1632"/>
      <c r="EOI3" s="1632"/>
      <c r="EOJ3" s="1632"/>
      <c r="EOK3" s="1632"/>
      <c r="EOL3" s="1632"/>
      <c r="EOM3" s="1632"/>
      <c r="EON3" s="1632"/>
      <c r="EOO3" s="1632"/>
      <c r="EOP3" s="1632"/>
      <c r="EOQ3" s="1632"/>
      <c r="EOR3" s="1632"/>
      <c r="EOS3" s="1632"/>
      <c r="EOT3" s="1632"/>
      <c r="EOU3" s="1632"/>
      <c r="EOV3" s="1632"/>
      <c r="EOW3" s="1632"/>
      <c r="EOX3" s="1632"/>
      <c r="EOY3" s="1632"/>
      <c r="EOZ3" s="1632"/>
      <c r="EPA3" s="1632"/>
      <c r="EPB3" s="1632"/>
      <c r="EPC3" s="1632"/>
      <c r="EPD3" s="1632"/>
      <c r="EPE3" s="1632"/>
      <c r="EPF3" s="1632"/>
      <c r="EPG3" s="1632"/>
      <c r="EPH3" s="1632"/>
      <c r="EPI3" s="1632"/>
      <c r="EPJ3" s="1632"/>
      <c r="EPK3" s="1632"/>
      <c r="EPL3" s="1632"/>
      <c r="EPM3" s="1632"/>
      <c r="EPN3" s="1632"/>
      <c r="EPO3" s="1632"/>
      <c r="EPP3" s="1632"/>
      <c r="EPQ3" s="1632"/>
      <c r="EPR3" s="1632"/>
      <c r="EPS3" s="1632"/>
      <c r="EPT3" s="1632"/>
      <c r="EPU3" s="1632"/>
      <c r="EPV3" s="1632"/>
      <c r="EPW3" s="1632"/>
      <c r="EPX3" s="1632"/>
      <c r="EPY3" s="1632"/>
      <c r="EPZ3" s="1632"/>
      <c r="EQA3" s="1632"/>
      <c r="EQB3" s="1632"/>
      <c r="EQC3" s="1632"/>
      <c r="EQD3" s="1632"/>
      <c r="EQE3" s="1632"/>
      <c r="EQF3" s="1632"/>
      <c r="EQG3" s="1632"/>
      <c r="EQH3" s="1632"/>
      <c r="EQI3" s="1632"/>
      <c r="EQJ3" s="1632"/>
      <c r="EQK3" s="1632"/>
      <c r="EQL3" s="1632"/>
      <c r="EQM3" s="1632"/>
      <c r="EQN3" s="1632"/>
      <c r="EQO3" s="1632"/>
      <c r="EQP3" s="1632"/>
      <c r="EQQ3" s="1632"/>
      <c r="EQR3" s="1632"/>
      <c r="EQS3" s="1632"/>
      <c r="EQT3" s="1632"/>
      <c r="EQU3" s="1632"/>
      <c r="EQV3" s="1632"/>
      <c r="EQW3" s="1632"/>
      <c r="EQX3" s="1632"/>
      <c r="EQY3" s="1632"/>
      <c r="EQZ3" s="1632"/>
      <c r="ERA3" s="1632"/>
      <c r="ERB3" s="1632"/>
      <c r="ERC3" s="1632"/>
      <c r="ERD3" s="1632"/>
      <c r="ERE3" s="1632"/>
      <c r="ERF3" s="1632"/>
      <c r="ERG3" s="1632"/>
      <c r="ERH3" s="1632"/>
      <c r="ERI3" s="1632"/>
      <c r="ERJ3" s="1632"/>
      <c r="ERK3" s="1632"/>
      <c r="ERL3" s="1632"/>
      <c r="ERM3" s="1632"/>
      <c r="ERN3" s="1632"/>
      <c r="ERO3" s="1632"/>
      <c r="ERP3" s="1632"/>
      <c r="ERQ3" s="1632"/>
      <c r="ERR3" s="1632"/>
      <c r="ERS3" s="1632"/>
      <c r="ERT3" s="1632"/>
      <c r="ERU3" s="1632"/>
      <c r="ERV3" s="1632"/>
      <c r="ERW3" s="1632"/>
      <c r="ERX3" s="1632"/>
      <c r="ERY3" s="1632"/>
      <c r="ERZ3" s="1632"/>
      <c r="ESA3" s="1632"/>
      <c r="ESB3" s="1632"/>
      <c r="ESC3" s="1632"/>
      <c r="ESD3" s="1632"/>
      <c r="ESE3" s="1632"/>
      <c r="ESF3" s="1632"/>
      <c r="ESG3" s="1632"/>
      <c r="ESH3" s="1632"/>
      <c r="ESI3" s="1632"/>
      <c r="ESJ3" s="1632"/>
      <c r="ESK3" s="1632"/>
      <c r="ESL3" s="1632"/>
      <c r="ESM3" s="1632"/>
      <c r="ESN3" s="1632"/>
      <c r="ESO3" s="1632"/>
      <c r="ESP3" s="1632"/>
      <c r="ESQ3" s="1632"/>
      <c r="ESR3" s="1632"/>
      <c r="ESS3" s="1632"/>
      <c r="EST3" s="1632"/>
      <c r="ESU3" s="1632"/>
      <c r="ESV3" s="1632"/>
      <c r="ESW3" s="1632"/>
      <c r="ESX3" s="1632"/>
      <c r="ESY3" s="1632"/>
      <c r="ESZ3" s="1632"/>
      <c r="ETA3" s="1632"/>
      <c r="ETB3" s="1632"/>
      <c r="ETC3" s="1632"/>
      <c r="ETD3" s="1632"/>
      <c r="ETE3" s="1632"/>
      <c r="ETF3" s="1632"/>
      <c r="ETG3" s="1632"/>
      <c r="ETH3" s="1632"/>
      <c r="ETI3" s="1632"/>
      <c r="ETJ3" s="1632"/>
      <c r="ETK3" s="1632"/>
      <c r="ETL3" s="1632"/>
      <c r="ETM3" s="1632"/>
      <c r="ETN3" s="1632"/>
      <c r="ETO3" s="1632"/>
      <c r="ETP3" s="1632"/>
      <c r="ETQ3" s="1632"/>
      <c r="ETR3" s="1632"/>
      <c r="ETS3" s="1632"/>
      <c r="ETT3" s="1632"/>
      <c r="ETU3" s="1632"/>
      <c r="ETV3" s="1632"/>
      <c r="ETW3" s="1632"/>
      <c r="ETX3" s="1632"/>
      <c r="ETY3" s="1632"/>
      <c r="ETZ3" s="1632"/>
      <c r="EUA3" s="1632"/>
      <c r="EUB3" s="1632"/>
      <c r="EUC3" s="1632"/>
      <c r="EUD3" s="1632"/>
      <c r="EUE3" s="1632"/>
      <c r="EUF3" s="1632"/>
      <c r="EUG3" s="1632"/>
      <c r="EUH3" s="1632"/>
      <c r="EUI3" s="1632"/>
      <c r="EUJ3" s="1632"/>
      <c r="EUK3" s="1632"/>
      <c r="EUL3" s="1632"/>
      <c r="EUM3" s="1632"/>
      <c r="EUN3" s="1632"/>
      <c r="EUO3" s="1632"/>
      <c r="EUP3" s="1632"/>
      <c r="EUQ3" s="1632"/>
      <c r="EUR3" s="1632"/>
      <c r="EUS3" s="1632"/>
      <c r="EUT3" s="1632"/>
      <c r="EUU3" s="1632"/>
      <c r="EUV3" s="1632"/>
      <c r="EUW3" s="1632"/>
      <c r="EUX3" s="1632"/>
      <c r="EUY3" s="1632"/>
      <c r="EUZ3" s="1632"/>
      <c r="EVA3" s="1632"/>
      <c r="EVB3" s="1632"/>
      <c r="EVC3" s="1632"/>
      <c r="EVD3" s="1632"/>
      <c r="EVE3" s="1632"/>
      <c r="EVF3" s="1632"/>
      <c r="EVG3" s="1632"/>
      <c r="EVH3" s="1632"/>
      <c r="EVI3" s="1632"/>
      <c r="EVJ3" s="1632"/>
      <c r="EVK3" s="1632"/>
      <c r="EVL3" s="1632"/>
      <c r="EVM3" s="1632"/>
      <c r="EVN3" s="1632"/>
      <c r="EVO3" s="1632"/>
      <c r="EVP3" s="1632"/>
      <c r="EVQ3" s="1632"/>
      <c r="EVR3" s="1632"/>
      <c r="EVS3" s="1632"/>
      <c r="EVT3" s="1632"/>
      <c r="EVU3" s="1632"/>
      <c r="EVV3" s="1632"/>
      <c r="EVW3" s="1632"/>
      <c r="EVX3" s="1632"/>
      <c r="EVY3" s="1632"/>
      <c r="EVZ3" s="1632"/>
      <c r="EWA3" s="1632"/>
      <c r="EWB3" s="1632"/>
      <c r="EWC3" s="1632"/>
      <c r="EWD3" s="1632"/>
      <c r="EWE3" s="1632"/>
      <c r="EWF3" s="1632"/>
      <c r="EWG3" s="1632"/>
      <c r="EWH3" s="1632"/>
      <c r="EWI3" s="1632"/>
      <c r="EWJ3" s="1632"/>
      <c r="EWK3" s="1632"/>
      <c r="EWL3" s="1632"/>
      <c r="EWM3" s="1632"/>
      <c r="EWN3" s="1632"/>
      <c r="EWO3" s="1632"/>
      <c r="EWP3" s="1632"/>
      <c r="EWQ3" s="1632"/>
      <c r="EWR3" s="1632"/>
      <c r="EWS3" s="1632"/>
      <c r="EWT3" s="1632"/>
      <c r="EWU3" s="1632"/>
      <c r="EWV3" s="1632"/>
      <c r="EWW3" s="1632"/>
      <c r="EWX3" s="1632"/>
      <c r="EWY3" s="1632"/>
      <c r="EWZ3" s="1632"/>
      <c r="EXA3" s="1632"/>
      <c r="EXB3" s="1632"/>
      <c r="EXC3" s="1632"/>
      <c r="EXD3" s="1632"/>
      <c r="EXE3" s="1632"/>
      <c r="EXF3" s="1632"/>
      <c r="EXG3" s="1632"/>
      <c r="EXH3" s="1632"/>
      <c r="EXI3" s="1632"/>
      <c r="EXJ3" s="1632"/>
      <c r="EXK3" s="1632"/>
      <c r="EXL3" s="1632"/>
      <c r="EXM3" s="1632"/>
      <c r="EXN3" s="1632"/>
      <c r="EXO3" s="1632"/>
      <c r="EXP3" s="1632"/>
      <c r="EXQ3" s="1632"/>
      <c r="EXR3" s="1632"/>
      <c r="EXS3" s="1632"/>
      <c r="EXT3" s="1632"/>
      <c r="EXU3" s="1632"/>
      <c r="EXV3" s="1632"/>
      <c r="EXW3" s="1632"/>
      <c r="EXX3" s="1632"/>
      <c r="EXY3" s="1632"/>
      <c r="EXZ3" s="1632"/>
      <c r="EYA3" s="1632"/>
      <c r="EYB3" s="1632"/>
      <c r="EYC3" s="1632"/>
      <c r="EYD3" s="1632"/>
      <c r="EYE3" s="1632"/>
      <c r="EYF3" s="1632"/>
      <c r="EYG3" s="1632"/>
      <c r="EYH3" s="1632"/>
      <c r="EYI3" s="1632"/>
      <c r="EYJ3" s="1632"/>
      <c r="EYK3" s="1632"/>
      <c r="EYL3" s="1632"/>
      <c r="EYM3" s="1632"/>
      <c r="EYN3" s="1632"/>
      <c r="EYO3" s="1632"/>
      <c r="EYP3" s="1632"/>
      <c r="EYQ3" s="1632"/>
      <c r="EYR3" s="1632"/>
      <c r="EYS3" s="1632"/>
      <c r="EYT3" s="1632"/>
      <c r="EYU3" s="1632"/>
      <c r="EYV3" s="1632"/>
      <c r="EYW3" s="1632"/>
      <c r="EYX3" s="1632"/>
      <c r="EYY3" s="1632"/>
      <c r="EYZ3" s="1632"/>
      <c r="EZA3" s="1632"/>
      <c r="EZB3" s="1632"/>
      <c r="EZC3" s="1632"/>
      <c r="EZD3" s="1632"/>
      <c r="EZE3" s="1632"/>
      <c r="EZF3" s="1632"/>
      <c r="EZG3" s="1632"/>
      <c r="EZH3" s="1632"/>
      <c r="EZI3" s="1632"/>
      <c r="EZJ3" s="1632"/>
      <c r="EZK3" s="1632"/>
      <c r="EZL3" s="1632"/>
      <c r="EZM3" s="1632"/>
      <c r="EZN3" s="1632"/>
      <c r="EZO3" s="1632"/>
      <c r="EZP3" s="1632"/>
      <c r="EZQ3" s="1632"/>
      <c r="EZR3" s="1632"/>
      <c r="EZS3" s="1632"/>
      <c r="EZT3" s="1632"/>
      <c r="EZU3" s="1632"/>
      <c r="EZV3" s="1632"/>
      <c r="EZW3" s="1632"/>
      <c r="EZX3" s="1632"/>
      <c r="EZY3" s="1632"/>
      <c r="EZZ3" s="1632"/>
      <c r="FAA3" s="1632"/>
      <c r="FAB3" s="1632"/>
      <c r="FAC3" s="1632"/>
      <c r="FAD3" s="1632"/>
      <c r="FAE3" s="1632"/>
      <c r="FAF3" s="1632"/>
      <c r="FAG3" s="1632"/>
      <c r="FAH3" s="1632"/>
      <c r="FAI3" s="1632"/>
      <c r="FAJ3" s="1632"/>
      <c r="FAK3" s="1632"/>
      <c r="FAL3" s="1632"/>
      <c r="FAM3" s="1632"/>
      <c r="FAN3" s="1632"/>
      <c r="FAO3" s="1632"/>
      <c r="FAP3" s="1632"/>
      <c r="FAQ3" s="1632"/>
      <c r="FAR3" s="1632"/>
      <c r="FAS3" s="1632"/>
      <c r="FAT3" s="1632"/>
      <c r="FAU3" s="1632"/>
      <c r="FAV3" s="1632"/>
      <c r="FAW3" s="1632"/>
      <c r="FAX3" s="1632"/>
      <c r="FAY3" s="1632"/>
      <c r="FAZ3" s="1632"/>
      <c r="FBA3" s="1632"/>
      <c r="FBB3" s="1632"/>
      <c r="FBC3" s="1632"/>
      <c r="FBD3" s="1632"/>
      <c r="FBE3" s="1632"/>
      <c r="FBF3" s="1632"/>
      <c r="FBG3" s="1632"/>
      <c r="FBH3" s="1632"/>
      <c r="FBI3" s="1632"/>
      <c r="FBJ3" s="1632"/>
      <c r="FBK3" s="1632"/>
      <c r="FBL3" s="1632"/>
      <c r="FBM3" s="1632"/>
      <c r="FBN3" s="1632"/>
      <c r="FBO3" s="1632"/>
      <c r="FBP3" s="1632"/>
      <c r="FBQ3" s="1632"/>
      <c r="FBR3" s="1632"/>
      <c r="FBS3" s="1632"/>
      <c r="FBT3" s="1632"/>
      <c r="FBU3" s="1632"/>
      <c r="FBV3" s="1632"/>
      <c r="FBW3" s="1632"/>
      <c r="FBX3" s="1632"/>
      <c r="FBY3" s="1632"/>
      <c r="FBZ3" s="1632"/>
      <c r="FCA3" s="1632"/>
      <c r="FCB3" s="1632"/>
      <c r="FCC3" s="1632"/>
      <c r="FCD3" s="1632"/>
      <c r="FCE3" s="1632"/>
      <c r="FCF3" s="1632"/>
      <c r="FCG3" s="1632"/>
      <c r="FCH3" s="1632"/>
      <c r="FCI3" s="1632"/>
      <c r="FCJ3" s="1632"/>
      <c r="FCK3" s="1632"/>
      <c r="FCL3" s="1632"/>
      <c r="FCM3" s="1632"/>
      <c r="FCN3" s="1632"/>
      <c r="FCO3" s="1632"/>
      <c r="FCP3" s="1632"/>
      <c r="FCQ3" s="1632"/>
      <c r="FCR3" s="1632"/>
      <c r="FCS3" s="1632"/>
      <c r="FCT3" s="1632"/>
      <c r="FCU3" s="1632"/>
      <c r="FCV3" s="1632"/>
      <c r="FCW3" s="1632"/>
      <c r="FCX3" s="1632"/>
      <c r="FCY3" s="1632"/>
      <c r="FCZ3" s="1632"/>
      <c r="FDA3" s="1632"/>
      <c r="FDB3" s="1632"/>
      <c r="FDC3" s="1632"/>
      <c r="FDD3" s="1632"/>
      <c r="FDE3" s="1632"/>
      <c r="FDF3" s="1632"/>
      <c r="FDG3" s="1632"/>
      <c r="FDH3" s="1632"/>
      <c r="FDI3" s="1632"/>
      <c r="FDJ3" s="1632"/>
      <c r="FDK3" s="1632"/>
      <c r="FDL3" s="1632"/>
      <c r="FDM3" s="1632"/>
      <c r="FDN3" s="1632"/>
      <c r="FDO3" s="1632"/>
      <c r="FDP3" s="1632"/>
      <c r="FDQ3" s="1632"/>
      <c r="FDR3" s="1632"/>
      <c r="FDS3" s="1632"/>
      <c r="FDT3" s="1632"/>
      <c r="FDU3" s="1632"/>
      <c r="FDV3" s="1632"/>
      <c r="FDW3" s="1632"/>
      <c r="FDX3" s="1632"/>
      <c r="FDY3" s="1632"/>
      <c r="FDZ3" s="1632"/>
      <c r="FEA3" s="1632"/>
      <c r="FEB3" s="1632"/>
      <c r="FEC3" s="1632"/>
      <c r="FED3" s="1632"/>
      <c r="FEE3" s="1632"/>
      <c r="FEF3" s="1632"/>
      <c r="FEG3" s="1632"/>
      <c r="FEH3" s="1632"/>
      <c r="FEI3" s="1632"/>
      <c r="FEJ3" s="1632"/>
      <c r="FEK3" s="1632"/>
      <c r="FEL3" s="1632"/>
      <c r="FEM3" s="1632"/>
      <c r="FEN3" s="1632"/>
      <c r="FEO3" s="1632"/>
      <c r="FEP3" s="1632"/>
      <c r="FEQ3" s="1632"/>
      <c r="FER3" s="1632"/>
      <c r="FES3" s="1632"/>
      <c r="FET3" s="1632"/>
      <c r="FEU3" s="1632"/>
      <c r="FEV3" s="1632"/>
      <c r="FEW3" s="1632"/>
      <c r="FEX3" s="1632"/>
      <c r="FEY3" s="1632"/>
      <c r="FEZ3" s="1632"/>
      <c r="FFA3" s="1632"/>
      <c r="FFB3" s="1632"/>
      <c r="FFC3" s="1632"/>
      <c r="FFD3" s="1632"/>
      <c r="FFE3" s="1632"/>
      <c r="FFF3" s="1632"/>
      <c r="FFG3" s="1632"/>
      <c r="FFH3" s="1632"/>
      <c r="FFI3" s="1632"/>
      <c r="FFJ3" s="1632"/>
      <c r="FFK3" s="1632"/>
      <c r="FFL3" s="1632"/>
      <c r="FFM3" s="1632"/>
      <c r="FFN3" s="1632"/>
      <c r="FFO3" s="1632"/>
      <c r="FFP3" s="1632"/>
      <c r="FFQ3" s="1632"/>
      <c r="FFR3" s="1632"/>
      <c r="FFS3" s="1632"/>
      <c r="FFT3" s="1632"/>
      <c r="FFU3" s="1632"/>
      <c r="FFV3" s="1632"/>
      <c r="FFW3" s="1632"/>
      <c r="FFX3" s="1632"/>
      <c r="FFY3" s="1632"/>
      <c r="FFZ3" s="1632"/>
      <c r="FGA3" s="1632"/>
      <c r="FGB3" s="1632"/>
      <c r="FGC3" s="1632"/>
      <c r="FGD3" s="1632"/>
      <c r="FGE3" s="1632"/>
      <c r="FGF3" s="1632"/>
      <c r="FGG3" s="1632"/>
      <c r="FGH3" s="1632"/>
      <c r="FGI3" s="1632"/>
      <c r="FGJ3" s="1632"/>
      <c r="FGK3" s="1632"/>
      <c r="FGL3" s="1632"/>
      <c r="FGM3" s="1632"/>
      <c r="FGN3" s="1632"/>
      <c r="FGO3" s="1632"/>
      <c r="FGP3" s="1632"/>
      <c r="FGQ3" s="1632"/>
      <c r="FGR3" s="1632"/>
      <c r="FGS3" s="1632"/>
      <c r="FGT3" s="1632"/>
      <c r="FGU3" s="1632"/>
      <c r="FGV3" s="1632"/>
      <c r="FGW3" s="1632"/>
      <c r="FGX3" s="1632"/>
      <c r="FGY3" s="1632"/>
      <c r="FGZ3" s="1632"/>
      <c r="FHA3" s="1632"/>
      <c r="FHB3" s="1632"/>
      <c r="FHC3" s="1632"/>
      <c r="FHD3" s="1632"/>
      <c r="FHE3" s="1632"/>
      <c r="FHF3" s="1632"/>
      <c r="FHG3" s="1632"/>
      <c r="FHH3" s="1632"/>
      <c r="FHI3" s="1632"/>
      <c r="FHJ3" s="1632"/>
      <c r="FHK3" s="1632"/>
      <c r="FHL3" s="1632"/>
      <c r="FHM3" s="1632"/>
      <c r="FHN3" s="1632"/>
      <c r="FHO3" s="1632"/>
      <c r="FHP3" s="1632"/>
      <c r="FHQ3" s="1632"/>
      <c r="FHR3" s="1632"/>
      <c r="FHS3" s="1632"/>
      <c r="FHT3" s="1632"/>
      <c r="FHU3" s="1632"/>
      <c r="FHV3" s="1632"/>
      <c r="FHW3" s="1632"/>
      <c r="FHX3" s="1632"/>
      <c r="FHY3" s="1632"/>
      <c r="FHZ3" s="1632"/>
      <c r="FIA3" s="1632"/>
      <c r="FIB3" s="1632"/>
      <c r="FIC3" s="1632"/>
      <c r="FID3" s="1632"/>
      <c r="FIE3" s="1632"/>
      <c r="FIF3" s="1632"/>
      <c r="FIG3" s="1632"/>
      <c r="FIH3" s="1632"/>
      <c r="FII3" s="1632"/>
      <c r="FIJ3" s="1632"/>
      <c r="FIK3" s="1632"/>
      <c r="FIL3" s="1632"/>
      <c r="FIM3" s="1632"/>
      <c r="FIN3" s="1632"/>
      <c r="FIO3" s="1632"/>
      <c r="FIP3" s="1632"/>
      <c r="FIQ3" s="1632"/>
      <c r="FIR3" s="1632"/>
      <c r="FIS3" s="1632"/>
      <c r="FIT3" s="1632"/>
      <c r="FIU3" s="1632"/>
      <c r="FIV3" s="1632"/>
      <c r="FIW3" s="1632"/>
      <c r="FIX3" s="1632"/>
      <c r="FIY3" s="1632"/>
      <c r="FIZ3" s="1632"/>
      <c r="FJA3" s="1632"/>
      <c r="FJB3" s="1632"/>
      <c r="FJC3" s="1632"/>
      <c r="FJD3" s="1632"/>
      <c r="FJE3" s="1632"/>
      <c r="FJF3" s="1632"/>
      <c r="FJG3" s="1632"/>
      <c r="FJH3" s="1632"/>
      <c r="FJI3" s="1632"/>
      <c r="FJJ3" s="1632"/>
      <c r="FJK3" s="1632"/>
      <c r="FJL3" s="1632"/>
      <c r="FJM3" s="1632"/>
      <c r="FJN3" s="1632"/>
      <c r="FJO3" s="1632"/>
      <c r="FJP3" s="1632"/>
      <c r="FJQ3" s="1632"/>
      <c r="FJR3" s="1632"/>
      <c r="FJS3" s="1632"/>
      <c r="FJT3" s="1632"/>
      <c r="FJU3" s="1632"/>
      <c r="FJV3" s="1632"/>
      <c r="FJW3" s="1632"/>
      <c r="FJX3" s="1632"/>
      <c r="FJY3" s="1632"/>
      <c r="FJZ3" s="1632"/>
      <c r="FKA3" s="1632"/>
      <c r="FKB3" s="1632"/>
      <c r="FKC3" s="1632"/>
      <c r="FKD3" s="1632"/>
      <c r="FKE3" s="1632"/>
      <c r="FKF3" s="1632"/>
      <c r="FKG3" s="1632"/>
      <c r="FKH3" s="1632"/>
      <c r="FKI3" s="1632"/>
      <c r="FKJ3" s="1632"/>
      <c r="FKK3" s="1632"/>
      <c r="FKL3" s="1632"/>
      <c r="FKM3" s="1632"/>
      <c r="FKN3" s="1632"/>
      <c r="FKO3" s="1632"/>
      <c r="FKP3" s="1632"/>
      <c r="FKQ3" s="1632"/>
      <c r="FKR3" s="1632"/>
      <c r="FKS3" s="1632"/>
      <c r="FKT3" s="1632"/>
      <c r="FKU3" s="1632"/>
      <c r="FKV3" s="1632"/>
      <c r="FKW3" s="1632"/>
      <c r="FKX3" s="1632"/>
      <c r="FKY3" s="1632"/>
      <c r="FKZ3" s="1632"/>
      <c r="FLA3" s="1632"/>
      <c r="FLB3" s="1632"/>
      <c r="FLC3" s="1632"/>
      <c r="FLD3" s="1632"/>
      <c r="FLE3" s="1632"/>
      <c r="FLF3" s="1632"/>
      <c r="FLG3" s="1632"/>
      <c r="FLH3" s="1632"/>
      <c r="FLI3" s="1632"/>
      <c r="FLJ3" s="1632"/>
      <c r="FLK3" s="1632"/>
      <c r="FLL3" s="1632"/>
      <c r="FLM3" s="1632"/>
      <c r="FLN3" s="1632"/>
      <c r="FLO3" s="1632"/>
      <c r="FLP3" s="1632"/>
      <c r="FLQ3" s="1632"/>
      <c r="FLR3" s="1632"/>
      <c r="FLS3" s="1632"/>
      <c r="FLT3" s="1632"/>
      <c r="FLU3" s="1632"/>
      <c r="FLV3" s="1632"/>
      <c r="FLW3" s="1632"/>
      <c r="FLX3" s="1632"/>
      <c r="FLY3" s="1632"/>
      <c r="FLZ3" s="1632"/>
      <c r="FMA3" s="1632"/>
      <c r="FMB3" s="1632"/>
      <c r="FMC3" s="1632"/>
      <c r="FMD3" s="1632"/>
      <c r="FME3" s="1632"/>
      <c r="FMF3" s="1632"/>
      <c r="FMG3" s="1632"/>
      <c r="FMH3" s="1632"/>
      <c r="FMI3" s="1632"/>
      <c r="FMJ3" s="1632"/>
      <c r="FMK3" s="1632"/>
      <c r="FML3" s="1632"/>
      <c r="FMM3" s="1632"/>
      <c r="FMN3" s="1632"/>
      <c r="FMO3" s="1632"/>
      <c r="FMP3" s="1632"/>
      <c r="FMQ3" s="1632"/>
      <c r="FMR3" s="1632"/>
      <c r="FMS3" s="1632"/>
      <c r="FMT3" s="1632"/>
      <c r="FMU3" s="1632"/>
      <c r="FMV3" s="1632"/>
      <c r="FMW3" s="1632"/>
      <c r="FMX3" s="1632"/>
      <c r="FMY3" s="1632"/>
      <c r="FMZ3" s="1632"/>
      <c r="FNA3" s="1632"/>
      <c r="FNB3" s="1632"/>
      <c r="FNC3" s="1632"/>
      <c r="FND3" s="1632"/>
      <c r="FNE3" s="1632"/>
      <c r="FNF3" s="1632"/>
      <c r="FNG3" s="1632"/>
      <c r="FNH3" s="1632"/>
      <c r="FNI3" s="1632"/>
      <c r="FNJ3" s="1632"/>
      <c r="FNK3" s="1632"/>
      <c r="FNL3" s="1632"/>
      <c r="FNM3" s="1632"/>
      <c r="FNN3" s="1632"/>
      <c r="FNO3" s="1632"/>
      <c r="FNP3" s="1632"/>
      <c r="FNQ3" s="1632"/>
      <c r="FNR3" s="1632"/>
      <c r="FNS3" s="1632"/>
      <c r="FNT3" s="1632"/>
      <c r="FNU3" s="1632"/>
      <c r="FNV3" s="1632"/>
      <c r="FNW3" s="1632"/>
      <c r="FNX3" s="1632"/>
      <c r="FNY3" s="1632"/>
      <c r="FNZ3" s="1632"/>
      <c r="FOA3" s="1632"/>
      <c r="FOB3" s="1632"/>
      <c r="FOC3" s="1632"/>
      <c r="FOD3" s="1632"/>
      <c r="FOE3" s="1632"/>
      <c r="FOF3" s="1632"/>
      <c r="FOG3" s="1632"/>
      <c r="FOH3" s="1632"/>
      <c r="FOI3" s="1632"/>
      <c r="FOJ3" s="1632"/>
      <c r="FOK3" s="1632"/>
      <c r="FOL3" s="1632"/>
      <c r="FOM3" s="1632"/>
      <c r="FON3" s="1632"/>
      <c r="FOO3" s="1632"/>
      <c r="FOP3" s="1632"/>
      <c r="FOQ3" s="1632"/>
      <c r="FOR3" s="1632"/>
      <c r="FOS3" s="1632"/>
      <c r="FOT3" s="1632"/>
      <c r="FOU3" s="1632"/>
      <c r="FOV3" s="1632"/>
      <c r="FOW3" s="1632"/>
      <c r="FOX3" s="1632"/>
      <c r="FOY3" s="1632"/>
      <c r="FOZ3" s="1632"/>
      <c r="FPA3" s="1632"/>
      <c r="FPB3" s="1632"/>
      <c r="FPC3" s="1632"/>
      <c r="FPD3" s="1632"/>
      <c r="FPE3" s="1632"/>
      <c r="FPF3" s="1632"/>
      <c r="FPG3" s="1632"/>
      <c r="FPH3" s="1632"/>
      <c r="FPI3" s="1632"/>
      <c r="FPJ3" s="1632"/>
      <c r="FPK3" s="1632"/>
      <c r="FPL3" s="1632"/>
      <c r="FPM3" s="1632"/>
      <c r="FPN3" s="1632"/>
      <c r="FPO3" s="1632"/>
      <c r="FPP3" s="1632"/>
      <c r="FPQ3" s="1632"/>
      <c r="FPR3" s="1632"/>
      <c r="FPS3" s="1632"/>
      <c r="FPT3" s="1632"/>
      <c r="FPU3" s="1632"/>
      <c r="FPV3" s="1632"/>
      <c r="FPW3" s="1632"/>
      <c r="FPX3" s="1632"/>
      <c r="FPY3" s="1632"/>
      <c r="FPZ3" s="1632"/>
      <c r="FQA3" s="1632"/>
      <c r="FQB3" s="1632"/>
      <c r="FQC3" s="1632"/>
      <c r="FQD3" s="1632"/>
      <c r="FQE3" s="1632"/>
      <c r="FQF3" s="1632"/>
      <c r="FQG3" s="1632"/>
      <c r="FQH3" s="1632"/>
      <c r="FQI3" s="1632"/>
      <c r="FQJ3" s="1632"/>
      <c r="FQK3" s="1632"/>
      <c r="FQL3" s="1632"/>
      <c r="FQM3" s="1632"/>
      <c r="FQN3" s="1632"/>
      <c r="FQO3" s="1632"/>
      <c r="FQP3" s="1632"/>
      <c r="FQQ3" s="1632"/>
      <c r="FQR3" s="1632"/>
      <c r="FQS3" s="1632"/>
      <c r="FQT3" s="1632"/>
      <c r="FQU3" s="1632"/>
      <c r="FQV3" s="1632"/>
      <c r="FQW3" s="1632"/>
      <c r="FQX3" s="1632"/>
      <c r="FQY3" s="1632"/>
      <c r="FQZ3" s="1632"/>
      <c r="FRA3" s="1632"/>
      <c r="FRB3" s="1632"/>
      <c r="FRC3" s="1632"/>
      <c r="FRD3" s="1632"/>
      <c r="FRE3" s="1632"/>
      <c r="FRF3" s="1632"/>
      <c r="FRG3" s="1632"/>
      <c r="FRH3" s="1632"/>
      <c r="FRI3" s="1632"/>
      <c r="FRJ3" s="1632"/>
      <c r="FRK3" s="1632"/>
      <c r="FRL3" s="1632"/>
      <c r="FRM3" s="1632"/>
      <c r="FRN3" s="1632"/>
      <c r="FRO3" s="1632"/>
      <c r="FRP3" s="1632"/>
      <c r="FRQ3" s="1632"/>
      <c r="FRR3" s="1632"/>
      <c r="FRS3" s="1632"/>
      <c r="FRT3" s="1632"/>
      <c r="FRU3" s="1632"/>
      <c r="FRV3" s="1632"/>
      <c r="FRW3" s="1632"/>
      <c r="FRX3" s="1632"/>
      <c r="FRY3" s="1632"/>
      <c r="FRZ3" s="1632"/>
      <c r="FSA3" s="1632"/>
      <c r="FSB3" s="1632"/>
      <c r="FSC3" s="1632"/>
      <c r="FSD3" s="1632"/>
      <c r="FSE3" s="1632"/>
      <c r="FSF3" s="1632"/>
      <c r="FSG3" s="1632"/>
      <c r="FSH3" s="1632"/>
      <c r="FSI3" s="1632"/>
      <c r="FSJ3" s="1632"/>
      <c r="FSK3" s="1632"/>
      <c r="FSL3" s="1632"/>
      <c r="FSM3" s="1632"/>
      <c r="FSN3" s="1632"/>
      <c r="FSO3" s="1632"/>
      <c r="FSP3" s="1632"/>
      <c r="FSQ3" s="1632"/>
      <c r="FSR3" s="1632"/>
      <c r="FSS3" s="1632"/>
      <c r="FST3" s="1632"/>
      <c r="FSU3" s="1632"/>
      <c r="FSV3" s="1632"/>
      <c r="FSW3" s="1632"/>
      <c r="FSX3" s="1632"/>
      <c r="FSY3" s="1632"/>
      <c r="FSZ3" s="1632"/>
      <c r="FTA3" s="1632"/>
      <c r="FTB3" s="1632"/>
      <c r="FTC3" s="1632"/>
      <c r="FTD3" s="1632"/>
      <c r="FTE3" s="1632"/>
      <c r="FTF3" s="1632"/>
      <c r="FTG3" s="1632"/>
      <c r="FTH3" s="1632"/>
      <c r="FTI3" s="1632"/>
      <c r="FTJ3" s="1632"/>
      <c r="FTK3" s="1632"/>
      <c r="FTL3" s="1632"/>
      <c r="FTM3" s="1632"/>
      <c r="FTN3" s="1632"/>
      <c r="FTO3" s="1632"/>
      <c r="FTP3" s="1632"/>
      <c r="FTQ3" s="1632"/>
      <c r="FTR3" s="1632"/>
      <c r="FTS3" s="1632"/>
      <c r="FTT3" s="1632"/>
      <c r="FTU3" s="1632"/>
      <c r="FTV3" s="1632"/>
      <c r="FTW3" s="1632"/>
      <c r="FTX3" s="1632"/>
      <c r="FTY3" s="1632"/>
      <c r="FTZ3" s="1632"/>
      <c r="FUA3" s="1632"/>
      <c r="FUB3" s="1632"/>
      <c r="FUC3" s="1632"/>
      <c r="FUD3" s="1632"/>
      <c r="FUE3" s="1632"/>
      <c r="FUF3" s="1632"/>
      <c r="FUG3" s="1632"/>
      <c r="FUH3" s="1632"/>
      <c r="FUI3" s="1632"/>
      <c r="FUJ3" s="1632"/>
      <c r="FUK3" s="1632"/>
      <c r="FUL3" s="1632"/>
      <c r="FUM3" s="1632"/>
      <c r="FUN3" s="1632"/>
      <c r="FUO3" s="1632"/>
      <c r="FUP3" s="1632"/>
      <c r="FUQ3" s="1632"/>
      <c r="FUR3" s="1632"/>
      <c r="FUS3" s="1632"/>
      <c r="FUT3" s="1632"/>
      <c r="FUU3" s="1632"/>
      <c r="FUV3" s="1632"/>
      <c r="FUW3" s="1632"/>
      <c r="FUX3" s="1632"/>
      <c r="FUY3" s="1632"/>
      <c r="FUZ3" s="1632"/>
      <c r="FVA3" s="1632"/>
      <c r="FVB3" s="1632"/>
      <c r="FVC3" s="1632"/>
      <c r="FVD3" s="1632"/>
      <c r="FVE3" s="1632"/>
      <c r="FVF3" s="1632"/>
      <c r="FVG3" s="1632"/>
      <c r="FVH3" s="1632"/>
      <c r="FVI3" s="1632"/>
      <c r="FVJ3" s="1632"/>
      <c r="FVK3" s="1632"/>
      <c r="FVL3" s="1632"/>
      <c r="FVM3" s="1632"/>
      <c r="FVN3" s="1632"/>
      <c r="FVO3" s="1632"/>
      <c r="FVP3" s="1632"/>
      <c r="FVQ3" s="1632"/>
      <c r="FVR3" s="1632"/>
      <c r="FVS3" s="1632"/>
      <c r="FVT3" s="1632"/>
      <c r="FVU3" s="1632"/>
      <c r="FVV3" s="1632"/>
      <c r="FVW3" s="1632"/>
      <c r="FVX3" s="1632"/>
      <c r="FVY3" s="1632"/>
      <c r="FVZ3" s="1632"/>
      <c r="FWA3" s="1632"/>
      <c r="FWB3" s="1632"/>
      <c r="FWC3" s="1632"/>
      <c r="FWD3" s="1632"/>
      <c r="FWE3" s="1632"/>
      <c r="FWF3" s="1632"/>
      <c r="FWG3" s="1632"/>
      <c r="FWH3" s="1632"/>
      <c r="FWI3" s="1632"/>
      <c r="FWJ3" s="1632"/>
      <c r="FWK3" s="1632"/>
      <c r="FWL3" s="1632"/>
      <c r="FWM3" s="1632"/>
      <c r="FWN3" s="1632"/>
      <c r="FWO3" s="1632"/>
      <c r="FWP3" s="1632"/>
      <c r="FWQ3" s="1632"/>
      <c r="FWR3" s="1632"/>
      <c r="FWS3" s="1632"/>
      <c r="FWT3" s="1632"/>
      <c r="FWU3" s="1632"/>
      <c r="FWV3" s="1632"/>
      <c r="FWW3" s="1632"/>
      <c r="FWX3" s="1632"/>
      <c r="FWY3" s="1632"/>
      <c r="FWZ3" s="1632"/>
      <c r="FXA3" s="1632"/>
      <c r="FXB3" s="1632"/>
      <c r="FXC3" s="1632"/>
      <c r="FXD3" s="1632"/>
      <c r="FXE3" s="1632"/>
      <c r="FXF3" s="1632"/>
      <c r="FXG3" s="1632"/>
      <c r="FXH3" s="1632"/>
      <c r="FXI3" s="1632"/>
      <c r="FXJ3" s="1632"/>
      <c r="FXK3" s="1632"/>
      <c r="FXL3" s="1632"/>
      <c r="FXM3" s="1632"/>
      <c r="FXN3" s="1632"/>
      <c r="FXO3" s="1632"/>
      <c r="FXP3" s="1632"/>
      <c r="FXQ3" s="1632"/>
      <c r="FXR3" s="1632"/>
      <c r="FXS3" s="1632"/>
      <c r="FXT3" s="1632"/>
      <c r="FXU3" s="1632"/>
      <c r="FXV3" s="1632"/>
      <c r="FXW3" s="1632"/>
      <c r="FXX3" s="1632"/>
      <c r="FXY3" s="1632"/>
      <c r="FXZ3" s="1632"/>
      <c r="FYA3" s="1632"/>
      <c r="FYB3" s="1632"/>
      <c r="FYC3" s="1632"/>
      <c r="FYD3" s="1632"/>
      <c r="FYE3" s="1632"/>
      <c r="FYF3" s="1632"/>
      <c r="FYG3" s="1632"/>
      <c r="FYH3" s="1632"/>
      <c r="FYI3" s="1632"/>
      <c r="FYJ3" s="1632"/>
      <c r="FYK3" s="1632"/>
      <c r="FYL3" s="1632"/>
      <c r="FYM3" s="1632"/>
      <c r="FYN3" s="1632"/>
      <c r="FYO3" s="1632"/>
      <c r="FYP3" s="1632"/>
      <c r="FYQ3" s="1632"/>
      <c r="FYR3" s="1632"/>
      <c r="FYS3" s="1632"/>
      <c r="FYT3" s="1632"/>
      <c r="FYU3" s="1632"/>
      <c r="FYV3" s="1632"/>
      <c r="FYW3" s="1632"/>
      <c r="FYX3" s="1632"/>
      <c r="FYY3" s="1632"/>
      <c r="FYZ3" s="1632"/>
      <c r="FZA3" s="1632"/>
      <c r="FZB3" s="1632"/>
      <c r="FZC3" s="1632"/>
      <c r="FZD3" s="1632"/>
      <c r="FZE3" s="1632"/>
      <c r="FZF3" s="1632"/>
      <c r="FZG3" s="1632"/>
      <c r="FZH3" s="1632"/>
      <c r="FZI3" s="1632"/>
      <c r="FZJ3" s="1632"/>
      <c r="FZK3" s="1632"/>
      <c r="FZL3" s="1632"/>
      <c r="FZM3" s="1632"/>
      <c r="FZN3" s="1632"/>
      <c r="FZO3" s="1632"/>
      <c r="FZP3" s="1632"/>
      <c r="FZQ3" s="1632"/>
      <c r="FZR3" s="1632"/>
      <c r="FZS3" s="1632"/>
      <c r="FZT3" s="1632"/>
      <c r="FZU3" s="1632"/>
      <c r="FZV3" s="1632"/>
      <c r="FZW3" s="1632"/>
      <c r="FZX3" s="1632"/>
      <c r="FZY3" s="1632"/>
      <c r="FZZ3" s="1632"/>
      <c r="GAA3" s="1632"/>
      <c r="GAB3" s="1632"/>
      <c r="GAC3" s="1632"/>
      <c r="GAD3" s="1632"/>
      <c r="GAE3" s="1632"/>
      <c r="GAF3" s="1632"/>
      <c r="GAG3" s="1632"/>
      <c r="GAH3" s="1632"/>
      <c r="GAI3" s="1632"/>
      <c r="GAJ3" s="1632"/>
      <c r="GAK3" s="1632"/>
      <c r="GAL3" s="1632"/>
      <c r="GAM3" s="1632"/>
      <c r="GAN3" s="1632"/>
      <c r="GAO3" s="1632"/>
      <c r="GAP3" s="1632"/>
      <c r="GAQ3" s="1632"/>
      <c r="GAR3" s="1632"/>
      <c r="GAS3" s="1632"/>
      <c r="GAT3" s="1632"/>
      <c r="GAU3" s="1632"/>
      <c r="GAV3" s="1632"/>
      <c r="GAW3" s="1632"/>
      <c r="GAX3" s="1632"/>
      <c r="GAY3" s="1632"/>
      <c r="GAZ3" s="1632"/>
      <c r="GBA3" s="1632"/>
      <c r="GBB3" s="1632"/>
      <c r="GBC3" s="1632"/>
      <c r="GBD3" s="1632"/>
      <c r="GBE3" s="1632"/>
      <c r="GBF3" s="1632"/>
      <c r="GBG3" s="1632"/>
      <c r="GBH3" s="1632"/>
      <c r="GBI3" s="1632"/>
      <c r="GBJ3" s="1632"/>
      <c r="GBK3" s="1632"/>
      <c r="GBL3" s="1632"/>
      <c r="GBM3" s="1632"/>
      <c r="GBN3" s="1632"/>
      <c r="GBO3" s="1632"/>
      <c r="GBP3" s="1632"/>
      <c r="GBQ3" s="1632"/>
      <c r="GBR3" s="1632"/>
      <c r="GBS3" s="1632"/>
      <c r="GBT3" s="1632"/>
      <c r="GBU3" s="1632"/>
      <c r="GBV3" s="1632"/>
      <c r="GBW3" s="1632"/>
      <c r="GBX3" s="1632"/>
      <c r="GBY3" s="1632"/>
      <c r="GBZ3" s="1632"/>
      <c r="GCA3" s="1632"/>
      <c r="GCB3" s="1632"/>
      <c r="GCC3" s="1632"/>
      <c r="GCD3" s="1632"/>
      <c r="GCE3" s="1632"/>
      <c r="GCF3" s="1632"/>
      <c r="GCG3" s="1632"/>
      <c r="GCH3" s="1632"/>
      <c r="GCI3" s="1632"/>
      <c r="GCJ3" s="1632"/>
      <c r="GCK3" s="1632"/>
      <c r="GCL3" s="1632"/>
      <c r="GCM3" s="1632"/>
      <c r="GCN3" s="1632"/>
      <c r="GCO3" s="1632"/>
      <c r="GCP3" s="1632"/>
      <c r="GCQ3" s="1632"/>
      <c r="GCR3" s="1632"/>
      <c r="GCS3" s="1632"/>
      <c r="GCT3" s="1632"/>
      <c r="GCU3" s="1632"/>
      <c r="GCV3" s="1632"/>
      <c r="GCW3" s="1632"/>
      <c r="GCX3" s="1632"/>
      <c r="GCY3" s="1632"/>
      <c r="GCZ3" s="1632"/>
      <c r="GDA3" s="1632"/>
      <c r="GDB3" s="1632"/>
      <c r="GDC3" s="1632"/>
      <c r="GDD3" s="1632"/>
      <c r="GDE3" s="1632"/>
      <c r="GDF3" s="1632"/>
      <c r="GDG3" s="1632"/>
      <c r="GDH3" s="1632"/>
      <c r="GDI3" s="1632"/>
      <c r="GDJ3" s="1632"/>
      <c r="GDK3" s="1632"/>
      <c r="GDL3" s="1632"/>
      <c r="GDM3" s="1632"/>
      <c r="GDN3" s="1632"/>
      <c r="GDO3" s="1632"/>
      <c r="GDP3" s="1632"/>
      <c r="GDQ3" s="1632"/>
      <c r="GDR3" s="1632"/>
      <c r="GDS3" s="1632"/>
      <c r="GDT3" s="1632"/>
      <c r="GDU3" s="1632"/>
      <c r="GDV3" s="1632"/>
      <c r="GDW3" s="1632"/>
      <c r="GDX3" s="1632"/>
      <c r="GDY3" s="1632"/>
      <c r="GDZ3" s="1632"/>
      <c r="GEA3" s="1632"/>
      <c r="GEB3" s="1632"/>
      <c r="GEC3" s="1632"/>
      <c r="GED3" s="1632"/>
      <c r="GEE3" s="1632"/>
      <c r="GEF3" s="1632"/>
      <c r="GEG3" s="1632"/>
      <c r="GEH3" s="1632"/>
      <c r="GEI3" s="1632"/>
      <c r="GEJ3" s="1632"/>
      <c r="GEK3" s="1632"/>
      <c r="GEL3" s="1632"/>
      <c r="GEM3" s="1632"/>
      <c r="GEN3" s="1632"/>
      <c r="GEO3" s="1632"/>
      <c r="GEP3" s="1632"/>
      <c r="GEQ3" s="1632"/>
      <c r="GER3" s="1632"/>
      <c r="GES3" s="1632"/>
      <c r="GET3" s="1632"/>
      <c r="GEU3" s="1632"/>
      <c r="GEV3" s="1632"/>
      <c r="GEW3" s="1632"/>
      <c r="GEX3" s="1632"/>
      <c r="GEY3" s="1632"/>
      <c r="GEZ3" s="1632"/>
      <c r="GFA3" s="1632"/>
      <c r="GFB3" s="1632"/>
      <c r="GFC3" s="1632"/>
      <c r="GFD3" s="1632"/>
      <c r="GFE3" s="1632"/>
      <c r="GFF3" s="1632"/>
      <c r="GFG3" s="1632"/>
      <c r="GFH3" s="1632"/>
      <c r="GFI3" s="1632"/>
      <c r="GFJ3" s="1632"/>
      <c r="GFK3" s="1632"/>
      <c r="GFL3" s="1632"/>
      <c r="GFM3" s="1632"/>
      <c r="GFN3" s="1632"/>
      <c r="GFO3" s="1632"/>
      <c r="GFP3" s="1632"/>
      <c r="GFQ3" s="1632"/>
      <c r="GFR3" s="1632"/>
      <c r="GFS3" s="1632"/>
      <c r="GFT3" s="1632"/>
      <c r="GFU3" s="1632"/>
      <c r="GFV3" s="1632"/>
      <c r="GFW3" s="1632"/>
      <c r="GFX3" s="1632"/>
      <c r="GFY3" s="1632"/>
      <c r="GFZ3" s="1632"/>
      <c r="GGA3" s="1632"/>
      <c r="GGB3" s="1632"/>
      <c r="GGC3" s="1632"/>
      <c r="GGD3" s="1632"/>
      <c r="GGE3" s="1632"/>
      <c r="GGF3" s="1632"/>
      <c r="GGG3" s="1632"/>
      <c r="GGH3" s="1632"/>
      <c r="GGI3" s="1632"/>
      <c r="GGJ3" s="1632"/>
      <c r="GGK3" s="1632"/>
      <c r="GGL3" s="1632"/>
      <c r="GGM3" s="1632"/>
      <c r="GGN3" s="1632"/>
      <c r="GGO3" s="1632"/>
      <c r="GGP3" s="1632"/>
      <c r="GGQ3" s="1632"/>
      <c r="GGR3" s="1632"/>
      <c r="GGS3" s="1632"/>
      <c r="GGT3" s="1632"/>
      <c r="GGU3" s="1632"/>
      <c r="GGV3" s="1632"/>
      <c r="GGW3" s="1632"/>
      <c r="GGX3" s="1632"/>
      <c r="GGY3" s="1632"/>
      <c r="GGZ3" s="1632"/>
      <c r="GHA3" s="1632"/>
      <c r="GHB3" s="1632"/>
      <c r="GHC3" s="1632"/>
      <c r="GHD3" s="1632"/>
      <c r="GHE3" s="1632"/>
      <c r="GHF3" s="1632"/>
      <c r="GHG3" s="1632"/>
      <c r="GHH3" s="1632"/>
      <c r="GHI3" s="1632"/>
      <c r="GHJ3" s="1632"/>
      <c r="GHK3" s="1632"/>
      <c r="GHL3" s="1632"/>
      <c r="GHM3" s="1632"/>
      <c r="GHN3" s="1632"/>
      <c r="GHO3" s="1632"/>
      <c r="GHP3" s="1632"/>
      <c r="GHQ3" s="1632"/>
      <c r="GHR3" s="1632"/>
      <c r="GHS3" s="1632"/>
      <c r="GHT3" s="1632"/>
      <c r="GHU3" s="1632"/>
      <c r="GHV3" s="1632"/>
      <c r="GHW3" s="1632"/>
      <c r="GHX3" s="1632"/>
      <c r="GHY3" s="1632"/>
      <c r="GHZ3" s="1632"/>
      <c r="GIA3" s="1632"/>
      <c r="GIB3" s="1632"/>
      <c r="GIC3" s="1632"/>
      <c r="GID3" s="1632"/>
      <c r="GIE3" s="1632"/>
      <c r="GIF3" s="1632"/>
      <c r="GIG3" s="1632"/>
      <c r="GIH3" s="1632"/>
      <c r="GII3" s="1632"/>
      <c r="GIJ3" s="1632"/>
      <c r="GIK3" s="1632"/>
      <c r="GIL3" s="1632"/>
      <c r="GIM3" s="1632"/>
      <c r="GIN3" s="1632"/>
      <c r="GIO3" s="1632"/>
      <c r="GIP3" s="1632"/>
      <c r="GIQ3" s="1632"/>
      <c r="GIR3" s="1632"/>
      <c r="GIS3" s="1632"/>
      <c r="GIT3" s="1632"/>
      <c r="GIU3" s="1632"/>
      <c r="GIV3" s="1632"/>
      <c r="GIW3" s="1632"/>
      <c r="GIX3" s="1632"/>
      <c r="GIY3" s="1632"/>
      <c r="GIZ3" s="1632"/>
      <c r="GJA3" s="1632"/>
      <c r="GJB3" s="1632"/>
      <c r="GJC3" s="1632"/>
      <c r="GJD3" s="1632"/>
      <c r="GJE3" s="1632"/>
      <c r="GJF3" s="1632"/>
      <c r="GJG3" s="1632"/>
      <c r="GJH3" s="1632"/>
      <c r="GJI3" s="1632"/>
      <c r="GJJ3" s="1632"/>
      <c r="GJK3" s="1632"/>
      <c r="GJL3" s="1632"/>
      <c r="GJM3" s="1632"/>
      <c r="GJN3" s="1632"/>
      <c r="GJO3" s="1632"/>
      <c r="GJP3" s="1632"/>
      <c r="GJQ3" s="1632"/>
      <c r="GJR3" s="1632"/>
      <c r="GJS3" s="1632"/>
      <c r="GJT3" s="1632"/>
      <c r="GJU3" s="1632"/>
      <c r="GJV3" s="1632"/>
      <c r="GJW3" s="1632"/>
      <c r="GJX3" s="1632"/>
      <c r="GJY3" s="1632"/>
      <c r="GJZ3" s="1632"/>
      <c r="GKA3" s="1632"/>
      <c r="GKB3" s="1632"/>
      <c r="GKC3" s="1632"/>
      <c r="GKD3" s="1632"/>
      <c r="GKE3" s="1632"/>
      <c r="GKF3" s="1632"/>
      <c r="GKG3" s="1632"/>
      <c r="GKH3" s="1632"/>
      <c r="GKI3" s="1632"/>
      <c r="GKJ3" s="1632"/>
      <c r="GKK3" s="1632"/>
      <c r="GKL3" s="1632"/>
      <c r="GKM3" s="1632"/>
      <c r="GKN3" s="1632"/>
      <c r="GKO3" s="1632"/>
      <c r="GKP3" s="1632"/>
      <c r="GKQ3" s="1632"/>
      <c r="GKR3" s="1632"/>
      <c r="GKS3" s="1632"/>
      <c r="GKT3" s="1632"/>
      <c r="GKU3" s="1632"/>
      <c r="GKV3" s="1632"/>
      <c r="GKW3" s="1632"/>
      <c r="GKX3" s="1632"/>
      <c r="GKY3" s="1632"/>
      <c r="GKZ3" s="1632"/>
      <c r="GLA3" s="1632"/>
      <c r="GLB3" s="1632"/>
      <c r="GLC3" s="1632"/>
      <c r="GLD3" s="1632"/>
      <c r="GLE3" s="1632"/>
      <c r="GLF3" s="1632"/>
      <c r="GLG3" s="1632"/>
      <c r="GLH3" s="1632"/>
      <c r="GLI3" s="1632"/>
      <c r="GLJ3" s="1632"/>
      <c r="GLK3" s="1632"/>
      <c r="GLL3" s="1632"/>
      <c r="GLM3" s="1632"/>
      <c r="GLN3" s="1632"/>
      <c r="GLO3" s="1632"/>
      <c r="GLP3" s="1632"/>
      <c r="GLQ3" s="1632"/>
      <c r="GLR3" s="1632"/>
      <c r="GLS3" s="1632"/>
      <c r="GLT3" s="1632"/>
      <c r="GLU3" s="1632"/>
      <c r="GLV3" s="1632"/>
      <c r="GLW3" s="1632"/>
      <c r="GLX3" s="1632"/>
      <c r="GLY3" s="1632"/>
      <c r="GLZ3" s="1632"/>
      <c r="GMA3" s="1632"/>
      <c r="GMB3" s="1632"/>
      <c r="GMC3" s="1632"/>
      <c r="GMD3" s="1632"/>
      <c r="GME3" s="1632"/>
      <c r="GMF3" s="1632"/>
      <c r="GMG3" s="1632"/>
      <c r="GMH3" s="1632"/>
      <c r="GMI3" s="1632"/>
      <c r="GMJ3" s="1632"/>
      <c r="GMK3" s="1632"/>
      <c r="GML3" s="1632"/>
      <c r="GMM3" s="1632"/>
      <c r="GMN3" s="1632"/>
      <c r="GMO3" s="1632"/>
      <c r="GMP3" s="1632"/>
      <c r="GMQ3" s="1632"/>
      <c r="GMR3" s="1632"/>
      <c r="GMS3" s="1632"/>
      <c r="GMT3" s="1632"/>
      <c r="GMU3" s="1632"/>
      <c r="GMV3" s="1632"/>
      <c r="GMW3" s="1632"/>
      <c r="GMX3" s="1632"/>
      <c r="GMY3" s="1632"/>
      <c r="GMZ3" s="1632"/>
      <c r="GNA3" s="1632"/>
      <c r="GNB3" s="1632"/>
      <c r="GNC3" s="1632"/>
      <c r="GND3" s="1632"/>
      <c r="GNE3" s="1632"/>
      <c r="GNF3" s="1632"/>
      <c r="GNG3" s="1632"/>
      <c r="GNH3" s="1632"/>
      <c r="GNI3" s="1632"/>
      <c r="GNJ3" s="1632"/>
      <c r="GNK3" s="1632"/>
      <c r="GNL3" s="1632"/>
      <c r="GNM3" s="1632"/>
      <c r="GNN3" s="1632"/>
      <c r="GNO3" s="1632"/>
      <c r="GNP3" s="1632"/>
      <c r="GNQ3" s="1632"/>
      <c r="GNR3" s="1632"/>
      <c r="GNS3" s="1632"/>
      <c r="GNT3" s="1632"/>
      <c r="GNU3" s="1632"/>
      <c r="GNV3" s="1632"/>
      <c r="GNW3" s="1632"/>
      <c r="GNX3" s="1632"/>
      <c r="GNY3" s="1632"/>
      <c r="GNZ3" s="1632"/>
      <c r="GOA3" s="1632"/>
      <c r="GOB3" s="1632"/>
      <c r="GOC3" s="1632"/>
      <c r="GOD3" s="1632"/>
      <c r="GOE3" s="1632"/>
      <c r="GOF3" s="1632"/>
      <c r="GOG3" s="1632"/>
      <c r="GOH3" s="1632"/>
      <c r="GOI3" s="1632"/>
      <c r="GOJ3" s="1632"/>
      <c r="GOK3" s="1632"/>
      <c r="GOL3" s="1632"/>
      <c r="GOM3" s="1632"/>
      <c r="GON3" s="1632"/>
      <c r="GOO3" s="1632"/>
      <c r="GOP3" s="1632"/>
      <c r="GOQ3" s="1632"/>
      <c r="GOR3" s="1632"/>
      <c r="GOS3" s="1632"/>
      <c r="GOT3" s="1632"/>
      <c r="GOU3" s="1632"/>
      <c r="GOV3" s="1632"/>
      <c r="GOW3" s="1632"/>
      <c r="GOX3" s="1632"/>
      <c r="GOY3" s="1632"/>
      <c r="GOZ3" s="1632"/>
      <c r="GPA3" s="1632"/>
      <c r="GPB3" s="1632"/>
      <c r="GPC3" s="1632"/>
      <c r="GPD3" s="1632"/>
      <c r="GPE3" s="1632"/>
      <c r="GPF3" s="1632"/>
      <c r="GPG3" s="1632"/>
      <c r="GPH3" s="1632"/>
      <c r="GPI3" s="1632"/>
      <c r="GPJ3" s="1632"/>
      <c r="GPK3" s="1632"/>
      <c r="GPL3" s="1632"/>
      <c r="GPM3" s="1632"/>
      <c r="GPN3" s="1632"/>
      <c r="GPO3" s="1632"/>
      <c r="GPP3" s="1632"/>
      <c r="GPQ3" s="1632"/>
      <c r="GPR3" s="1632"/>
      <c r="GPS3" s="1632"/>
      <c r="GPT3" s="1632"/>
      <c r="GPU3" s="1632"/>
      <c r="GPV3" s="1632"/>
      <c r="GPW3" s="1632"/>
      <c r="GPX3" s="1632"/>
      <c r="GPY3" s="1632"/>
      <c r="GPZ3" s="1632"/>
      <c r="GQA3" s="1632"/>
      <c r="GQB3" s="1632"/>
      <c r="GQC3" s="1632"/>
      <c r="GQD3" s="1632"/>
      <c r="GQE3" s="1632"/>
      <c r="GQF3" s="1632"/>
      <c r="GQG3" s="1632"/>
      <c r="GQH3" s="1632"/>
      <c r="GQI3" s="1632"/>
      <c r="GQJ3" s="1632"/>
      <c r="GQK3" s="1632"/>
      <c r="GQL3" s="1632"/>
      <c r="GQM3" s="1632"/>
      <c r="GQN3" s="1632"/>
      <c r="GQO3" s="1632"/>
      <c r="GQP3" s="1632"/>
      <c r="GQQ3" s="1632"/>
      <c r="GQR3" s="1632"/>
      <c r="GQS3" s="1632"/>
      <c r="GQT3" s="1632"/>
      <c r="GQU3" s="1632"/>
      <c r="GQV3" s="1632"/>
      <c r="GQW3" s="1632"/>
      <c r="GQX3" s="1632"/>
      <c r="GQY3" s="1632"/>
      <c r="GQZ3" s="1632"/>
      <c r="GRA3" s="1632"/>
      <c r="GRB3" s="1632"/>
      <c r="GRC3" s="1632"/>
      <c r="GRD3" s="1632"/>
      <c r="GRE3" s="1632"/>
      <c r="GRF3" s="1632"/>
      <c r="GRG3" s="1632"/>
      <c r="GRH3" s="1632"/>
      <c r="GRI3" s="1632"/>
      <c r="GRJ3" s="1632"/>
      <c r="GRK3" s="1632"/>
      <c r="GRL3" s="1632"/>
      <c r="GRM3" s="1632"/>
      <c r="GRN3" s="1632"/>
      <c r="GRO3" s="1632"/>
      <c r="GRP3" s="1632"/>
      <c r="GRQ3" s="1632"/>
      <c r="GRR3" s="1632"/>
      <c r="GRS3" s="1632"/>
      <c r="GRT3" s="1632"/>
      <c r="GRU3" s="1632"/>
      <c r="GRV3" s="1632"/>
      <c r="GRW3" s="1632"/>
      <c r="GRX3" s="1632"/>
      <c r="GRY3" s="1632"/>
      <c r="GRZ3" s="1632"/>
      <c r="GSA3" s="1632"/>
      <c r="GSB3" s="1632"/>
      <c r="GSC3" s="1632"/>
      <c r="GSD3" s="1632"/>
      <c r="GSE3" s="1632"/>
      <c r="GSF3" s="1632"/>
      <c r="GSG3" s="1632"/>
      <c r="GSH3" s="1632"/>
      <c r="GSI3" s="1632"/>
      <c r="GSJ3" s="1632"/>
      <c r="GSK3" s="1632"/>
      <c r="GSL3" s="1632"/>
      <c r="GSM3" s="1632"/>
      <c r="GSN3" s="1632"/>
      <c r="GSO3" s="1632"/>
      <c r="GSP3" s="1632"/>
      <c r="GSQ3" s="1632"/>
      <c r="GSR3" s="1632"/>
      <c r="GSS3" s="1632"/>
      <c r="GST3" s="1632"/>
      <c r="GSU3" s="1632"/>
      <c r="GSV3" s="1632"/>
      <c r="GSW3" s="1632"/>
      <c r="GSX3" s="1632"/>
      <c r="GSY3" s="1632"/>
      <c r="GSZ3" s="1632"/>
      <c r="GTA3" s="1632"/>
      <c r="GTB3" s="1632"/>
      <c r="GTC3" s="1632"/>
      <c r="GTD3" s="1632"/>
      <c r="GTE3" s="1632"/>
      <c r="GTF3" s="1632"/>
      <c r="GTG3" s="1632"/>
      <c r="GTH3" s="1632"/>
      <c r="GTI3" s="1632"/>
      <c r="GTJ3" s="1632"/>
      <c r="GTK3" s="1632"/>
      <c r="GTL3" s="1632"/>
      <c r="GTM3" s="1632"/>
      <c r="GTN3" s="1632"/>
      <c r="GTO3" s="1632"/>
      <c r="GTP3" s="1632"/>
      <c r="GTQ3" s="1632"/>
      <c r="GTR3" s="1632"/>
      <c r="GTS3" s="1632"/>
      <c r="GTT3" s="1632"/>
      <c r="GTU3" s="1632"/>
      <c r="GTV3" s="1632"/>
      <c r="GTW3" s="1632"/>
      <c r="GTX3" s="1632"/>
      <c r="GTY3" s="1632"/>
      <c r="GTZ3" s="1632"/>
      <c r="GUA3" s="1632"/>
      <c r="GUB3" s="1632"/>
      <c r="GUC3" s="1632"/>
      <c r="GUD3" s="1632"/>
      <c r="GUE3" s="1632"/>
      <c r="GUF3" s="1632"/>
      <c r="GUG3" s="1632"/>
      <c r="GUH3" s="1632"/>
      <c r="GUI3" s="1632"/>
      <c r="GUJ3" s="1632"/>
      <c r="GUK3" s="1632"/>
      <c r="GUL3" s="1632"/>
      <c r="GUM3" s="1632"/>
      <c r="GUN3" s="1632"/>
      <c r="GUO3" s="1632"/>
      <c r="GUP3" s="1632"/>
      <c r="GUQ3" s="1632"/>
      <c r="GUR3" s="1632"/>
      <c r="GUS3" s="1632"/>
      <c r="GUT3" s="1632"/>
      <c r="GUU3" s="1632"/>
      <c r="GUV3" s="1632"/>
      <c r="GUW3" s="1632"/>
      <c r="GUX3" s="1632"/>
      <c r="GUY3" s="1632"/>
      <c r="GUZ3" s="1632"/>
      <c r="GVA3" s="1632"/>
      <c r="GVB3" s="1632"/>
      <c r="GVC3" s="1632"/>
      <c r="GVD3" s="1632"/>
      <c r="GVE3" s="1632"/>
      <c r="GVF3" s="1632"/>
      <c r="GVG3" s="1632"/>
      <c r="GVH3" s="1632"/>
      <c r="GVI3" s="1632"/>
      <c r="GVJ3" s="1632"/>
      <c r="GVK3" s="1632"/>
      <c r="GVL3" s="1632"/>
      <c r="GVM3" s="1632"/>
      <c r="GVN3" s="1632"/>
      <c r="GVO3" s="1632"/>
      <c r="GVP3" s="1632"/>
      <c r="GVQ3" s="1632"/>
      <c r="GVR3" s="1632"/>
      <c r="GVS3" s="1632"/>
      <c r="GVT3" s="1632"/>
      <c r="GVU3" s="1632"/>
      <c r="GVV3" s="1632"/>
      <c r="GVW3" s="1632"/>
      <c r="GVX3" s="1632"/>
      <c r="GVY3" s="1632"/>
      <c r="GVZ3" s="1632"/>
      <c r="GWA3" s="1632"/>
      <c r="GWB3" s="1632"/>
      <c r="GWC3" s="1632"/>
      <c r="GWD3" s="1632"/>
      <c r="GWE3" s="1632"/>
      <c r="GWF3" s="1632"/>
      <c r="GWG3" s="1632"/>
      <c r="GWH3" s="1632"/>
      <c r="GWI3" s="1632"/>
      <c r="GWJ3" s="1632"/>
      <c r="GWK3" s="1632"/>
      <c r="GWL3" s="1632"/>
      <c r="GWM3" s="1632"/>
      <c r="GWN3" s="1632"/>
      <c r="GWO3" s="1632"/>
      <c r="GWP3" s="1632"/>
      <c r="GWQ3" s="1632"/>
      <c r="GWR3" s="1632"/>
      <c r="GWS3" s="1632"/>
      <c r="GWT3" s="1632"/>
      <c r="GWU3" s="1632"/>
      <c r="GWV3" s="1632"/>
      <c r="GWW3" s="1632"/>
      <c r="GWX3" s="1632"/>
      <c r="GWY3" s="1632"/>
      <c r="GWZ3" s="1632"/>
      <c r="GXA3" s="1632"/>
      <c r="GXB3" s="1632"/>
      <c r="GXC3" s="1632"/>
      <c r="GXD3" s="1632"/>
      <c r="GXE3" s="1632"/>
      <c r="GXF3" s="1632"/>
      <c r="GXG3" s="1632"/>
      <c r="GXH3" s="1632"/>
      <c r="GXI3" s="1632"/>
      <c r="GXJ3" s="1632"/>
      <c r="GXK3" s="1632"/>
      <c r="GXL3" s="1632"/>
      <c r="GXM3" s="1632"/>
      <c r="GXN3" s="1632"/>
      <c r="GXO3" s="1632"/>
      <c r="GXP3" s="1632"/>
      <c r="GXQ3" s="1632"/>
      <c r="GXR3" s="1632"/>
      <c r="GXS3" s="1632"/>
      <c r="GXT3" s="1632"/>
      <c r="GXU3" s="1632"/>
      <c r="GXV3" s="1632"/>
      <c r="GXW3" s="1632"/>
      <c r="GXX3" s="1632"/>
      <c r="GXY3" s="1632"/>
      <c r="GXZ3" s="1632"/>
      <c r="GYA3" s="1632"/>
      <c r="GYB3" s="1632"/>
      <c r="GYC3" s="1632"/>
      <c r="GYD3" s="1632"/>
      <c r="GYE3" s="1632"/>
      <c r="GYF3" s="1632"/>
      <c r="GYG3" s="1632"/>
      <c r="GYH3" s="1632"/>
      <c r="GYI3" s="1632"/>
      <c r="GYJ3" s="1632"/>
      <c r="GYK3" s="1632"/>
      <c r="GYL3" s="1632"/>
      <c r="GYM3" s="1632"/>
      <c r="GYN3" s="1632"/>
      <c r="GYO3" s="1632"/>
      <c r="GYP3" s="1632"/>
      <c r="GYQ3" s="1632"/>
      <c r="GYR3" s="1632"/>
      <c r="GYS3" s="1632"/>
      <c r="GYT3" s="1632"/>
      <c r="GYU3" s="1632"/>
      <c r="GYV3" s="1632"/>
      <c r="GYW3" s="1632"/>
      <c r="GYX3" s="1632"/>
      <c r="GYY3" s="1632"/>
      <c r="GYZ3" s="1632"/>
      <c r="GZA3" s="1632"/>
      <c r="GZB3" s="1632"/>
      <c r="GZC3" s="1632"/>
      <c r="GZD3" s="1632"/>
      <c r="GZE3" s="1632"/>
      <c r="GZF3" s="1632"/>
      <c r="GZG3" s="1632"/>
      <c r="GZH3" s="1632"/>
      <c r="GZI3" s="1632"/>
      <c r="GZJ3" s="1632"/>
      <c r="GZK3" s="1632"/>
      <c r="GZL3" s="1632"/>
      <c r="GZM3" s="1632"/>
      <c r="GZN3" s="1632"/>
      <c r="GZO3" s="1632"/>
      <c r="GZP3" s="1632"/>
      <c r="GZQ3" s="1632"/>
      <c r="GZR3" s="1632"/>
      <c r="GZS3" s="1632"/>
      <c r="GZT3" s="1632"/>
      <c r="GZU3" s="1632"/>
      <c r="GZV3" s="1632"/>
      <c r="GZW3" s="1632"/>
      <c r="GZX3" s="1632"/>
      <c r="GZY3" s="1632"/>
      <c r="GZZ3" s="1632"/>
      <c r="HAA3" s="1632"/>
      <c r="HAB3" s="1632"/>
      <c r="HAC3" s="1632"/>
      <c r="HAD3" s="1632"/>
      <c r="HAE3" s="1632"/>
      <c r="HAF3" s="1632"/>
      <c r="HAG3" s="1632"/>
      <c r="HAH3" s="1632"/>
      <c r="HAI3" s="1632"/>
      <c r="HAJ3" s="1632"/>
      <c r="HAK3" s="1632"/>
      <c r="HAL3" s="1632"/>
      <c r="HAM3" s="1632"/>
      <c r="HAN3" s="1632"/>
      <c r="HAO3" s="1632"/>
      <c r="HAP3" s="1632"/>
      <c r="HAQ3" s="1632"/>
      <c r="HAR3" s="1632"/>
      <c r="HAS3" s="1632"/>
      <c r="HAT3" s="1632"/>
      <c r="HAU3" s="1632"/>
      <c r="HAV3" s="1632"/>
      <c r="HAW3" s="1632"/>
      <c r="HAX3" s="1632"/>
      <c r="HAY3" s="1632"/>
      <c r="HAZ3" s="1632"/>
      <c r="HBA3" s="1632"/>
      <c r="HBB3" s="1632"/>
      <c r="HBC3" s="1632"/>
      <c r="HBD3" s="1632"/>
      <c r="HBE3" s="1632"/>
      <c r="HBF3" s="1632"/>
      <c r="HBG3" s="1632"/>
      <c r="HBH3" s="1632"/>
      <c r="HBI3" s="1632"/>
      <c r="HBJ3" s="1632"/>
      <c r="HBK3" s="1632"/>
      <c r="HBL3" s="1632"/>
      <c r="HBM3" s="1632"/>
      <c r="HBN3" s="1632"/>
      <c r="HBO3" s="1632"/>
      <c r="HBP3" s="1632"/>
      <c r="HBQ3" s="1632"/>
      <c r="HBR3" s="1632"/>
      <c r="HBS3" s="1632"/>
      <c r="HBT3" s="1632"/>
      <c r="HBU3" s="1632"/>
      <c r="HBV3" s="1632"/>
      <c r="HBW3" s="1632"/>
      <c r="HBX3" s="1632"/>
      <c r="HBY3" s="1632"/>
      <c r="HBZ3" s="1632"/>
      <c r="HCA3" s="1632"/>
      <c r="HCB3" s="1632"/>
      <c r="HCC3" s="1632"/>
      <c r="HCD3" s="1632"/>
      <c r="HCE3" s="1632"/>
      <c r="HCF3" s="1632"/>
      <c r="HCG3" s="1632"/>
      <c r="HCH3" s="1632"/>
      <c r="HCI3" s="1632"/>
      <c r="HCJ3" s="1632"/>
      <c r="HCK3" s="1632"/>
      <c r="HCL3" s="1632"/>
      <c r="HCM3" s="1632"/>
      <c r="HCN3" s="1632"/>
      <c r="HCO3" s="1632"/>
      <c r="HCP3" s="1632"/>
      <c r="HCQ3" s="1632"/>
      <c r="HCR3" s="1632"/>
      <c r="HCS3" s="1632"/>
      <c r="HCT3" s="1632"/>
      <c r="HCU3" s="1632"/>
      <c r="HCV3" s="1632"/>
      <c r="HCW3" s="1632"/>
      <c r="HCX3" s="1632"/>
      <c r="HCY3" s="1632"/>
      <c r="HCZ3" s="1632"/>
      <c r="HDA3" s="1632"/>
      <c r="HDB3" s="1632"/>
      <c r="HDC3" s="1632"/>
      <c r="HDD3" s="1632"/>
      <c r="HDE3" s="1632"/>
      <c r="HDF3" s="1632"/>
      <c r="HDG3" s="1632"/>
      <c r="HDH3" s="1632"/>
      <c r="HDI3" s="1632"/>
      <c r="HDJ3" s="1632"/>
      <c r="HDK3" s="1632"/>
      <c r="HDL3" s="1632"/>
      <c r="HDM3" s="1632"/>
      <c r="HDN3" s="1632"/>
      <c r="HDO3" s="1632"/>
      <c r="HDP3" s="1632"/>
      <c r="HDQ3" s="1632"/>
      <c r="HDR3" s="1632"/>
      <c r="HDS3" s="1632"/>
      <c r="HDT3" s="1632"/>
      <c r="HDU3" s="1632"/>
      <c r="HDV3" s="1632"/>
      <c r="HDW3" s="1632"/>
      <c r="HDX3" s="1632"/>
      <c r="HDY3" s="1632"/>
      <c r="HDZ3" s="1632"/>
      <c r="HEA3" s="1632"/>
      <c r="HEB3" s="1632"/>
      <c r="HEC3" s="1632"/>
      <c r="HED3" s="1632"/>
      <c r="HEE3" s="1632"/>
      <c r="HEF3" s="1632"/>
      <c r="HEG3" s="1632"/>
      <c r="HEH3" s="1632"/>
      <c r="HEI3" s="1632"/>
      <c r="HEJ3" s="1632"/>
      <c r="HEK3" s="1632"/>
      <c r="HEL3" s="1632"/>
      <c r="HEM3" s="1632"/>
      <c r="HEN3" s="1632"/>
      <c r="HEO3" s="1632"/>
      <c r="HEP3" s="1632"/>
      <c r="HEQ3" s="1632"/>
      <c r="HER3" s="1632"/>
      <c r="HES3" s="1632"/>
      <c r="HET3" s="1632"/>
      <c r="HEU3" s="1632"/>
      <c r="HEV3" s="1632"/>
      <c r="HEW3" s="1632"/>
      <c r="HEX3" s="1632"/>
      <c r="HEY3" s="1632"/>
      <c r="HEZ3" s="1632"/>
      <c r="HFA3" s="1632"/>
      <c r="HFB3" s="1632"/>
      <c r="HFC3" s="1632"/>
      <c r="HFD3" s="1632"/>
      <c r="HFE3" s="1632"/>
      <c r="HFF3" s="1632"/>
      <c r="HFG3" s="1632"/>
      <c r="HFH3" s="1632"/>
      <c r="HFI3" s="1632"/>
      <c r="HFJ3" s="1632"/>
      <c r="HFK3" s="1632"/>
      <c r="HFL3" s="1632"/>
      <c r="HFM3" s="1632"/>
      <c r="HFN3" s="1632"/>
      <c r="HFO3" s="1632"/>
      <c r="HFP3" s="1632"/>
      <c r="HFQ3" s="1632"/>
      <c r="HFR3" s="1632"/>
      <c r="HFS3" s="1632"/>
      <c r="HFT3" s="1632"/>
      <c r="HFU3" s="1632"/>
      <c r="HFV3" s="1632"/>
      <c r="HFW3" s="1632"/>
      <c r="HFX3" s="1632"/>
      <c r="HFY3" s="1632"/>
      <c r="HFZ3" s="1632"/>
      <c r="HGA3" s="1632"/>
      <c r="HGB3" s="1632"/>
      <c r="HGC3" s="1632"/>
      <c r="HGD3" s="1632"/>
      <c r="HGE3" s="1632"/>
      <c r="HGF3" s="1632"/>
      <c r="HGG3" s="1632"/>
      <c r="HGH3" s="1632"/>
      <c r="HGI3" s="1632"/>
      <c r="HGJ3" s="1632"/>
      <c r="HGK3" s="1632"/>
      <c r="HGL3" s="1632"/>
      <c r="HGM3" s="1632"/>
      <c r="HGN3" s="1632"/>
      <c r="HGO3" s="1632"/>
      <c r="HGP3" s="1632"/>
      <c r="HGQ3" s="1632"/>
      <c r="HGR3" s="1632"/>
      <c r="HGS3" s="1632"/>
      <c r="HGT3" s="1632"/>
      <c r="HGU3" s="1632"/>
      <c r="HGV3" s="1632"/>
      <c r="HGW3" s="1632"/>
      <c r="HGX3" s="1632"/>
      <c r="HGY3" s="1632"/>
      <c r="HGZ3" s="1632"/>
      <c r="HHA3" s="1632"/>
      <c r="HHB3" s="1632"/>
      <c r="HHC3" s="1632"/>
      <c r="HHD3" s="1632"/>
      <c r="HHE3" s="1632"/>
      <c r="HHF3" s="1632"/>
      <c r="HHG3" s="1632"/>
      <c r="HHH3" s="1632"/>
      <c r="HHI3" s="1632"/>
      <c r="HHJ3" s="1632"/>
      <c r="HHK3" s="1632"/>
      <c r="HHL3" s="1632"/>
      <c r="HHM3" s="1632"/>
      <c r="HHN3" s="1632"/>
      <c r="HHO3" s="1632"/>
      <c r="HHP3" s="1632"/>
      <c r="HHQ3" s="1632"/>
      <c r="HHR3" s="1632"/>
      <c r="HHS3" s="1632"/>
      <c r="HHT3" s="1632"/>
      <c r="HHU3" s="1632"/>
      <c r="HHV3" s="1632"/>
      <c r="HHW3" s="1632"/>
      <c r="HHX3" s="1632"/>
      <c r="HHY3" s="1632"/>
      <c r="HHZ3" s="1632"/>
      <c r="HIA3" s="1632"/>
      <c r="HIB3" s="1632"/>
      <c r="HIC3" s="1632"/>
      <c r="HID3" s="1632"/>
      <c r="HIE3" s="1632"/>
      <c r="HIF3" s="1632"/>
      <c r="HIG3" s="1632"/>
      <c r="HIH3" s="1632"/>
      <c r="HII3" s="1632"/>
      <c r="HIJ3" s="1632"/>
      <c r="HIK3" s="1632"/>
      <c r="HIL3" s="1632"/>
      <c r="HIM3" s="1632"/>
      <c r="HIN3" s="1632"/>
      <c r="HIO3" s="1632"/>
      <c r="HIP3" s="1632"/>
      <c r="HIQ3" s="1632"/>
      <c r="HIR3" s="1632"/>
      <c r="HIS3" s="1632"/>
      <c r="HIT3" s="1632"/>
      <c r="HIU3" s="1632"/>
      <c r="HIV3" s="1632"/>
      <c r="HIW3" s="1632"/>
      <c r="HIX3" s="1632"/>
      <c r="HIY3" s="1632"/>
      <c r="HIZ3" s="1632"/>
      <c r="HJA3" s="1632"/>
      <c r="HJB3" s="1632"/>
      <c r="HJC3" s="1632"/>
      <c r="HJD3" s="1632"/>
      <c r="HJE3" s="1632"/>
      <c r="HJF3" s="1632"/>
      <c r="HJG3" s="1632"/>
      <c r="HJH3" s="1632"/>
      <c r="HJI3" s="1632"/>
      <c r="HJJ3" s="1632"/>
      <c r="HJK3" s="1632"/>
      <c r="HJL3" s="1632"/>
      <c r="HJM3" s="1632"/>
      <c r="HJN3" s="1632"/>
      <c r="HJO3" s="1632"/>
      <c r="HJP3" s="1632"/>
      <c r="HJQ3" s="1632"/>
      <c r="HJR3" s="1632"/>
      <c r="HJS3" s="1632"/>
      <c r="HJT3" s="1632"/>
      <c r="HJU3" s="1632"/>
      <c r="HJV3" s="1632"/>
      <c r="HJW3" s="1632"/>
      <c r="HJX3" s="1632"/>
      <c r="HJY3" s="1632"/>
      <c r="HJZ3" s="1632"/>
      <c r="HKA3" s="1632"/>
      <c r="HKB3" s="1632"/>
      <c r="HKC3" s="1632"/>
      <c r="HKD3" s="1632"/>
      <c r="HKE3" s="1632"/>
      <c r="HKF3" s="1632"/>
      <c r="HKG3" s="1632"/>
      <c r="HKH3" s="1632"/>
      <c r="HKI3" s="1632"/>
      <c r="HKJ3" s="1632"/>
      <c r="HKK3" s="1632"/>
      <c r="HKL3" s="1632"/>
      <c r="HKM3" s="1632"/>
      <c r="HKN3" s="1632"/>
      <c r="HKO3" s="1632"/>
      <c r="HKP3" s="1632"/>
      <c r="HKQ3" s="1632"/>
      <c r="HKR3" s="1632"/>
      <c r="HKS3" s="1632"/>
      <c r="HKT3" s="1632"/>
      <c r="HKU3" s="1632"/>
      <c r="HKV3" s="1632"/>
      <c r="HKW3" s="1632"/>
      <c r="HKX3" s="1632"/>
      <c r="HKY3" s="1632"/>
      <c r="HKZ3" s="1632"/>
      <c r="HLA3" s="1632"/>
      <c r="HLB3" s="1632"/>
      <c r="HLC3" s="1632"/>
      <c r="HLD3" s="1632"/>
      <c r="HLE3" s="1632"/>
      <c r="HLF3" s="1632"/>
      <c r="HLG3" s="1632"/>
      <c r="HLH3" s="1632"/>
      <c r="HLI3" s="1632"/>
      <c r="HLJ3" s="1632"/>
      <c r="HLK3" s="1632"/>
      <c r="HLL3" s="1632"/>
      <c r="HLM3" s="1632"/>
      <c r="HLN3" s="1632"/>
      <c r="HLO3" s="1632"/>
      <c r="HLP3" s="1632"/>
      <c r="HLQ3" s="1632"/>
      <c r="HLR3" s="1632"/>
      <c r="HLS3" s="1632"/>
      <c r="HLT3" s="1632"/>
      <c r="HLU3" s="1632"/>
      <c r="HLV3" s="1632"/>
      <c r="HLW3" s="1632"/>
      <c r="HLX3" s="1632"/>
      <c r="HLY3" s="1632"/>
      <c r="HLZ3" s="1632"/>
      <c r="HMA3" s="1632"/>
      <c r="HMB3" s="1632"/>
      <c r="HMC3" s="1632"/>
      <c r="HMD3" s="1632"/>
      <c r="HME3" s="1632"/>
      <c r="HMF3" s="1632"/>
      <c r="HMG3" s="1632"/>
      <c r="HMH3" s="1632"/>
      <c r="HMI3" s="1632"/>
      <c r="HMJ3" s="1632"/>
      <c r="HMK3" s="1632"/>
      <c r="HML3" s="1632"/>
      <c r="HMM3" s="1632"/>
      <c r="HMN3" s="1632"/>
      <c r="HMO3" s="1632"/>
      <c r="HMP3" s="1632"/>
      <c r="HMQ3" s="1632"/>
      <c r="HMR3" s="1632"/>
      <c r="HMS3" s="1632"/>
      <c r="HMT3" s="1632"/>
      <c r="HMU3" s="1632"/>
      <c r="HMV3" s="1632"/>
      <c r="HMW3" s="1632"/>
      <c r="HMX3" s="1632"/>
      <c r="HMY3" s="1632"/>
      <c r="HMZ3" s="1632"/>
      <c r="HNA3" s="1632"/>
      <c r="HNB3" s="1632"/>
      <c r="HNC3" s="1632"/>
      <c r="HND3" s="1632"/>
      <c r="HNE3" s="1632"/>
      <c r="HNF3" s="1632"/>
      <c r="HNG3" s="1632"/>
      <c r="HNH3" s="1632"/>
      <c r="HNI3" s="1632"/>
      <c r="HNJ3" s="1632"/>
      <c r="HNK3" s="1632"/>
      <c r="HNL3" s="1632"/>
      <c r="HNM3" s="1632"/>
      <c r="HNN3" s="1632"/>
      <c r="HNO3" s="1632"/>
      <c r="HNP3" s="1632"/>
      <c r="HNQ3" s="1632"/>
      <c r="HNR3" s="1632"/>
      <c r="HNS3" s="1632"/>
      <c r="HNT3" s="1632"/>
      <c r="HNU3" s="1632"/>
      <c r="HNV3" s="1632"/>
      <c r="HNW3" s="1632"/>
      <c r="HNX3" s="1632"/>
      <c r="HNY3" s="1632"/>
      <c r="HNZ3" s="1632"/>
      <c r="HOA3" s="1632"/>
      <c r="HOB3" s="1632"/>
      <c r="HOC3" s="1632"/>
      <c r="HOD3" s="1632"/>
      <c r="HOE3" s="1632"/>
      <c r="HOF3" s="1632"/>
      <c r="HOG3" s="1632"/>
      <c r="HOH3" s="1632"/>
      <c r="HOI3" s="1632"/>
      <c r="HOJ3" s="1632"/>
      <c r="HOK3" s="1632"/>
      <c r="HOL3" s="1632"/>
      <c r="HOM3" s="1632"/>
      <c r="HON3" s="1632"/>
      <c r="HOO3" s="1632"/>
      <c r="HOP3" s="1632"/>
      <c r="HOQ3" s="1632"/>
      <c r="HOR3" s="1632"/>
      <c r="HOS3" s="1632"/>
      <c r="HOT3" s="1632"/>
      <c r="HOU3" s="1632"/>
      <c r="HOV3" s="1632"/>
      <c r="HOW3" s="1632"/>
      <c r="HOX3" s="1632"/>
      <c r="HOY3" s="1632"/>
      <c r="HOZ3" s="1632"/>
      <c r="HPA3" s="1632"/>
      <c r="HPB3" s="1632"/>
      <c r="HPC3" s="1632"/>
      <c r="HPD3" s="1632"/>
      <c r="HPE3" s="1632"/>
      <c r="HPF3" s="1632"/>
      <c r="HPG3" s="1632"/>
      <c r="HPH3" s="1632"/>
      <c r="HPI3" s="1632"/>
      <c r="HPJ3" s="1632"/>
      <c r="HPK3" s="1632"/>
      <c r="HPL3" s="1632"/>
      <c r="HPM3" s="1632"/>
      <c r="HPN3" s="1632"/>
      <c r="HPO3" s="1632"/>
      <c r="HPP3" s="1632"/>
      <c r="HPQ3" s="1632"/>
      <c r="HPR3" s="1632"/>
      <c r="HPS3" s="1632"/>
      <c r="HPT3" s="1632"/>
      <c r="HPU3" s="1632"/>
      <c r="HPV3" s="1632"/>
      <c r="HPW3" s="1632"/>
      <c r="HPX3" s="1632"/>
      <c r="HPY3" s="1632"/>
      <c r="HPZ3" s="1632"/>
      <c r="HQA3" s="1632"/>
      <c r="HQB3" s="1632"/>
      <c r="HQC3" s="1632"/>
      <c r="HQD3" s="1632"/>
      <c r="HQE3" s="1632"/>
      <c r="HQF3" s="1632"/>
      <c r="HQG3" s="1632"/>
      <c r="HQH3" s="1632"/>
      <c r="HQI3" s="1632"/>
      <c r="HQJ3" s="1632"/>
      <c r="HQK3" s="1632"/>
      <c r="HQL3" s="1632"/>
      <c r="HQM3" s="1632"/>
      <c r="HQN3" s="1632"/>
      <c r="HQO3" s="1632"/>
      <c r="HQP3" s="1632"/>
      <c r="HQQ3" s="1632"/>
      <c r="HQR3" s="1632"/>
      <c r="HQS3" s="1632"/>
      <c r="HQT3" s="1632"/>
      <c r="HQU3" s="1632"/>
      <c r="HQV3" s="1632"/>
      <c r="HQW3" s="1632"/>
      <c r="HQX3" s="1632"/>
      <c r="HQY3" s="1632"/>
      <c r="HQZ3" s="1632"/>
      <c r="HRA3" s="1632"/>
      <c r="HRB3" s="1632"/>
      <c r="HRC3" s="1632"/>
      <c r="HRD3" s="1632"/>
      <c r="HRE3" s="1632"/>
      <c r="HRF3" s="1632"/>
      <c r="HRG3" s="1632"/>
      <c r="HRH3" s="1632"/>
      <c r="HRI3" s="1632"/>
      <c r="HRJ3" s="1632"/>
      <c r="HRK3" s="1632"/>
      <c r="HRL3" s="1632"/>
      <c r="HRM3" s="1632"/>
      <c r="HRN3" s="1632"/>
      <c r="HRO3" s="1632"/>
      <c r="HRP3" s="1632"/>
      <c r="HRQ3" s="1632"/>
      <c r="HRR3" s="1632"/>
      <c r="HRS3" s="1632"/>
      <c r="HRT3" s="1632"/>
      <c r="HRU3" s="1632"/>
      <c r="HRV3" s="1632"/>
      <c r="HRW3" s="1632"/>
      <c r="HRX3" s="1632"/>
      <c r="HRY3" s="1632"/>
      <c r="HRZ3" s="1632"/>
      <c r="HSA3" s="1632"/>
      <c r="HSB3" s="1632"/>
      <c r="HSC3" s="1632"/>
      <c r="HSD3" s="1632"/>
      <c r="HSE3" s="1632"/>
      <c r="HSF3" s="1632"/>
      <c r="HSG3" s="1632"/>
      <c r="HSH3" s="1632"/>
      <c r="HSI3" s="1632"/>
      <c r="HSJ3" s="1632"/>
      <c r="HSK3" s="1632"/>
      <c r="HSL3" s="1632"/>
      <c r="HSM3" s="1632"/>
      <c r="HSN3" s="1632"/>
      <c r="HSO3" s="1632"/>
      <c r="HSP3" s="1632"/>
      <c r="HSQ3" s="1632"/>
      <c r="HSR3" s="1632"/>
      <c r="HSS3" s="1632"/>
      <c r="HST3" s="1632"/>
      <c r="HSU3" s="1632"/>
      <c r="HSV3" s="1632"/>
      <c r="HSW3" s="1632"/>
      <c r="HSX3" s="1632"/>
      <c r="HSY3" s="1632"/>
      <c r="HSZ3" s="1632"/>
      <c r="HTA3" s="1632"/>
      <c r="HTB3" s="1632"/>
      <c r="HTC3" s="1632"/>
      <c r="HTD3" s="1632"/>
      <c r="HTE3" s="1632"/>
      <c r="HTF3" s="1632"/>
      <c r="HTG3" s="1632"/>
      <c r="HTH3" s="1632"/>
      <c r="HTI3" s="1632"/>
      <c r="HTJ3" s="1632"/>
      <c r="HTK3" s="1632"/>
      <c r="HTL3" s="1632"/>
      <c r="HTM3" s="1632"/>
      <c r="HTN3" s="1632"/>
      <c r="HTO3" s="1632"/>
      <c r="HTP3" s="1632"/>
      <c r="HTQ3" s="1632"/>
      <c r="HTR3" s="1632"/>
      <c r="HTS3" s="1632"/>
      <c r="HTT3" s="1632"/>
      <c r="HTU3" s="1632"/>
      <c r="HTV3" s="1632"/>
      <c r="HTW3" s="1632"/>
      <c r="HTX3" s="1632"/>
      <c r="HTY3" s="1632"/>
      <c r="HTZ3" s="1632"/>
      <c r="HUA3" s="1632"/>
      <c r="HUB3" s="1632"/>
      <c r="HUC3" s="1632"/>
      <c r="HUD3" s="1632"/>
      <c r="HUE3" s="1632"/>
      <c r="HUF3" s="1632"/>
      <c r="HUG3" s="1632"/>
      <c r="HUH3" s="1632"/>
      <c r="HUI3" s="1632"/>
      <c r="HUJ3" s="1632"/>
      <c r="HUK3" s="1632"/>
      <c r="HUL3" s="1632"/>
      <c r="HUM3" s="1632"/>
      <c r="HUN3" s="1632"/>
      <c r="HUO3" s="1632"/>
      <c r="HUP3" s="1632"/>
      <c r="HUQ3" s="1632"/>
      <c r="HUR3" s="1632"/>
      <c r="HUS3" s="1632"/>
      <c r="HUT3" s="1632"/>
      <c r="HUU3" s="1632"/>
      <c r="HUV3" s="1632"/>
      <c r="HUW3" s="1632"/>
      <c r="HUX3" s="1632"/>
      <c r="HUY3" s="1632"/>
      <c r="HUZ3" s="1632"/>
      <c r="HVA3" s="1632"/>
      <c r="HVB3" s="1632"/>
      <c r="HVC3" s="1632"/>
      <c r="HVD3" s="1632"/>
      <c r="HVE3" s="1632"/>
      <c r="HVF3" s="1632"/>
      <c r="HVG3" s="1632"/>
      <c r="HVH3" s="1632"/>
      <c r="HVI3" s="1632"/>
      <c r="HVJ3" s="1632"/>
      <c r="HVK3" s="1632"/>
      <c r="HVL3" s="1632"/>
      <c r="HVM3" s="1632"/>
      <c r="HVN3" s="1632"/>
      <c r="HVO3" s="1632"/>
      <c r="HVP3" s="1632"/>
      <c r="HVQ3" s="1632"/>
      <c r="HVR3" s="1632"/>
      <c r="HVS3" s="1632"/>
      <c r="HVT3" s="1632"/>
      <c r="HVU3" s="1632"/>
      <c r="HVV3" s="1632"/>
      <c r="HVW3" s="1632"/>
      <c r="HVX3" s="1632"/>
      <c r="HVY3" s="1632"/>
      <c r="HVZ3" s="1632"/>
      <c r="HWA3" s="1632"/>
      <c r="HWB3" s="1632"/>
      <c r="HWC3" s="1632"/>
      <c r="HWD3" s="1632"/>
      <c r="HWE3" s="1632"/>
      <c r="HWF3" s="1632"/>
      <c r="HWG3" s="1632"/>
      <c r="HWH3" s="1632"/>
      <c r="HWI3" s="1632"/>
      <c r="HWJ3" s="1632"/>
      <c r="HWK3" s="1632"/>
      <c r="HWL3" s="1632"/>
      <c r="HWM3" s="1632"/>
      <c r="HWN3" s="1632"/>
      <c r="HWO3" s="1632"/>
      <c r="HWP3" s="1632"/>
      <c r="HWQ3" s="1632"/>
      <c r="HWR3" s="1632"/>
      <c r="HWS3" s="1632"/>
      <c r="HWT3" s="1632"/>
      <c r="HWU3" s="1632"/>
      <c r="HWV3" s="1632"/>
      <c r="HWW3" s="1632"/>
      <c r="HWX3" s="1632"/>
      <c r="HWY3" s="1632"/>
      <c r="HWZ3" s="1632"/>
      <c r="HXA3" s="1632"/>
      <c r="HXB3" s="1632"/>
      <c r="HXC3" s="1632"/>
      <c r="HXD3" s="1632"/>
      <c r="HXE3" s="1632"/>
      <c r="HXF3" s="1632"/>
      <c r="HXG3" s="1632"/>
      <c r="HXH3" s="1632"/>
      <c r="HXI3" s="1632"/>
      <c r="HXJ3" s="1632"/>
      <c r="HXK3" s="1632"/>
      <c r="HXL3" s="1632"/>
      <c r="HXM3" s="1632"/>
      <c r="HXN3" s="1632"/>
      <c r="HXO3" s="1632"/>
      <c r="HXP3" s="1632"/>
      <c r="HXQ3" s="1632"/>
      <c r="HXR3" s="1632"/>
      <c r="HXS3" s="1632"/>
      <c r="HXT3" s="1632"/>
      <c r="HXU3" s="1632"/>
      <c r="HXV3" s="1632"/>
      <c r="HXW3" s="1632"/>
      <c r="HXX3" s="1632"/>
      <c r="HXY3" s="1632"/>
      <c r="HXZ3" s="1632"/>
      <c r="HYA3" s="1632"/>
      <c r="HYB3" s="1632"/>
      <c r="HYC3" s="1632"/>
      <c r="HYD3" s="1632"/>
      <c r="HYE3" s="1632"/>
      <c r="HYF3" s="1632"/>
      <c r="HYG3" s="1632"/>
      <c r="HYH3" s="1632"/>
      <c r="HYI3" s="1632"/>
      <c r="HYJ3" s="1632"/>
      <c r="HYK3" s="1632"/>
      <c r="HYL3" s="1632"/>
      <c r="HYM3" s="1632"/>
      <c r="HYN3" s="1632"/>
      <c r="HYO3" s="1632"/>
      <c r="HYP3" s="1632"/>
      <c r="HYQ3" s="1632"/>
      <c r="HYR3" s="1632"/>
      <c r="HYS3" s="1632"/>
      <c r="HYT3" s="1632"/>
      <c r="HYU3" s="1632"/>
      <c r="HYV3" s="1632"/>
      <c r="HYW3" s="1632"/>
      <c r="HYX3" s="1632"/>
      <c r="HYY3" s="1632"/>
      <c r="HYZ3" s="1632"/>
      <c r="HZA3" s="1632"/>
      <c r="HZB3" s="1632"/>
      <c r="HZC3" s="1632"/>
      <c r="HZD3" s="1632"/>
      <c r="HZE3" s="1632"/>
      <c r="HZF3" s="1632"/>
      <c r="HZG3" s="1632"/>
      <c r="HZH3" s="1632"/>
      <c r="HZI3" s="1632"/>
      <c r="HZJ3" s="1632"/>
      <c r="HZK3" s="1632"/>
      <c r="HZL3" s="1632"/>
      <c r="HZM3" s="1632"/>
      <c r="HZN3" s="1632"/>
      <c r="HZO3" s="1632"/>
      <c r="HZP3" s="1632"/>
      <c r="HZQ3" s="1632"/>
      <c r="HZR3" s="1632"/>
      <c r="HZS3" s="1632"/>
      <c r="HZT3" s="1632"/>
      <c r="HZU3" s="1632"/>
      <c r="HZV3" s="1632"/>
      <c r="HZW3" s="1632"/>
      <c r="HZX3" s="1632"/>
      <c r="HZY3" s="1632"/>
      <c r="HZZ3" s="1632"/>
      <c r="IAA3" s="1632"/>
      <c r="IAB3" s="1632"/>
      <c r="IAC3" s="1632"/>
      <c r="IAD3" s="1632"/>
      <c r="IAE3" s="1632"/>
      <c r="IAF3" s="1632"/>
      <c r="IAG3" s="1632"/>
      <c r="IAH3" s="1632"/>
      <c r="IAI3" s="1632"/>
      <c r="IAJ3" s="1632"/>
      <c r="IAK3" s="1632"/>
      <c r="IAL3" s="1632"/>
      <c r="IAM3" s="1632"/>
      <c r="IAN3" s="1632"/>
      <c r="IAO3" s="1632"/>
      <c r="IAP3" s="1632"/>
      <c r="IAQ3" s="1632"/>
      <c r="IAR3" s="1632"/>
      <c r="IAS3" s="1632"/>
      <c r="IAT3" s="1632"/>
      <c r="IAU3" s="1632"/>
      <c r="IAV3" s="1632"/>
      <c r="IAW3" s="1632"/>
      <c r="IAX3" s="1632"/>
      <c r="IAY3" s="1632"/>
      <c r="IAZ3" s="1632"/>
      <c r="IBA3" s="1632"/>
      <c r="IBB3" s="1632"/>
      <c r="IBC3" s="1632"/>
      <c r="IBD3" s="1632"/>
      <c r="IBE3" s="1632"/>
      <c r="IBF3" s="1632"/>
      <c r="IBG3" s="1632"/>
      <c r="IBH3" s="1632"/>
      <c r="IBI3" s="1632"/>
      <c r="IBJ3" s="1632"/>
      <c r="IBK3" s="1632"/>
      <c r="IBL3" s="1632"/>
      <c r="IBM3" s="1632"/>
      <c r="IBN3" s="1632"/>
      <c r="IBO3" s="1632"/>
      <c r="IBP3" s="1632"/>
      <c r="IBQ3" s="1632"/>
      <c r="IBR3" s="1632"/>
      <c r="IBS3" s="1632"/>
      <c r="IBT3" s="1632"/>
      <c r="IBU3" s="1632"/>
      <c r="IBV3" s="1632"/>
      <c r="IBW3" s="1632"/>
      <c r="IBX3" s="1632"/>
      <c r="IBY3" s="1632"/>
      <c r="IBZ3" s="1632"/>
      <c r="ICA3" s="1632"/>
      <c r="ICB3" s="1632"/>
      <c r="ICC3" s="1632"/>
      <c r="ICD3" s="1632"/>
      <c r="ICE3" s="1632"/>
      <c r="ICF3" s="1632"/>
      <c r="ICG3" s="1632"/>
      <c r="ICH3" s="1632"/>
      <c r="ICI3" s="1632"/>
      <c r="ICJ3" s="1632"/>
      <c r="ICK3" s="1632"/>
      <c r="ICL3" s="1632"/>
      <c r="ICM3" s="1632"/>
      <c r="ICN3" s="1632"/>
      <c r="ICO3" s="1632"/>
      <c r="ICP3" s="1632"/>
      <c r="ICQ3" s="1632"/>
      <c r="ICR3" s="1632"/>
      <c r="ICS3" s="1632"/>
      <c r="ICT3" s="1632"/>
      <c r="ICU3" s="1632"/>
      <c r="ICV3" s="1632"/>
      <c r="ICW3" s="1632"/>
      <c r="ICX3" s="1632"/>
      <c r="ICY3" s="1632"/>
      <c r="ICZ3" s="1632"/>
      <c r="IDA3" s="1632"/>
      <c r="IDB3" s="1632"/>
      <c r="IDC3" s="1632"/>
      <c r="IDD3" s="1632"/>
      <c r="IDE3" s="1632"/>
      <c r="IDF3" s="1632"/>
      <c r="IDG3" s="1632"/>
      <c r="IDH3" s="1632"/>
      <c r="IDI3" s="1632"/>
      <c r="IDJ3" s="1632"/>
      <c r="IDK3" s="1632"/>
      <c r="IDL3" s="1632"/>
      <c r="IDM3" s="1632"/>
      <c r="IDN3" s="1632"/>
      <c r="IDO3" s="1632"/>
      <c r="IDP3" s="1632"/>
      <c r="IDQ3" s="1632"/>
      <c r="IDR3" s="1632"/>
      <c r="IDS3" s="1632"/>
      <c r="IDT3" s="1632"/>
      <c r="IDU3" s="1632"/>
      <c r="IDV3" s="1632"/>
      <c r="IDW3" s="1632"/>
      <c r="IDX3" s="1632"/>
      <c r="IDY3" s="1632"/>
      <c r="IDZ3" s="1632"/>
      <c r="IEA3" s="1632"/>
      <c r="IEB3" s="1632"/>
      <c r="IEC3" s="1632"/>
      <c r="IED3" s="1632"/>
      <c r="IEE3" s="1632"/>
      <c r="IEF3" s="1632"/>
      <c r="IEG3" s="1632"/>
      <c r="IEH3" s="1632"/>
      <c r="IEI3" s="1632"/>
      <c r="IEJ3" s="1632"/>
      <c r="IEK3" s="1632"/>
      <c r="IEL3" s="1632"/>
      <c r="IEM3" s="1632"/>
      <c r="IEN3" s="1632"/>
      <c r="IEO3" s="1632"/>
      <c r="IEP3" s="1632"/>
      <c r="IEQ3" s="1632"/>
      <c r="IER3" s="1632"/>
      <c r="IES3" s="1632"/>
      <c r="IET3" s="1632"/>
      <c r="IEU3" s="1632"/>
      <c r="IEV3" s="1632"/>
      <c r="IEW3" s="1632"/>
      <c r="IEX3" s="1632"/>
      <c r="IEY3" s="1632"/>
      <c r="IEZ3" s="1632"/>
      <c r="IFA3" s="1632"/>
      <c r="IFB3" s="1632"/>
      <c r="IFC3" s="1632"/>
      <c r="IFD3" s="1632"/>
      <c r="IFE3" s="1632"/>
      <c r="IFF3" s="1632"/>
      <c r="IFG3" s="1632"/>
      <c r="IFH3" s="1632"/>
      <c r="IFI3" s="1632"/>
      <c r="IFJ3" s="1632"/>
      <c r="IFK3" s="1632"/>
      <c r="IFL3" s="1632"/>
      <c r="IFM3" s="1632"/>
      <c r="IFN3" s="1632"/>
      <c r="IFO3" s="1632"/>
      <c r="IFP3" s="1632"/>
      <c r="IFQ3" s="1632"/>
      <c r="IFR3" s="1632"/>
      <c r="IFS3" s="1632"/>
      <c r="IFT3" s="1632"/>
      <c r="IFU3" s="1632"/>
      <c r="IFV3" s="1632"/>
      <c r="IFW3" s="1632"/>
      <c r="IFX3" s="1632"/>
      <c r="IFY3" s="1632"/>
      <c r="IFZ3" s="1632"/>
      <c r="IGA3" s="1632"/>
      <c r="IGB3" s="1632"/>
      <c r="IGC3" s="1632"/>
      <c r="IGD3" s="1632"/>
      <c r="IGE3" s="1632"/>
      <c r="IGF3" s="1632"/>
      <c r="IGG3" s="1632"/>
      <c r="IGH3" s="1632"/>
      <c r="IGI3" s="1632"/>
      <c r="IGJ3" s="1632"/>
      <c r="IGK3" s="1632"/>
      <c r="IGL3" s="1632"/>
      <c r="IGM3" s="1632"/>
      <c r="IGN3" s="1632"/>
      <c r="IGO3" s="1632"/>
      <c r="IGP3" s="1632"/>
      <c r="IGQ3" s="1632"/>
      <c r="IGR3" s="1632"/>
      <c r="IGS3" s="1632"/>
      <c r="IGT3" s="1632"/>
      <c r="IGU3" s="1632"/>
      <c r="IGV3" s="1632"/>
      <c r="IGW3" s="1632"/>
      <c r="IGX3" s="1632"/>
      <c r="IGY3" s="1632"/>
      <c r="IGZ3" s="1632"/>
      <c r="IHA3" s="1632"/>
      <c r="IHB3" s="1632"/>
      <c r="IHC3" s="1632"/>
      <c r="IHD3" s="1632"/>
      <c r="IHE3" s="1632"/>
      <c r="IHF3" s="1632"/>
      <c r="IHG3" s="1632"/>
      <c r="IHH3" s="1632"/>
      <c r="IHI3" s="1632"/>
      <c r="IHJ3" s="1632"/>
      <c r="IHK3" s="1632"/>
      <c r="IHL3" s="1632"/>
      <c r="IHM3" s="1632"/>
      <c r="IHN3" s="1632"/>
      <c r="IHO3" s="1632"/>
      <c r="IHP3" s="1632"/>
      <c r="IHQ3" s="1632"/>
      <c r="IHR3" s="1632"/>
      <c r="IHS3" s="1632"/>
      <c r="IHT3" s="1632"/>
      <c r="IHU3" s="1632"/>
      <c r="IHV3" s="1632"/>
      <c r="IHW3" s="1632"/>
      <c r="IHX3" s="1632"/>
      <c r="IHY3" s="1632"/>
      <c r="IHZ3" s="1632"/>
      <c r="IIA3" s="1632"/>
      <c r="IIB3" s="1632"/>
      <c r="IIC3" s="1632"/>
      <c r="IID3" s="1632"/>
      <c r="IIE3" s="1632"/>
      <c r="IIF3" s="1632"/>
      <c r="IIG3" s="1632"/>
      <c r="IIH3" s="1632"/>
      <c r="III3" s="1632"/>
      <c r="IIJ3" s="1632"/>
      <c r="IIK3" s="1632"/>
      <c r="IIL3" s="1632"/>
      <c r="IIM3" s="1632"/>
      <c r="IIN3" s="1632"/>
      <c r="IIO3" s="1632"/>
      <c r="IIP3" s="1632"/>
      <c r="IIQ3" s="1632"/>
      <c r="IIR3" s="1632"/>
      <c r="IIS3" s="1632"/>
      <c r="IIT3" s="1632"/>
      <c r="IIU3" s="1632"/>
      <c r="IIV3" s="1632"/>
      <c r="IIW3" s="1632"/>
      <c r="IIX3" s="1632"/>
      <c r="IIY3" s="1632"/>
      <c r="IIZ3" s="1632"/>
      <c r="IJA3" s="1632"/>
      <c r="IJB3" s="1632"/>
      <c r="IJC3" s="1632"/>
      <c r="IJD3" s="1632"/>
      <c r="IJE3" s="1632"/>
      <c r="IJF3" s="1632"/>
      <c r="IJG3" s="1632"/>
      <c r="IJH3" s="1632"/>
      <c r="IJI3" s="1632"/>
      <c r="IJJ3" s="1632"/>
      <c r="IJK3" s="1632"/>
      <c r="IJL3" s="1632"/>
      <c r="IJM3" s="1632"/>
      <c r="IJN3" s="1632"/>
      <c r="IJO3" s="1632"/>
      <c r="IJP3" s="1632"/>
      <c r="IJQ3" s="1632"/>
      <c r="IJR3" s="1632"/>
      <c r="IJS3" s="1632"/>
      <c r="IJT3" s="1632"/>
      <c r="IJU3" s="1632"/>
      <c r="IJV3" s="1632"/>
      <c r="IJW3" s="1632"/>
      <c r="IJX3" s="1632"/>
      <c r="IJY3" s="1632"/>
      <c r="IJZ3" s="1632"/>
      <c r="IKA3" s="1632"/>
      <c r="IKB3" s="1632"/>
      <c r="IKC3" s="1632"/>
      <c r="IKD3" s="1632"/>
      <c r="IKE3" s="1632"/>
      <c r="IKF3" s="1632"/>
      <c r="IKG3" s="1632"/>
      <c r="IKH3" s="1632"/>
      <c r="IKI3" s="1632"/>
      <c r="IKJ3" s="1632"/>
      <c r="IKK3" s="1632"/>
      <c r="IKL3" s="1632"/>
      <c r="IKM3" s="1632"/>
      <c r="IKN3" s="1632"/>
      <c r="IKO3" s="1632"/>
      <c r="IKP3" s="1632"/>
      <c r="IKQ3" s="1632"/>
      <c r="IKR3" s="1632"/>
      <c r="IKS3" s="1632"/>
      <c r="IKT3" s="1632"/>
      <c r="IKU3" s="1632"/>
      <c r="IKV3" s="1632"/>
      <c r="IKW3" s="1632"/>
      <c r="IKX3" s="1632"/>
      <c r="IKY3" s="1632"/>
      <c r="IKZ3" s="1632"/>
      <c r="ILA3" s="1632"/>
      <c r="ILB3" s="1632"/>
      <c r="ILC3" s="1632"/>
      <c r="ILD3" s="1632"/>
      <c r="ILE3" s="1632"/>
      <c r="ILF3" s="1632"/>
      <c r="ILG3" s="1632"/>
      <c r="ILH3" s="1632"/>
      <c r="ILI3" s="1632"/>
      <c r="ILJ3" s="1632"/>
      <c r="ILK3" s="1632"/>
      <c r="ILL3" s="1632"/>
      <c r="ILM3" s="1632"/>
      <c r="ILN3" s="1632"/>
      <c r="ILO3" s="1632"/>
      <c r="ILP3" s="1632"/>
      <c r="ILQ3" s="1632"/>
      <c r="ILR3" s="1632"/>
      <c r="ILS3" s="1632"/>
      <c r="ILT3" s="1632"/>
      <c r="ILU3" s="1632"/>
      <c r="ILV3" s="1632"/>
      <c r="ILW3" s="1632"/>
      <c r="ILX3" s="1632"/>
      <c r="ILY3" s="1632"/>
      <c r="ILZ3" s="1632"/>
      <c r="IMA3" s="1632"/>
      <c r="IMB3" s="1632"/>
      <c r="IMC3" s="1632"/>
      <c r="IMD3" s="1632"/>
      <c r="IME3" s="1632"/>
      <c r="IMF3" s="1632"/>
      <c r="IMG3" s="1632"/>
      <c r="IMH3" s="1632"/>
      <c r="IMI3" s="1632"/>
      <c r="IMJ3" s="1632"/>
      <c r="IMK3" s="1632"/>
      <c r="IML3" s="1632"/>
      <c r="IMM3" s="1632"/>
      <c r="IMN3" s="1632"/>
      <c r="IMO3" s="1632"/>
      <c r="IMP3" s="1632"/>
      <c r="IMQ3" s="1632"/>
      <c r="IMR3" s="1632"/>
      <c r="IMS3" s="1632"/>
      <c r="IMT3" s="1632"/>
      <c r="IMU3" s="1632"/>
      <c r="IMV3" s="1632"/>
      <c r="IMW3" s="1632"/>
      <c r="IMX3" s="1632"/>
      <c r="IMY3" s="1632"/>
      <c r="IMZ3" s="1632"/>
      <c r="INA3" s="1632"/>
      <c r="INB3" s="1632"/>
      <c r="INC3" s="1632"/>
      <c r="IND3" s="1632"/>
      <c r="INE3" s="1632"/>
      <c r="INF3" s="1632"/>
      <c r="ING3" s="1632"/>
      <c r="INH3" s="1632"/>
      <c r="INI3" s="1632"/>
      <c r="INJ3" s="1632"/>
      <c r="INK3" s="1632"/>
      <c r="INL3" s="1632"/>
      <c r="INM3" s="1632"/>
      <c r="INN3" s="1632"/>
      <c r="INO3" s="1632"/>
      <c r="INP3" s="1632"/>
      <c r="INQ3" s="1632"/>
      <c r="INR3" s="1632"/>
      <c r="INS3" s="1632"/>
      <c r="INT3" s="1632"/>
      <c r="INU3" s="1632"/>
      <c r="INV3" s="1632"/>
      <c r="INW3" s="1632"/>
      <c r="INX3" s="1632"/>
      <c r="INY3" s="1632"/>
      <c r="INZ3" s="1632"/>
      <c r="IOA3" s="1632"/>
      <c r="IOB3" s="1632"/>
      <c r="IOC3" s="1632"/>
      <c r="IOD3" s="1632"/>
      <c r="IOE3" s="1632"/>
      <c r="IOF3" s="1632"/>
      <c r="IOG3" s="1632"/>
      <c r="IOH3" s="1632"/>
      <c r="IOI3" s="1632"/>
      <c r="IOJ3" s="1632"/>
      <c r="IOK3" s="1632"/>
      <c r="IOL3" s="1632"/>
      <c r="IOM3" s="1632"/>
      <c r="ION3" s="1632"/>
      <c r="IOO3" s="1632"/>
      <c r="IOP3" s="1632"/>
      <c r="IOQ3" s="1632"/>
      <c r="IOR3" s="1632"/>
      <c r="IOS3" s="1632"/>
      <c r="IOT3" s="1632"/>
      <c r="IOU3" s="1632"/>
      <c r="IOV3" s="1632"/>
      <c r="IOW3" s="1632"/>
      <c r="IOX3" s="1632"/>
      <c r="IOY3" s="1632"/>
      <c r="IOZ3" s="1632"/>
      <c r="IPA3" s="1632"/>
      <c r="IPB3" s="1632"/>
      <c r="IPC3" s="1632"/>
      <c r="IPD3" s="1632"/>
      <c r="IPE3" s="1632"/>
      <c r="IPF3" s="1632"/>
      <c r="IPG3" s="1632"/>
      <c r="IPH3" s="1632"/>
      <c r="IPI3" s="1632"/>
      <c r="IPJ3" s="1632"/>
      <c r="IPK3" s="1632"/>
      <c r="IPL3" s="1632"/>
      <c r="IPM3" s="1632"/>
      <c r="IPN3" s="1632"/>
      <c r="IPO3" s="1632"/>
      <c r="IPP3" s="1632"/>
      <c r="IPQ3" s="1632"/>
      <c r="IPR3" s="1632"/>
      <c r="IPS3" s="1632"/>
      <c r="IPT3" s="1632"/>
      <c r="IPU3" s="1632"/>
      <c r="IPV3" s="1632"/>
      <c r="IPW3" s="1632"/>
      <c r="IPX3" s="1632"/>
      <c r="IPY3" s="1632"/>
      <c r="IPZ3" s="1632"/>
      <c r="IQA3" s="1632"/>
      <c r="IQB3" s="1632"/>
      <c r="IQC3" s="1632"/>
      <c r="IQD3" s="1632"/>
      <c r="IQE3" s="1632"/>
      <c r="IQF3" s="1632"/>
      <c r="IQG3" s="1632"/>
      <c r="IQH3" s="1632"/>
      <c r="IQI3" s="1632"/>
      <c r="IQJ3" s="1632"/>
      <c r="IQK3" s="1632"/>
      <c r="IQL3" s="1632"/>
      <c r="IQM3" s="1632"/>
      <c r="IQN3" s="1632"/>
      <c r="IQO3" s="1632"/>
      <c r="IQP3" s="1632"/>
      <c r="IQQ3" s="1632"/>
      <c r="IQR3" s="1632"/>
      <c r="IQS3" s="1632"/>
      <c r="IQT3" s="1632"/>
      <c r="IQU3" s="1632"/>
      <c r="IQV3" s="1632"/>
      <c r="IQW3" s="1632"/>
      <c r="IQX3" s="1632"/>
      <c r="IQY3" s="1632"/>
      <c r="IQZ3" s="1632"/>
      <c r="IRA3" s="1632"/>
      <c r="IRB3" s="1632"/>
      <c r="IRC3" s="1632"/>
      <c r="IRD3" s="1632"/>
      <c r="IRE3" s="1632"/>
      <c r="IRF3" s="1632"/>
      <c r="IRG3" s="1632"/>
      <c r="IRH3" s="1632"/>
      <c r="IRI3" s="1632"/>
      <c r="IRJ3" s="1632"/>
      <c r="IRK3" s="1632"/>
      <c r="IRL3" s="1632"/>
      <c r="IRM3" s="1632"/>
      <c r="IRN3" s="1632"/>
      <c r="IRO3" s="1632"/>
      <c r="IRP3" s="1632"/>
      <c r="IRQ3" s="1632"/>
      <c r="IRR3" s="1632"/>
      <c r="IRS3" s="1632"/>
      <c r="IRT3" s="1632"/>
      <c r="IRU3" s="1632"/>
      <c r="IRV3" s="1632"/>
      <c r="IRW3" s="1632"/>
      <c r="IRX3" s="1632"/>
      <c r="IRY3" s="1632"/>
      <c r="IRZ3" s="1632"/>
      <c r="ISA3" s="1632"/>
      <c r="ISB3" s="1632"/>
      <c r="ISC3" s="1632"/>
      <c r="ISD3" s="1632"/>
      <c r="ISE3" s="1632"/>
      <c r="ISF3" s="1632"/>
      <c r="ISG3" s="1632"/>
      <c r="ISH3" s="1632"/>
      <c r="ISI3" s="1632"/>
      <c r="ISJ3" s="1632"/>
      <c r="ISK3" s="1632"/>
      <c r="ISL3" s="1632"/>
      <c r="ISM3" s="1632"/>
      <c r="ISN3" s="1632"/>
      <c r="ISO3" s="1632"/>
      <c r="ISP3" s="1632"/>
      <c r="ISQ3" s="1632"/>
      <c r="ISR3" s="1632"/>
      <c r="ISS3" s="1632"/>
      <c r="IST3" s="1632"/>
      <c r="ISU3" s="1632"/>
      <c r="ISV3" s="1632"/>
      <c r="ISW3" s="1632"/>
      <c r="ISX3" s="1632"/>
      <c r="ISY3" s="1632"/>
      <c r="ISZ3" s="1632"/>
      <c r="ITA3" s="1632"/>
      <c r="ITB3" s="1632"/>
      <c r="ITC3" s="1632"/>
      <c r="ITD3" s="1632"/>
      <c r="ITE3" s="1632"/>
      <c r="ITF3" s="1632"/>
      <c r="ITG3" s="1632"/>
      <c r="ITH3" s="1632"/>
      <c r="ITI3" s="1632"/>
      <c r="ITJ3" s="1632"/>
      <c r="ITK3" s="1632"/>
      <c r="ITL3" s="1632"/>
      <c r="ITM3" s="1632"/>
      <c r="ITN3" s="1632"/>
      <c r="ITO3" s="1632"/>
      <c r="ITP3" s="1632"/>
      <c r="ITQ3" s="1632"/>
      <c r="ITR3" s="1632"/>
      <c r="ITS3" s="1632"/>
      <c r="ITT3" s="1632"/>
      <c r="ITU3" s="1632"/>
      <c r="ITV3" s="1632"/>
      <c r="ITW3" s="1632"/>
      <c r="ITX3" s="1632"/>
      <c r="ITY3" s="1632"/>
      <c r="ITZ3" s="1632"/>
      <c r="IUA3" s="1632"/>
      <c r="IUB3" s="1632"/>
      <c r="IUC3" s="1632"/>
      <c r="IUD3" s="1632"/>
      <c r="IUE3" s="1632"/>
      <c r="IUF3" s="1632"/>
      <c r="IUG3" s="1632"/>
      <c r="IUH3" s="1632"/>
      <c r="IUI3" s="1632"/>
      <c r="IUJ3" s="1632"/>
      <c r="IUK3" s="1632"/>
      <c r="IUL3" s="1632"/>
      <c r="IUM3" s="1632"/>
      <c r="IUN3" s="1632"/>
      <c r="IUO3" s="1632"/>
      <c r="IUP3" s="1632"/>
      <c r="IUQ3" s="1632"/>
      <c r="IUR3" s="1632"/>
      <c r="IUS3" s="1632"/>
      <c r="IUT3" s="1632"/>
      <c r="IUU3" s="1632"/>
      <c r="IUV3" s="1632"/>
      <c r="IUW3" s="1632"/>
      <c r="IUX3" s="1632"/>
      <c r="IUY3" s="1632"/>
      <c r="IUZ3" s="1632"/>
      <c r="IVA3" s="1632"/>
      <c r="IVB3" s="1632"/>
      <c r="IVC3" s="1632"/>
      <c r="IVD3" s="1632"/>
      <c r="IVE3" s="1632"/>
      <c r="IVF3" s="1632"/>
      <c r="IVG3" s="1632"/>
      <c r="IVH3" s="1632"/>
      <c r="IVI3" s="1632"/>
      <c r="IVJ3" s="1632"/>
      <c r="IVK3" s="1632"/>
      <c r="IVL3" s="1632"/>
      <c r="IVM3" s="1632"/>
      <c r="IVN3" s="1632"/>
      <c r="IVO3" s="1632"/>
      <c r="IVP3" s="1632"/>
      <c r="IVQ3" s="1632"/>
      <c r="IVR3" s="1632"/>
      <c r="IVS3" s="1632"/>
      <c r="IVT3" s="1632"/>
      <c r="IVU3" s="1632"/>
      <c r="IVV3" s="1632"/>
      <c r="IVW3" s="1632"/>
      <c r="IVX3" s="1632"/>
      <c r="IVY3" s="1632"/>
      <c r="IVZ3" s="1632"/>
      <c r="IWA3" s="1632"/>
      <c r="IWB3" s="1632"/>
      <c r="IWC3" s="1632"/>
      <c r="IWD3" s="1632"/>
      <c r="IWE3" s="1632"/>
      <c r="IWF3" s="1632"/>
      <c r="IWG3" s="1632"/>
      <c r="IWH3" s="1632"/>
      <c r="IWI3" s="1632"/>
      <c r="IWJ3" s="1632"/>
      <c r="IWK3" s="1632"/>
      <c r="IWL3" s="1632"/>
      <c r="IWM3" s="1632"/>
      <c r="IWN3" s="1632"/>
      <c r="IWO3" s="1632"/>
      <c r="IWP3" s="1632"/>
      <c r="IWQ3" s="1632"/>
      <c r="IWR3" s="1632"/>
      <c r="IWS3" s="1632"/>
      <c r="IWT3" s="1632"/>
      <c r="IWU3" s="1632"/>
      <c r="IWV3" s="1632"/>
      <c r="IWW3" s="1632"/>
      <c r="IWX3" s="1632"/>
      <c r="IWY3" s="1632"/>
      <c r="IWZ3" s="1632"/>
      <c r="IXA3" s="1632"/>
      <c r="IXB3" s="1632"/>
      <c r="IXC3" s="1632"/>
      <c r="IXD3" s="1632"/>
      <c r="IXE3" s="1632"/>
      <c r="IXF3" s="1632"/>
      <c r="IXG3" s="1632"/>
      <c r="IXH3" s="1632"/>
      <c r="IXI3" s="1632"/>
      <c r="IXJ3" s="1632"/>
      <c r="IXK3" s="1632"/>
      <c r="IXL3" s="1632"/>
      <c r="IXM3" s="1632"/>
      <c r="IXN3" s="1632"/>
      <c r="IXO3" s="1632"/>
      <c r="IXP3" s="1632"/>
      <c r="IXQ3" s="1632"/>
      <c r="IXR3" s="1632"/>
      <c r="IXS3" s="1632"/>
      <c r="IXT3" s="1632"/>
      <c r="IXU3" s="1632"/>
      <c r="IXV3" s="1632"/>
      <c r="IXW3" s="1632"/>
      <c r="IXX3" s="1632"/>
      <c r="IXY3" s="1632"/>
      <c r="IXZ3" s="1632"/>
      <c r="IYA3" s="1632"/>
      <c r="IYB3" s="1632"/>
      <c r="IYC3" s="1632"/>
      <c r="IYD3" s="1632"/>
      <c r="IYE3" s="1632"/>
      <c r="IYF3" s="1632"/>
      <c r="IYG3" s="1632"/>
      <c r="IYH3" s="1632"/>
      <c r="IYI3" s="1632"/>
      <c r="IYJ3" s="1632"/>
      <c r="IYK3" s="1632"/>
      <c r="IYL3" s="1632"/>
      <c r="IYM3" s="1632"/>
      <c r="IYN3" s="1632"/>
      <c r="IYO3" s="1632"/>
      <c r="IYP3" s="1632"/>
      <c r="IYQ3" s="1632"/>
      <c r="IYR3" s="1632"/>
      <c r="IYS3" s="1632"/>
      <c r="IYT3" s="1632"/>
      <c r="IYU3" s="1632"/>
      <c r="IYV3" s="1632"/>
      <c r="IYW3" s="1632"/>
      <c r="IYX3" s="1632"/>
      <c r="IYY3" s="1632"/>
      <c r="IYZ3" s="1632"/>
      <c r="IZA3" s="1632"/>
      <c r="IZB3" s="1632"/>
      <c r="IZC3" s="1632"/>
      <c r="IZD3" s="1632"/>
      <c r="IZE3" s="1632"/>
      <c r="IZF3" s="1632"/>
      <c r="IZG3" s="1632"/>
      <c r="IZH3" s="1632"/>
      <c r="IZI3" s="1632"/>
      <c r="IZJ3" s="1632"/>
      <c r="IZK3" s="1632"/>
      <c r="IZL3" s="1632"/>
      <c r="IZM3" s="1632"/>
      <c r="IZN3" s="1632"/>
      <c r="IZO3" s="1632"/>
      <c r="IZP3" s="1632"/>
      <c r="IZQ3" s="1632"/>
      <c r="IZR3" s="1632"/>
      <c r="IZS3" s="1632"/>
      <c r="IZT3" s="1632"/>
      <c r="IZU3" s="1632"/>
      <c r="IZV3" s="1632"/>
      <c r="IZW3" s="1632"/>
      <c r="IZX3" s="1632"/>
      <c r="IZY3" s="1632"/>
      <c r="IZZ3" s="1632"/>
      <c r="JAA3" s="1632"/>
      <c r="JAB3" s="1632"/>
      <c r="JAC3" s="1632"/>
      <c r="JAD3" s="1632"/>
      <c r="JAE3" s="1632"/>
      <c r="JAF3" s="1632"/>
      <c r="JAG3" s="1632"/>
      <c r="JAH3" s="1632"/>
      <c r="JAI3" s="1632"/>
      <c r="JAJ3" s="1632"/>
      <c r="JAK3" s="1632"/>
      <c r="JAL3" s="1632"/>
      <c r="JAM3" s="1632"/>
      <c r="JAN3" s="1632"/>
      <c r="JAO3" s="1632"/>
      <c r="JAP3" s="1632"/>
      <c r="JAQ3" s="1632"/>
      <c r="JAR3" s="1632"/>
      <c r="JAS3" s="1632"/>
      <c r="JAT3" s="1632"/>
      <c r="JAU3" s="1632"/>
      <c r="JAV3" s="1632"/>
      <c r="JAW3" s="1632"/>
      <c r="JAX3" s="1632"/>
      <c r="JAY3" s="1632"/>
      <c r="JAZ3" s="1632"/>
      <c r="JBA3" s="1632"/>
      <c r="JBB3" s="1632"/>
      <c r="JBC3" s="1632"/>
      <c r="JBD3" s="1632"/>
      <c r="JBE3" s="1632"/>
      <c r="JBF3" s="1632"/>
      <c r="JBG3" s="1632"/>
      <c r="JBH3" s="1632"/>
      <c r="JBI3" s="1632"/>
      <c r="JBJ3" s="1632"/>
      <c r="JBK3" s="1632"/>
      <c r="JBL3" s="1632"/>
      <c r="JBM3" s="1632"/>
      <c r="JBN3" s="1632"/>
      <c r="JBO3" s="1632"/>
      <c r="JBP3" s="1632"/>
      <c r="JBQ3" s="1632"/>
      <c r="JBR3" s="1632"/>
      <c r="JBS3" s="1632"/>
      <c r="JBT3" s="1632"/>
      <c r="JBU3" s="1632"/>
      <c r="JBV3" s="1632"/>
      <c r="JBW3" s="1632"/>
      <c r="JBX3" s="1632"/>
      <c r="JBY3" s="1632"/>
      <c r="JBZ3" s="1632"/>
      <c r="JCA3" s="1632"/>
      <c r="JCB3" s="1632"/>
      <c r="JCC3" s="1632"/>
      <c r="JCD3" s="1632"/>
      <c r="JCE3" s="1632"/>
      <c r="JCF3" s="1632"/>
      <c r="JCG3" s="1632"/>
      <c r="JCH3" s="1632"/>
      <c r="JCI3" s="1632"/>
      <c r="JCJ3" s="1632"/>
      <c r="JCK3" s="1632"/>
      <c r="JCL3" s="1632"/>
      <c r="JCM3" s="1632"/>
      <c r="JCN3" s="1632"/>
      <c r="JCO3" s="1632"/>
      <c r="JCP3" s="1632"/>
      <c r="JCQ3" s="1632"/>
      <c r="JCR3" s="1632"/>
      <c r="JCS3" s="1632"/>
      <c r="JCT3" s="1632"/>
      <c r="JCU3" s="1632"/>
      <c r="JCV3" s="1632"/>
      <c r="JCW3" s="1632"/>
      <c r="JCX3" s="1632"/>
      <c r="JCY3" s="1632"/>
      <c r="JCZ3" s="1632"/>
      <c r="JDA3" s="1632"/>
      <c r="JDB3" s="1632"/>
      <c r="JDC3" s="1632"/>
      <c r="JDD3" s="1632"/>
      <c r="JDE3" s="1632"/>
      <c r="JDF3" s="1632"/>
      <c r="JDG3" s="1632"/>
      <c r="JDH3" s="1632"/>
      <c r="JDI3" s="1632"/>
      <c r="JDJ3" s="1632"/>
      <c r="JDK3" s="1632"/>
      <c r="JDL3" s="1632"/>
      <c r="JDM3" s="1632"/>
      <c r="JDN3" s="1632"/>
      <c r="JDO3" s="1632"/>
      <c r="JDP3" s="1632"/>
      <c r="JDQ3" s="1632"/>
      <c r="JDR3" s="1632"/>
      <c r="JDS3" s="1632"/>
      <c r="JDT3" s="1632"/>
      <c r="JDU3" s="1632"/>
      <c r="JDV3" s="1632"/>
      <c r="JDW3" s="1632"/>
      <c r="JDX3" s="1632"/>
      <c r="JDY3" s="1632"/>
      <c r="JDZ3" s="1632"/>
      <c r="JEA3" s="1632"/>
      <c r="JEB3" s="1632"/>
      <c r="JEC3" s="1632"/>
      <c r="JED3" s="1632"/>
      <c r="JEE3" s="1632"/>
      <c r="JEF3" s="1632"/>
      <c r="JEG3" s="1632"/>
      <c r="JEH3" s="1632"/>
      <c r="JEI3" s="1632"/>
      <c r="JEJ3" s="1632"/>
      <c r="JEK3" s="1632"/>
      <c r="JEL3" s="1632"/>
      <c r="JEM3" s="1632"/>
      <c r="JEN3" s="1632"/>
      <c r="JEO3" s="1632"/>
      <c r="JEP3" s="1632"/>
      <c r="JEQ3" s="1632"/>
      <c r="JER3" s="1632"/>
      <c r="JES3" s="1632"/>
      <c r="JET3" s="1632"/>
      <c r="JEU3" s="1632"/>
      <c r="JEV3" s="1632"/>
      <c r="JEW3" s="1632"/>
      <c r="JEX3" s="1632"/>
      <c r="JEY3" s="1632"/>
      <c r="JEZ3" s="1632"/>
      <c r="JFA3" s="1632"/>
      <c r="JFB3" s="1632"/>
      <c r="JFC3" s="1632"/>
      <c r="JFD3" s="1632"/>
      <c r="JFE3" s="1632"/>
      <c r="JFF3" s="1632"/>
      <c r="JFG3" s="1632"/>
      <c r="JFH3" s="1632"/>
      <c r="JFI3" s="1632"/>
      <c r="JFJ3" s="1632"/>
      <c r="JFK3" s="1632"/>
      <c r="JFL3" s="1632"/>
      <c r="JFM3" s="1632"/>
      <c r="JFN3" s="1632"/>
      <c r="JFO3" s="1632"/>
      <c r="JFP3" s="1632"/>
      <c r="JFQ3" s="1632"/>
      <c r="JFR3" s="1632"/>
      <c r="JFS3" s="1632"/>
      <c r="JFT3" s="1632"/>
      <c r="JFU3" s="1632"/>
      <c r="JFV3" s="1632"/>
      <c r="JFW3" s="1632"/>
      <c r="JFX3" s="1632"/>
      <c r="JFY3" s="1632"/>
      <c r="JFZ3" s="1632"/>
      <c r="JGA3" s="1632"/>
      <c r="JGB3" s="1632"/>
      <c r="JGC3" s="1632"/>
      <c r="JGD3" s="1632"/>
      <c r="JGE3" s="1632"/>
      <c r="JGF3" s="1632"/>
      <c r="JGG3" s="1632"/>
      <c r="JGH3" s="1632"/>
      <c r="JGI3" s="1632"/>
      <c r="JGJ3" s="1632"/>
      <c r="JGK3" s="1632"/>
      <c r="JGL3" s="1632"/>
      <c r="JGM3" s="1632"/>
      <c r="JGN3" s="1632"/>
      <c r="JGO3" s="1632"/>
      <c r="JGP3" s="1632"/>
      <c r="JGQ3" s="1632"/>
      <c r="JGR3" s="1632"/>
      <c r="JGS3" s="1632"/>
      <c r="JGT3" s="1632"/>
      <c r="JGU3" s="1632"/>
      <c r="JGV3" s="1632"/>
      <c r="JGW3" s="1632"/>
      <c r="JGX3" s="1632"/>
      <c r="JGY3" s="1632"/>
      <c r="JGZ3" s="1632"/>
      <c r="JHA3" s="1632"/>
      <c r="JHB3" s="1632"/>
      <c r="JHC3" s="1632"/>
      <c r="JHD3" s="1632"/>
      <c r="JHE3" s="1632"/>
      <c r="JHF3" s="1632"/>
      <c r="JHG3" s="1632"/>
      <c r="JHH3" s="1632"/>
      <c r="JHI3" s="1632"/>
      <c r="JHJ3" s="1632"/>
      <c r="JHK3" s="1632"/>
      <c r="JHL3" s="1632"/>
      <c r="JHM3" s="1632"/>
      <c r="JHN3" s="1632"/>
      <c r="JHO3" s="1632"/>
      <c r="JHP3" s="1632"/>
      <c r="JHQ3" s="1632"/>
      <c r="JHR3" s="1632"/>
      <c r="JHS3" s="1632"/>
      <c r="JHT3" s="1632"/>
      <c r="JHU3" s="1632"/>
      <c r="JHV3" s="1632"/>
      <c r="JHW3" s="1632"/>
      <c r="JHX3" s="1632"/>
      <c r="JHY3" s="1632"/>
      <c r="JHZ3" s="1632"/>
      <c r="JIA3" s="1632"/>
      <c r="JIB3" s="1632"/>
      <c r="JIC3" s="1632"/>
      <c r="JID3" s="1632"/>
      <c r="JIE3" s="1632"/>
      <c r="JIF3" s="1632"/>
      <c r="JIG3" s="1632"/>
      <c r="JIH3" s="1632"/>
      <c r="JII3" s="1632"/>
      <c r="JIJ3" s="1632"/>
      <c r="JIK3" s="1632"/>
      <c r="JIL3" s="1632"/>
      <c r="JIM3" s="1632"/>
      <c r="JIN3" s="1632"/>
      <c r="JIO3" s="1632"/>
      <c r="JIP3" s="1632"/>
      <c r="JIQ3" s="1632"/>
      <c r="JIR3" s="1632"/>
      <c r="JIS3" s="1632"/>
      <c r="JIT3" s="1632"/>
      <c r="JIU3" s="1632"/>
      <c r="JIV3" s="1632"/>
      <c r="JIW3" s="1632"/>
      <c r="JIX3" s="1632"/>
      <c r="JIY3" s="1632"/>
      <c r="JIZ3" s="1632"/>
      <c r="JJA3" s="1632"/>
      <c r="JJB3" s="1632"/>
      <c r="JJC3" s="1632"/>
      <c r="JJD3" s="1632"/>
      <c r="JJE3" s="1632"/>
      <c r="JJF3" s="1632"/>
      <c r="JJG3" s="1632"/>
      <c r="JJH3" s="1632"/>
      <c r="JJI3" s="1632"/>
      <c r="JJJ3" s="1632"/>
      <c r="JJK3" s="1632"/>
      <c r="JJL3" s="1632"/>
      <c r="JJM3" s="1632"/>
      <c r="JJN3" s="1632"/>
      <c r="JJO3" s="1632"/>
      <c r="JJP3" s="1632"/>
      <c r="JJQ3" s="1632"/>
      <c r="JJR3" s="1632"/>
      <c r="JJS3" s="1632"/>
      <c r="JJT3" s="1632"/>
      <c r="JJU3" s="1632"/>
      <c r="JJV3" s="1632"/>
      <c r="JJW3" s="1632"/>
      <c r="JJX3" s="1632"/>
      <c r="JJY3" s="1632"/>
      <c r="JJZ3" s="1632"/>
      <c r="JKA3" s="1632"/>
      <c r="JKB3" s="1632"/>
      <c r="JKC3" s="1632"/>
      <c r="JKD3" s="1632"/>
      <c r="JKE3" s="1632"/>
      <c r="JKF3" s="1632"/>
      <c r="JKG3" s="1632"/>
      <c r="JKH3" s="1632"/>
      <c r="JKI3" s="1632"/>
      <c r="JKJ3" s="1632"/>
      <c r="JKK3" s="1632"/>
      <c r="JKL3" s="1632"/>
      <c r="JKM3" s="1632"/>
      <c r="JKN3" s="1632"/>
      <c r="JKO3" s="1632"/>
      <c r="JKP3" s="1632"/>
      <c r="JKQ3" s="1632"/>
      <c r="JKR3" s="1632"/>
      <c r="JKS3" s="1632"/>
      <c r="JKT3" s="1632"/>
      <c r="JKU3" s="1632"/>
      <c r="JKV3" s="1632"/>
      <c r="JKW3" s="1632"/>
      <c r="JKX3" s="1632"/>
      <c r="JKY3" s="1632"/>
      <c r="JKZ3" s="1632"/>
      <c r="JLA3" s="1632"/>
      <c r="JLB3" s="1632"/>
      <c r="JLC3" s="1632"/>
      <c r="JLD3" s="1632"/>
      <c r="JLE3" s="1632"/>
      <c r="JLF3" s="1632"/>
      <c r="JLG3" s="1632"/>
      <c r="JLH3" s="1632"/>
      <c r="JLI3" s="1632"/>
      <c r="JLJ3" s="1632"/>
      <c r="JLK3" s="1632"/>
      <c r="JLL3" s="1632"/>
      <c r="JLM3" s="1632"/>
      <c r="JLN3" s="1632"/>
      <c r="JLO3" s="1632"/>
      <c r="JLP3" s="1632"/>
      <c r="JLQ3" s="1632"/>
      <c r="JLR3" s="1632"/>
      <c r="JLS3" s="1632"/>
      <c r="JLT3" s="1632"/>
      <c r="JLU3" s="1632"/>
      <c r="JLV3" s="1632"/>
      <c r="JLW3" s="1632"/>
      <c r="JLX3" s="1632"/>
      <c r="JLY3" s="1632"/>
      <c r="JLZ3" s="1632"/>
      <c r="JMA3" s="1632"/>
      <c r="JMB3" s="1632"/>
      <c r="JMC3" s="1632"/>
      <c r="JMD3" s="1632"/>
      <c r="JME3" s="1632"/>
      <c r="JMF3" s="1632"/>
      <c r="JMG3" s="1632"/>
      <c r="JMH3" s="1632"/>
      <c r="JMI3" s="1632"/>
      <c r="JMJ3" s="1632"/>
      <c r="JMK3" s="1632"/>
      <c r="JML3" s="1632"/>
      <c r="JMM3" s="1632"/>
      <c r="JMN3" s="1632"/>
      <c r="JMO3" s="1632"/>
      <c r="JMP3" s="1632"/>
      <c r="JMQ3" s="1632"/>
      <c r="JMR3" s="1632"/>
      <c r="JMS3" s="1632"/>
      <c r="JMT3" s="1632"/>
      <c r="JMU3" s="1632"/>
      <c r="JMV3" s="1632"/>
      <c r="JMW3" s="1632"/>
      <c r="JMX3" s="1632"/>
      <c r="JMY3" s="1632"/>
      <c r="JMZ3" s="1632"/>
      <c r="JNA3" s="1632"/>
      <c r="JNB3" s="1632"/>
      <c r="JNC3" s="1632"/>
      <c r="JND3" s="1632"/>
      <c r="JNE3" s="1632"/>
      <c r="JNF3" s="1632"/>
      <c r="JNG3" s="1632"/>
      <c r="JNH3" s="1632"/>
      <c r="JNI3" s="1632"/>
      <c r="JNJ3" s="1632"/>
      <c r="JNK3" s="1632"/>
      <c r="JNL3" s="1632"/>
      <c r="JNM3" s="1632"/>
      <c r="JNN3" s="1632"/>
      <c r="JNO3" s="1632"/>
      <c r="JNP3" s="1632"/>
      <c r="JNQ3" s="1632"/>
      <c r="JNR3" s="1632"/>
      <c r="JNS3" s="1632"/>
      <c r="JNT3" s="1632"/>
      <c r="JNU3" s="1632"/>
      <c r="JNV3" s="1632"/>
      <c r="JNW3" s="1632"/>
      <c r="JNX3" s="1632"/>
      <c r="JNY3" s="1632"/>
      <c r="JNZ3" s="1632"/>
      <c r="JOA3" s="1632"/>
      <c r="JOB3" s="1632"/>
      <c r="JOC3" s="1632"/>
      <c r="JOD3" s="1632"/>
      <c r="JOE3" s="1632"/>
      <c r="JOF3" s="1632"/>
      <c r="JOG3" s="1632"/>
      <c r="JOH3" s="1632"/>
      <c r="JOI3" s="1632"/>
      <c r="JOJ3" s="1632"/>
      <c r="JOK3" s="1632"/>
      <c r="JOL3" s="1632"/>
      <c r="JOM3" s="1632"/>
      <c r="JON3" s="1632"/>
      <c r="JOO3" s="1632"/>
      <c r="JOP3" s="1632"/>
      <c r="JOQ3" s="1632"/>
      <c r="JOR3" s="1632"/>
      <c r="JOS3" s="1632"/>
      <c r="JOT3" s="1632"/>
      <c r="JOU3" s="1632"/>
      <c r="JOV3" s="1632"/>
      <c r="JOW3" s="1632"/>
      <c r="JOX3" s="1632"/>
      <c r="JOY3" s="1632"/>
      <c r="JOZ3" s="1632"/>
      <c r="JPA3" s="1632"/>
      <c r="JPB3" s="1632"/>
      <c r="JPC3" s="1632"/>
      <c r="JPD3" s="1632"/>
      <c r="JPE3" s="1632"/>
      <c r="JPF3" s="1632"/>
      <c r="JPG3" s="1632"/>
      <c r="JPH3" s="1632"/>
      <c r="JPI3" s="1632"/>
      <c r="JPJ3" s="1632"/>
      <c r="JPK3" s="1632"/>
      <c r="JPL3" s="1632"/>
      <c r="JPM3" s="1632"/>
      <c r="JPN3" s="1632"/>
      <c r="JPO3" s="1632"/>
      <c r="JPP3" s="1632"/>
      <c r="JPQ3" s="1632"/>
      <c r="JPR3" s="1632"/>
      <c r="JPS3" s="1632"/>
      <c r="JPT3" s="1632"/>
      <c r="JPU3" s="1632"/>
      <c r="JPV3" s="1632"/>
      <c r="JPW3" s="1632"/>
      <c r="JPX3" s="1632"/>
      <c r="JPY3" s="1632"/>
      <c r="JPZ3" s="1632"/>
      <c r="JQA3" s="1632"/>
      <c r="JQB3" s="1632"/>
      <c r="JQC3" s="1632"/>
      <c r="JQD3" s="1632"/>
      <c r="JQE3" s="1632"/>
      <c r="JQF3" s="1632"/>
      <c r="JQG3" s="1632"/>
      <c r="JQH3" s="1632"/>
      <c r="JQI3" s="1632"/>
      <c r="JQJ3" s="1632"/>
      <c r="JQK3" s="1632"/>
      <c r="JQL3" s="1632"/>
      <c r="JQM3" s="1632"/>
      <c r="JQN3" s="1632"/>
      <c r="JQO3" s="1632"/>
      <c r="JQP3" s="1632"/>
      <c r="JQQ3" s="1632"/>
      <c r="JQR3" s="1632"/>
      <c r="JQS3" s="1632"/>
      <c r="JQT3" s="1632"/>
      <c r="JQU3" s="1632"/>
      <c r="JQV3" s="1632"/>
      <c r="JQW3" s="1632"/>
      <c r="JQX3" s="1632"/>
      <c r="JQY3" s="1632"/>
      <c r="JQZ3" s="1632"/>
      <c r="JRA3" s="1632"/>
      <c r="JRB3" s="1632"/>
      <c r="JRC3" s="1632"/>
      <c r="JRD3" s="1632"/>
      <c r="JRE3" s="1632"/>
      <c r="JRF3" s="1632"/>
      <c r="JRG3" s="1632"/>
      <c r="JRH3" s="1632"/>
      <c r="JRI3" s="1632"/>
      <c r="JRJ3" s="1632"/>
      <c r="JRK3" s="1632"/>
      <c r="JRL3" s="1632"/>
      <c r="JRM3" s="1632"/>
      <c r="JRN3" s="1632"/>
      <c r="JRO3" s="1632"/>
      <c r="JRP3" s="1632"/>
      <c r="JRQ3" s="1632"/>
      <c r="JRR3" s="1632"/>
      <c r="JRS3" s="1632"/>
      <c r="JRT3" s="1632"/>
      <c r="JRU3" s="1632"/>
      <c r="JRV3" s="1632"/>
      <c r="JRW3" s="1632"/>
      <c r="JRX3" s="1632"/>
      <c r="JRY3" s="1632"/>
      <c r="JRZ3" s="1632"/>
      <c r="JSA3" s="1632"/>
      <c r="JSB3" s="1632"/>
      <c r="JSC3" s="1632"/>
      <c r="JSD3" s="1632"/>
      <c r="JSE3" s="1632"/>
      <c r="JSF3" s="1632"/>
      <c r="JSG3" s="1632"/>
      <c r="JSH3" s="1632"/>
      <c r="JSI3" s="1632"/>
      <c r="JSJ3" s="1632"/>
      <c r="JSK3" s="1632"/>
      <c r="JSL3" s="1632"/>
      <c r="JSM3" s="1632"/>
      <c r="JSN3" s="1632"/>
      <c r="JSO3" s="1632"/>
      <c r="JSP3" s="1632"/>
      <c r="JSQ3" s="1632"/>
      <c r="JSR3" s="1632"/>
      <c r="JSS3" s="1632"/>
      <c r="JST3" s="1632"/>
      <c r="JSU3" s="1632"/>
      <c r="JSV3" s="1632"/>
      <c r="JSW3" s="1632"/>
      <c r="JSX3" s="1632"/>
      <c r="JSY3" s="1632"/>
      <c r="JSZ3" s="1632"/>
      <c r="JTA3" s="1632"/>
      <c r="JTB3" s="1632"/>
      <c r="JTC3" s="1632"/>
      <c r="JTD3" s="1632"/>
      <c r="JTE3" s="1632"/>
      <c r="JTF3" s="1632"/>
      <c r="JTG3" s="1632"/>
      <c r="JTH3" s="1632"/>
      <c r="JTI3" s="1632"/>
      <c r="JTJ3" s="1632"/>
      <c r="JTK3" s="1632"/>
      <c r="JTL3" s="1632"/>
      <c r="JTM3" s="1632"/>
      <c r="JTN3" s="1632"/>
      <c r="JTO3" s="1632"/>
      <c r="JTP3" s="1632"/>
      <c r="JTQ3" s="1632"/>
      <c r="JTR3" s="1632"/>
      <c r="JTS3" s="1632"/>
      <c r="JTT3" s="1632"/>
      <c r="JTU3" s="1632"/>
      <c r="JTV3" s="1632"/>
      <c r="JTW3" s="1632"/>
      <c r="JTX3" s="1632"/>
      <c r="JTY3" s="1632"/>
      <c r="JTZ3" s="1632"/>
      <c r="JUA3" s="1632"/>
      <c r="JUB3" s="1632"/>
      <c r="JUC3" s="1632"/>
      <c r="JUD3" s="1632"/>
      <c r="JUE3" s="1632"/>
      <c r="JUF3" s="1632"/>
      <c r="JUG3" s="1632"/>
      <c r="JUH3" s="1632"/>
      <c r="JUI3" s="1632"/>
      <c r="JUJ3" s="1632"/>
      <c r="JUK3" s="1632"/>
      <c r="JUL3" s="1632"/>
      <c r="JUM3" s="1632"/>
      <c r="JUN3" s="1632"/>
      <c r="JUO3" s="1632"/>
      <c r="JUP3" s="1632"/>
      <c r="JUQ3" s="1632"/>
      <c r="JUR3" s="1632"/>
      <c r="JUS3" s="1632"/>
      <c r="JUT3" s="1632"/>
      <c r="JUU3" s="1632"/>
      <c r="JUV3" s="1632"/>
      <c r="JUW3" s="1632"/>
      <c r="JUX3" s="1632"/>
      <c r="JUY3" s="1632"/>
      <c r="JUZ3" s="1632"/>
      <c r="JVA3" s="1632"/>
      <c r="JVB3" s="1632"/>
      <c r="JVC3" s="1632"/>
      <c r="JVD3" s="1632"/>
      <c r="JVE3" s="1632"/>
      <c r="JVF3" s="1632"/>
      <c r="JVG3" s="1632"/>
      <c r="JVH3" s="1632"/>
      <c r="JVI3" s="1632"/>
      <c r="JVJ3" s="1632"/>
      <c r="JVK3" s="1632"/>
      <c r="JVL3" s="1632"/>
      <c r="JVM3" s="1632"/>
      <c r="JVN3" s="1632"/>
      <c r="JVO3" s="1632"/>
      <c r="JVP3" s="1632"/>
      <c r="JVQ3" s="1632"/>
      <c r="JVR3" s="1632"/>
      <c r="JVS3" s="1632"/>
      <c r="JVT3" s="1632"/>
      <c r="JVU3" s="1632"/>
      <c r="JVV3" s="1632"/>
      <c r="JVW3" s="1632"/>
      <c r="JVX3" s="1632"/>
      <c r="JVY3" s="1632"/>
      <c r="JVZ3" s="1632"/>
      <c r="JWA3" s="1632"/>
      <c r="JWB3" s="1632"/>
      <c r="JWC3" s="1632"/>
      <c r="JWD3" s="1632"/>
      <c r="JWE3" s="1632"/>
      <c r="JWF3" s="1632"/>
      <c r="JWG3" s="1632"/>
      <c r="JWH3" s="1632"/>
      <c r="JWI3" s="1632"/>
      <c r="JWJ3" s="1632"/>
      <c r="JWK3" s="1632"/>
      <c r="JWL3" s="1632"/>
      <c r="JWM3" s="1632"/>
      <c r="JWN3" s="1632"/>
      <c r="JWO3" s="1632"/>
      <c r="JWP3" s="1632"/>
      <c r="JWQ3" s="1632"/>
      <c r="JWR3" s="1632"/>
      <c r="JWS3" s="1632"/>
      <c r="JWT3" s="1632"/>
      <c r="JWU3" s="1632"/>
      <c r="JWV3" s="1632"/>
      <c r="JWW3" s="1632"/>
      <c r="JWX3" s="1632"/>
      <c r="JWY3" s="1632"/>
      <c r="JWZ3" s="1632"/>
      <c r="JXA3" s="1632"/>
      <c r="JXB3" s="1632"/>
      <c r="JXC3" s="1632"/>
      <c r="JXD3" s="1632"/>
      <c r="JXE3" s="1632"/>
      <c r="JXF3" s="1632"/>
      <c r="JXG3" s="1632"/>
      <c r="JXH3" s="1632"/>
      <c r="JXI3" s="1632"/>
      <c r="JXJ3" s="1632"/>
      <c r="JXK3" s="1632"/>
      <c r="JXL3" s="1632"/>
      <c r="JXM3" s="1632"/>
      <c r="JXN3" s="1632"/>
      <c r="JXO3" s="1632"/>
      <c r="JXP3" s="1632"/>
      <c r="JXQ3" s="1632"/>
      <c r="JXR3" s="1632"/>
      <c r="JXS3" s="1632"/>
      <c r="JXT3" s="1632"/>
      <c r="JXU3" s="1632"/>
      <c r="JXV3" s="1632"/>
      <c r="JXW3" s="1632"/>
      <c r="JXX3" s="1632"/>
      <c r="JXY3" s="1632"/>
      <c r="JXZ3" s="1632"/>
      <c r="JYA3" s="1632"/>
      <c r="JYB3" s="1632"/>
      <c r="JYC3" s="1632"/>
      <c r="JYD3" s="1632"/>
      <c r="JYE3" s="1632"/>
      <c r="JYF3" s="1632"/>
      <c r="JYG3" s="1632"/>
      <c r="JYH3" s="1632"/>
      <c r="JYI3" s="1632"/>
      <c r="JYJ3" s="1632"/>
      <c r="JYK3" s="1632"/>
      <c r="JYL3" s="1632"/>
      <c r="JYM3" s="1632"/>
      <c r="JYN3" s="1632"/>
      <c r="JYO3" s="1632"/>
      <c r="JYP3" s="1632"/>
      <c r="JYQ3" s="1632"/>
      <c r="JYR3" s="1632"/>
      <c r="JYS3" s="1632"/>
      <c r="JYT3" s="1632"/>
      <c r="JYU3" s="1632"/>
      <c r="JYV3" s="1632"/>
      <c r="JYW3" s="1632"/>
      <c r="JYX3" s="1632"/>
      <c r="JYY3" s="1632"/>
      <c r="JYZ3" s="1632"/>
      <c r="JZA3" s="1632"/>
      <c r="JZB3" s="1632"/>
      <c r="JZC3" s="1632"/>
      <c r="JZD3" s="1632"/>
      <c r="JZE3" s="1632"/>
      <c r="JZF3" s="1632"/>
      <c r="JZG3" s="1632"/>
      <c r="JZH3" s="1632"/>
      <c r="JZI3" s="1632"/>
      <c r="JZJ3" s="1632"/>
      <c r="JZK3" s="1632"/>
      <c r="JZL3" s="1632"/>
      <c r="JZM3" s="1632"/>
      <c r="JZN3" s="1632"/>
      <c r="JZO3" s="1632"/>
      <c r="JZP3" s="1632"/>
      <c r="JZQ3" s="1632"/>
      <c r="JZR3" s="1632"/>
      <c r="JZS3" s="1632"/>
      <c r="JZT3" s="1632"/>
      <c r="JZU3" s="1632"/>
      <c r="JZV3" s="1632"/>
      <c r="JZW3" s="1632"/>
      <c r="JZX3" s="1632"/>
      <c r="JZY3" s="1632"/>
      <c r="JZZ3" s="1632"/>
      <c r="KAA3" s="1632"/>
      <c r="KAB3" s="1632"/>
      <c r="KAC3" s="1632"/>
      <c r="KAD3" s="1632"/>
      <c r="KAE3" s="1632"/>
      <c r="KAF3" s="1632"/>
      <c r="KAG3" s="1632"/>
      <c r="KAH3" s="1632"/>
      <c r="KAI3" s="1632"/>
      <c r="KAJ3" s="1632"/>
      <c r="KAK3" s="1632"/>
      <c r="KAL3" s="1632"/>
      <c r="KAM3" s="1632"/>
      <c r="KAN3" s="1632"/>
      <c r="KAO3" s="1632"/>
      <c r="KAP3" s="1632"/>
      <c r="KAQ3" s="1632"/>
      <c r="KAR3" s="1632"/>
      <c r="KAS3" s="1632"/>
      <c r="KAT3" s="1632"/>
      <c r="KAU3" s="1632"/>
      <c r="KAV3" s="1632"/>
      <c r="KAW3" s="1632"/>
      <c r="KAX3" s="1632"/>
      <c r="KAY3" s="1632"/>
      <c r="KAZ3" s="1632"/>
      <c r="KBA3" s="1632"/>
      <c r="KBB3" s="1632"/>
      <c r="KBC3" s="1632"/>
      <c r="KBD3" s="1632"/>
      <c r="KBE3" s="1632"/>
      <c r="KBF3" s="1632"/>
      <c r="KBG3" s="1632"/>
      <c r="KBH3" s="1632"/>
      <c r="KBI3" s="1632"/>
      <c r="KBJ3" s="1632"/>
      <c r="KBK3" s="1632"/>
      <c r="KBL3" s="1632"/>
      <c r="KBM3" s="1632"/>
      <c r="KBN3" s="1632"/>
      <c r="KBO3" s="1632"/>
      <c r="KBP3" s="1632"/>
      <c r="KBQ3" s="1632"/>
      <c r="KBR3" s="1632"/>
      <c r="KBS3" s="1632"/>
      <c r="KBT3" s="1632"/>
      <c r="KBU3" s="1632"/>
      <c r="KBV3" s="1632"/>
      <c r="KBW3" s="1632"/>
      <c r="KBX3" s="1632"/>
      <c r="KBY3" s="1632"/>
      <c r="KBZ3" s="1632"/>
      <c r="KCA3" s="1632"/>
      <c r="KCB3" s="1632"/>
      <c r="KCC3" s="1632"/>
      <c r="KCD3" s="1632"/>
      <c r="KCE3" s="1632"/>
      <c r="KCF3" s="1632"/>
      <c r="KCG3" s="1632"/>
      <c r="KCH3" s="1632"/>
      <c r="KCI3" s="1632"/>
      <c r="KCJ3" s="1632"/>
      <c r="KCK3" s="1632"/>
      <c r="KCL3" s="1632"/>
      <c r="KCM3" s="1632"/>
      <c r="KCN3" s="1632"/>
      <c r="KCO3" s="1632"/>
      <c r="KCP3" s="1632"/>
      <c r="KCQ3" s="1632"/>
      <c r="KCR3" s="1632"/>
      <c r="KCS3" s="1632"/>
      <c r="KCT3" s="1632"/>
      <c r="KCU3" s="1632"/>
      <c r="KCV3" s="1632"/>
      <c r="KCW3" s="1632"/>
      <c r="KCX3" s="1632"/>
      <c r="KCY3" s="1632"/>
      <c r="KCZ3" s="1632"/>
      <c r="KDA3" s="1632"/>
      <c r="KDB3" s="1632"/>
      <c r="KDC3" s="1632"/>
      <c r="KDD3" s="1632"/>
      <c r="KDE3" s="1632"/>
      <c r="KDF3" s="1632"/>
      <c r="KDG3" s="1632"/>
      <c r="KDH3" s="1632"/>
      <c r="KDI3" s="1632"/>
      <c r="KDJ3" s="1632"/>
      <c r="KDK3" s="1632"/>
      <c r="KDL3" s="1632"/>
      <c r="KDM3" s="1632"/>
      <c r="KDN3" s="1632"/>
      <c r="KDO3" s="1632"/>
      <c r="KDP3" s="1632"/>
      <c r="KDQ3" s="1632"/>
      <c r="KDR3" s="1632"/>
      <c r="KDS3" s="1632"/>
      <c r="KDT3" s="1632"/>
      <c r="KDU3" s="1632"/>
      <c r="KDV3" s="1632"/>
      <c r="KDW3" s="1632"/>
      <c r="KDX3" s="1632"/>
      <c r="KDY3" s="1632"/>
      <c r="KDZ3" s="1632"/>
      <c r="KEA3" s="1632"/>
      <c r="KEB3" s="1632"/>
      <c r="KEC3" s="1632"/>
      <c r="KED3" s="1632"/>
      <c r="KEE3" s="1632"/>
      <c r="KEF3" s="1632"/>
      <c r="KEG3" s="1632"/>
      <c r="KEH3" s="1632"/>
      <c r="KEI3" s="1632"/>
      <c r="KEJ3" s="1632"/>
      <c r="KEK3" s="1632"/>
      <c r="KEL3" s="1632"/>
      <c r="KEM3" s="1632"/>
      <c r="KEN3" s="1632"/>
      <c r="KEO3" s="1632"/>
      <c r="KEP3" s="1632"/>
      <c r="KEQ3" s="1632"/>
      <c r="KER3" s="1632"/>
      <c r="KES3" s="1632"/>
      <c r="KET3" s="1632"/>
      <c r="KEU3" s="1632"/>
      <c r="KEV3" s="1632"/>
      <c r="KEW3" s="1632"/>
      <c r="KEX3" s="1632"/>
      <c r="KEY3" s="1632"/>
      <c r="KEZ3" s="1632"/>
      <c r="KFA3" s="1632"/>
      <c r="KFB3" s="1632"/>
      <c r="KFC3" s="1632"/>
      <c r="KFD3" s="1632"/>
      <c r="KFE3" s="1632"/>
      <c r="KFF3" s="1632"/>
      <c r="KFG3" s="1632"/>
      <c r="KFH3" s="1632"/>
      <c r="KFI3" s="1632"/>
      <c r="KFJ3" s="1632"/>
      <c r="KFK3" s="1632"/>
      <c r="KFL3" s="1632"/>
      <c r="KFM3" s="1632"/>
      <c r="KFN3" s="1632"/>
      <c r="KFO3" s="1632"/>
      <c r="KFP3" s="1632"/>
      <c r="KFQ3" s="1632"/>
      <c r="KFR3" s="1632"/>
      <c r="KFS3" s="1632"/>
      <c r="KFT3" s="1632"/>
      <c r="KFU3" s="1632"/>
      <c r="KFV3" s="1632"/>
      <c r="KFW3" s="1632"/>
      <c r="KFX3" s="1632"/>
      <c r="KFY3" s="1632"/>
      <c r="KFZ3" s="1632"/>
      <c r="KGA3" s="1632"/>
      <c r="KGB3" s="1632"/>
      <c r="KGC3" s="1632"/>
      <c r="KGD3" s="1632"/>
      <c r="KGE3" s="1632"/>
      <c r="KGF3" s="1632"/>
      <c r="KGG3" s="1632"/>
      <c r="KGH3" s="1632"/>
      <c r="KGI3" s="1632"/>
      <c r="KGJ3" s="1632"/>
      <c r="KGK3" s="1632"/>
      <c r="KGL3" s="1632"/>
      <c r="KGM3" s="1632"/>
      <c r="KGN3" s="1632"/>
      <c r="KGO3" s="1632"/>
      <c r="KGP3" s="1632"/>
      <c r="KGQ3" s="1632"/>
      <c r="KGR3" s="1632"/>
      <c r="KGS3" s="1632"/>
      <c r="KGT3" s="1632"/>
      <c r="KGU3" s="1632"/>
      <c r="KGV3" s="1632"/>
      <c r="KGW3" s="1632"/>
      <c r="KGX3" s="1632"/>
      <c r="KGY3" s="1632"/>
      <c r="KGZ3" s="1632"/>
      <c r="KHA3" s="1632"/>
      <c r="KHB3" s="1632"/>
      <c r="KHC3" s="1632"/>
      <c r="KHD3" s="1632"/>
      <c r="KHE3" s="1632"/>
      <c r="KHF3" s="1632"/>
      <c r="KHG3" s="1632"/>
      <c r="KHH3" s="1632"/>
      <c r="KHI3" s="1632"/>
      <c r="KHJ3" s="1632"/>
      <c r="KHK3" s="1632"/>
      <c r="KHL3" s="1632"/>
      <c r="KHM3" s="1632"/>
      <c r="KHN3" s="1632"/>
      <c r="KHO3" s="1632"/>
      <c r="KHP3" s="1632"/>
      <c r="KHQ3" s="1632"/>
      <c r="KHR3" s="1632"/>
      <c r="KHS3" s="1632"/>
      <c r="KHT3" s="1632"/>
      <c r="KHU3" s="1632"/>
      <c r="KHV3" s="1632"/>
      <c r="KHW3" s="1632"/>
      <c r="KHX3" s="1632"/>
      <c r="KHY3" s="1632"/>
      <c r="KHZ3" s="1632"/>
      <c r="KIA3" s="1632"/>
      <c r="KIB3" s="1632"/>
      <c r="KIC3" s="1632"/>
      <c r="KID3" s="1632"/>
      <c r="KIE3" s="1632"/>
      <c r="KIF3" s="1632"/>
      <c r="KIG3" s="1632"/>
      <c r="KIH3" s="1632"/>
      <c r="KII3" s="1632"/>
      <c r="KIJ3" s="1632"/>
      <c r="KIK3" s="1632"/>
      <c r="KIL3" s="1632"/>
      <c r="KIM3" s="1632"/>
      <c r="KIN3" s="1632"/>
      <c r="KIO3" s="1632"/>
      <c r="KIP3" s="1632"/>
      <c r="KIQ3" s="1632"/>
      <c r="KIR3" s="1632"/>
      <c r="KIS3" s="1632"/>
      <c r="KIT3" s="1632"/>
      <c r="KIU3" s="1632"/>
      <c r="KIV3" s="1632"/>
      <c r="KIW3" s="1632"/>
      <c r="KIX3" s="1632"/>
      <c r="KIY3" s="1632"/>
      <c r="KIZ3" s="1632"/>
      <c r="KJA3" s="1632"/>
      <c r="KJB3" s="1632"/>
      <c r="KJC3" s="1632"/>
      <c r="KJD3" s="1632"/>
      <c r="KJE3" s="1632"/>
      <c r="KJF3" s="1632"/>
      <c r="KJG3" s="1632"/>
      <c r="KJH3" s="1632"/>
      <c r="KJI3" s="1632"/>
      <c r="KJJ3" s="1632"/>
      <c r="KJK3" s="1632"/>
      <c r="KJL3" s="1632"/>
      <c r="KJM3" s="1632"/>
      <c r="KJN3" s="1632"/>
      <c r="KJO3" s="1632"/>
      <c r="KJP3" s="1632"/>
      <c r="KJQ3" s="1632"/>
      <c r="KJR3" s="1632"/>
      <c r="KJS3" s="1632"/>
      <c r="KJT3" s="1632"/>
      <c r="KJU3" s="1632"/>
      <c r="KJV3" s="1632"/>
      <c r="KJW3" s="1632"/>
      <c r="KJX3" s="1632"/>
      <c r="KJY3" s="1632"/>
      <c r="KJZ3" s="1632"/>
      <c r="KKA3" s="1632"/>
      <c r="KKB3" s="1632"/>
      <c r="KKC3" s="1632"/>
      <c r="KKD3" s="1632"/>
      <c r="KKE3" s="1632"/>
      <c r="KKF3" s="1632"/>
      <c r="KKG3" s="1632"/>
      <c r="KKH3" s="1632"/>
      <c r="KKI3" s="1632"/>
      <c r="KKJ3" s="1632"/>
      <c r="KKK3" s="1632"/>
      <c r="KKL3" s="1632"/>
      <c r="KKM3" s="1632"/>
      <c r="KKN3" s="1632"/>
      <c r="KKO3" s="1632"/>
      <c r="KKP3" s="1632"/>
      <c r="KKQ3" s="1632"/>
      <c r="KKR3" s="1632"/>
      <c r="KKS3" s="1632"/>
      <c r="KKT3" s="1632"/>
      <c r="KKU3" s="1632"/>
      <c r="KKV3" s="1632"/>
      <c r="KKW3" s="1632"/>
      <c r="KKX3" s="1632"/>
      <c r="KKY3" s="1632"/>
      <c r="KKZ3" s="1632"/>
      <c r="KLA3" s="1632"/>
      <c r="KLB3" s="1632"/>
      <c r="KLC3" s="1632"/>
      <c r="KLD3" s="1632"/>
      <c r="KLE3" s="1632"/>
      <c r="KLF3" s="1632"/>
      <c r="KLG3" s="1632"/>
      <c r="KLH3" s="1632"/>
      <c r="KLI3" s="1632"/>
      <c r="KLJ3" s="1632"/>
      <c r="KLK3" s="1632"/>
      <c r="KLL3" s="1632"/>
      <c r="KLM3" s="1632"/>
      <c r="KLN3" s="1632"/>
      <c r="KLO3" s="1632"/>
      <c r="KLP3" s="1632"/>
      <c r="KLQ3" s="1632"/>
      <c r="KLR3" s="1632"/>
      <c r="KLS3" s="1632"/>
      <c r="KLT3" s="1632"/>
      <c r="KLU3" s="1632"/>
      <c r="KLV3" s="1632"/>
      <c r="KLW3" s="1632"/>
      <c r="KLX3" s="1632"/>
      <c r="KLY3" s="1632"/>
      <c r="KLZ3" s="1632"/>
      <c r="KMA3" s="1632"/>
      <c r="KMB3" s="1632"/>
      <c r="KMC3" s="1632"/>
      <c r="KMD3" s="1632"/>
      <c r="KME3" s="1632"/>
      <c r="KMF3" s="1632"/>
      <c r="KMG3" s="1632"/>
      <c r="KMH3" s="1632"/>
      <c r="KMI3" s="1632"/>
      <c r="KMJ3" s="1632"/>
      <c r="KMK3" s="1632"/>
      <c r="KML3" s="1632"/>
      <c r="KMM3" s="1632"/>
      <c r="KMN3" s="1632"/>
      <c r="KMO3" s="1632"/>
      <c r="KMP3" s="1632"/>
      <c r="KMQ3" s="1632"/>
      <c r="KMR3" s="1632"/>
      <c r="KMS3" s="1632"/>
      <c r="KMT3" s="1632"/>
      <c r="KMU3" s="1632"/>
      <c r="KMV3" s="1632"/>
      <c r="KMW3" s="1632"/>
      <c r="KMX3" s="1632"/>
      <c r="KMY3" s="1632"/>
      <c r="KMZ3" s="1632"/>
      <c r="KNA3" s="1632"/>
      <c r="KNB3" s="1632"/>
      <c r="KNC3" s="1632"/>
      <c r="KND3" s="1632"/>
      <c r="KNE3" s="1632"/>
      <c r="KNF3" s="1632"/>
      <c r="KNG3" s="1632"/>
      <c r="KNH3" s="1632"/>
      <c r="KNI3" s="1632"/>
      <c r="KNJ3" s="1632"/>
      <c r="KNK3" s="1632"/>
      <c r="KNL3" s="1632"/>
      <c r="KNM3" s="1632"/>
      <c r="KNN3" s="1632"/>
      <c r="KNO3" s="1632"/>
      <c r="KNP3" s="1632"/>
      <c r="KNQ3" s="1632"/>
      <c r="KNR3" s="1632"/>
      <c r="KNS3" s="1632"/>
      <c r="KNT3" s="1632"/>
      <c r="KNU3" s="1632"/>
      <c r="KNV3" s="1632"/>
      <c r="KNW3" s="1632"/>
      <c r="KNX3" s="1632"/>
      <c r="KNY3" s="1632"/>
      <c r="KNZ3" s="1632"/>
      <c r="KOA3" s="1632"/>
      <c r="KOB3" s="1632"/>
      <c r="KOC3" s="1632"/>
      <c r="KOD3" s="1632"/>
      <c r="KOE3" s="1632"/>
      <c r="KOF3" s="1632"/>
      <c r="KOG3" s="1632"/>
      <c r="KOH3" s="1632"/>
      <c r="KOI3" s="1632"/>
      <c r="KOJ3" s="1632"/>
      <c r="KOK3" s="1632"/>
      <c r="KOL3" s="1632"/>
      <c r="KOM3" s="1632"/>
      <c r="KON3" s="1632"/>
      <c r="KOO3" s="1632"/>
      <c r="KOP3" s="1632"/>
      <c r="KOQ3" s="1632"/>
      <c r="KOR3" s="1632"/>
      <c r="KOS3" s="1632"/>
      <c r="KOT3" s="1632"/>
      <c r="KOU3" s="1632"/>
      <c r="KOV3" s="1632"/>
      <c r="KOW3" s="1632"/>
      <c r="KOX3" s="1632"/>
      <c r="KOY3" s="1632"/>
      <c r="KOZ3" s="1632"/>
      <c r="KPA3" s="1632"/>
      <c r="KPB3" s="1632"/>
      <c r="KPC3" s="1632"/>
      <c r="KPD3" s="1632"/>
      <c r="KPE3" s="1632"/>
      <c r="KPF3" s="1632"/>
      <c r="KPG3" s="1632"/>
      <c r="KPH3" s="1632"/>
      <c r="KPI3" s="1632"/>
      <c r="KPJ3" s="1632"/>
      <c r="KPK3" s="1632"/>
      <c r="KPL3" s="1632"/>
      <c r="KPM3" s="1632"/>
      <c r="KPN3" s="1632"/>
      <c r="KPO3" s="1632"/>
      <c r="KPP3" s="1632"/>
      <c r="KPQ3" s="1632"/>
      <c r="KPR3" s="1632"/>
      <c r="KPS3" s="1632"/>
      <c r="KPT3" s="1632"/>
      <c r="KPU3" s="1632"/>
      <c r="KPV3" s="1632"/>
      <c r="KPW3" s="1632"/>
      <c r="KPX3" s="1632"/>
      <c r="KPY3" s="1632"/>
      <c r="KPZ3" s="1632"/>
      <c r="KQA3" s="1632"/>
      <c r="KQB3" s="1632"/>
      <c r="KQC3" s="1632"/>
      <c r="KQD3" s="1632"/>
      <c r="KQE3" s="1632"/>
      <c r="KQF3" s="1632"/>
      <c r="KQG3" s="1632"/>
      <c r="KQH3" s="1632"/>
      <c r="KQI3" s="1632"/>
      <c r="KQJ3" s="1632"/>
      <c r="KQK3" s="1632"/>
      <c r="KQL3" s="1632"/>
      <c r="KQM3" s="1632"/>
      <c r="KQN3" s="1632"/>
      <c r="KQO3" s="1632"/>
      <c r="KQP3" s="1632"/>
      <c r="KQQ3" s="1632"/>
      <c r="KQR3" s="1632"/>
      <c r="KQS3" s="1632"/>
      <c r="KQT3" s="1632"/>
      <c r="KQU3" s="1632"/>
      <c r="KQV3" s="1632"/>
      <c r="KQW3" s="1632"/>
      <c r="KQX3" s="1632"/>
      <c r="KQY3" s="1632"/>
      <c r="KQZ3" s="1632"/>
      <c r="KRA3" s="1632"/>
      <c r="KRB3" s="1632"/>
      <c r="KRC3" s="1632"/>
      <c r="KRD3" s="1632"/>
      <c r="KRE3" s="1632"/>
      <c r="KRF3" s="1632"/>
      <c r="KRG3" s="1632"/>
      <c r="KRH3" s="1632"/>
      <c r="KRI3" s="1632"/>
      <c r="KRJ3" s="1632"/>
      <c r="KRK3" s="1632"/>
      <c r="KRL3" s="1632"/>
      <c r="KRM3" s="1632"/>
      <c r="KRN3" s="1632"/>
      <c r="KRO3" s="1632"/>
      <c r="KRP3" s="1632"/>
      <c r="KRQ3" s="1632"/>
      <c r="KRR3" s="1632"/>
      <c r="KRS3" s="1632"/>
      <c r="KRT3" s="1632"/>
      <c r="KRU3" s="1632"/>
      <c r="KRV3" s="1632"/>
      <c r="KRW3" s="1632"/>
      <c r="KRX3" s="1632"/>
      <c r="KRY3" s="1632"/>
      <c r="KRZ3" s="1632"/>
      <c r="KSA3" s="1632"/>
      <c r="KSB3" s="1632"/>
      <c r="KSC3" s="1632"/>
      <c r="KSD3" s="1632"/>
      <c r="KSE3" s="1632"/>
      <c r="KSF3" s="1632"/>
      <c r="KSG3" s="1632"/>
      <c r="KSH3" s="1632"/>
      <c r="KSI3" s="1632"/>
      <c r="KSJ3" s="1632"/>
      <c r="KSK3" s="1632"/>
      <c r="KSL3" s="1632"/>
      <c r="KSM3" s="1632"/>
      <c r="KSN3" s="1632"/>
      <c r="KSO3" s="1632"/>
      <c r="KSP3" s="1632"/>
      <c r="KSQ3" s="1632"/>
      <c r="KSR3" s="1632"/>
      <c r="KSS3" s="1632"/>
      <c r="KST3" s="1632"/>
      <c r="KSU3" s="1632"/>
      <c r="KSV3" s="1632"/>
      <c r="KSW3" s="1632"/>
      <c r="KSX3" s="1632"/>
      <c r="KSY3" s="1632"/>
      <c r="KSZ3" s="1632"/>
      <c r="KTA3" s="1632"/>
      <c r="KTB3" s="1632"/>
      <c r="KTC3" s="1632"/>
      <c r="KTD3" s="1632"/>
      <c r="KTE3" s="1632"/>
      <c r="KTF3" s="1632"/>
      <c r="KTG3" s="1632"/>
      <c r="KTH3" s="1632"/>
      <c r="KTI3" s="1632"/>
      <c r="KTJ3" s="1632"/>
      <c r="KTK3" s="1632"/>
      <c r="KTL3" s="1632"/>
      <c r="KTM3" s="1632"/>
      <c r="KTN3" s="1632"/>
      <c r="KTO3" s="1632"/>
      <c r="KTP3" s="1632"/>
      <c r="KTQ3" s="1632"/>
      <c r="KTR3" s="1632"/>
      <c r="KTS3" s="1632"/>
      <c r="KTT3" s="1632"/>
      <c r="KTU3" s="1632"/>
      <c r="KTV3" s="1632"/>
      <c r="KTW3" s="1632"/>
      <c r="KTX3" s="1632"/>
      <c r="KTY3" s="1632"/>
      <c r="KTZ3" s="1632"/>
      <c r="KUA3" s="1632"/>
      <c r="KUB3" s="1632"/>
      <c r="KUC3" s="1632"/>
      <c r="KUD3" s="1632"/>
      <c r="KUE3" s="1632"/>
      <c r="KUF3" s="1632"/>
      <c r="KUG3" s="1632"/>
      <c r="KUH3" s="1632"/>
      <c r="KUI3" s="1632"/>
      <c r="KUJ3" s="1632"/>
      <c r="KUK3" s="1632"/>
      <c r="KUL3" s="1632"/>
      <c r="KUM3" s="1632"/>
      <c r="KUN3" s="1632"/>
      <c r="KUO3" s="1632"/>
      <c r="KUP3" s="1632"/>
      <c r="KUQ3" s="1632"/>
      <c r="KUR3" s="1632"/>
      <c r="KUS3" s="1632"/>
      <c r="KUT3" s="1632"/>
      <c r="KUU3" s="1632"/>
      <c r="KUV3" s="1632"/>
      <c r="KUW3" s="1632"/>
      <c r="KUX3" s="1632"/>
      <c r="KUY3" s="1632"/>
      <c r="KUZ3" s="1632"/>
      <c r="KVA3" s="1632"/>
      <c r="KVB3" s="1632"/>
      <c r="KVC3" s="1632"/>
      <c r="KVD3" s="1632"/>
      <c r="KVE3" s="1632"/>
      <c r="KVF3" s="1632"/>
      <c r="KVG3" s="1632"/>
      <c r="KVH3" s="1632"/>
      <c r="KVI3" s="1632"/>
      <c r="KVJ3" s="1632"/>
      <c r="KVK3" s="1632"/>
      <c r="KVL3" s="1632"/>
      <c r="KVM3" s="1632"/>
      <c r="KVN3" s="1632"/>
      <c r="KVO3" s="1632"/>
      <c r="KVP3" s="1632"/>
      <c r="KVQ3" s="1632"/>
      <c r="KVR3" s="1632"/>
      <c r="KVS3" s="1632"/>
      <c r="KVT3" s="1632"/>
      <c r="KVU3" s="1632"/>
      <c r="KVV3" s="1632"/>
      <c r="KVW3" s="1632"/>
      <c r="KVX3" s="1632"/>
      <c r="KVY3" s="1632"/>
      <c r="KVZ3" s="1632"/>
      <c r="KWA3" s="1632"/>
      <c r="KWB3" s="1632"/>
      <c r="KWC3" s="1632"/>
      <c r="KWD3" s="1632"/>
      <c r="KWE3" s="1632"/>
      <c r="KWF3" s="1632"/>
      <c r="KWG3" s="1632"/>
      <c r="KWH3" s="1632"/>
      <c r="KWI3" s="1632"/>
      <c r="KWJ3" s="1632"/>
      <c r="KWK3" s="1632"/>
      <c r="KWL3" s="1632"/>
      <c r="KWM3" s="1632"/>
      <c r="KWN3" s="1632"/>
      <c r="KWO3" s="1632"/>
      <c r="KWP3" s="1632"/>
      <c r="KWQ3" s="1632"/>
      <c r="KWR3" s="1632"/>
      <c r="KWS3" s="1632"/>
      <c r="KWT3" s="1632"/>
      <c r="KWU3" s="1632"/>
      <c r="KWV3" s="1632"/>
      <c r="KWW3" s="1632"/>
      <c r="KWX3" s="1632"/>
      <c r="KWY3" s="1632"/>
      <c r="KWZ3" s="1632"/>
      <c r="KXA3" s="1632"/>
      <c r="KXB3" s="1632"/>
      <c r="KXC3" s="1632"/>
      <c r="KXD3" s="1632"/>
      <c r="KXE3" s="1632"/>
      <c r="KXF3" s="1632"/>
      <c r="KXG3" s="1632"/>
      <c r="KXH3" s="1632"/>
      <c r="KXI3" s="1632"/>
      <c r="KXJ3" s="1632"/>
      <c r="KXK3" s="1632"/>
      <c r="KXL3" s="1632"/>
      <c r="KXM3" s="1632"/>
      <c r="KXN3" s="1632"/>
      <c r="KXO3" s="1632"/>
      <c r="KXP3" s="1632"/>
      <c r="KXQ3" s="1632"/>
      <c r="KXR3" s="1632"/>
      <c r="KXS3" s="1632"/>
      <c r="KXT3" s="1632"/>
      <c r="KXU3" s="1632"/>
      <c r="KXV3" s="1632"/>
      <c r="KXW3" s="1632"/>
      <c r="KXX3" s="1632"/>
      <c r="KXY3" s="1632"/>
      <c r="KXZ3" s="1632"/>
      <c r="KYA3" s="1632"/>
      <c r="KYB3" s="1632"/>
      <c r="KYC3" s="1632"/>
      <c r="KYD3" s="1632"/>
      <c r="KYE3" s="1632"/>
      <c r="KYF3" s="1632"/>
      <c r="KYG3" s="1632"/>
      <c r="KYH3" s="1632"/>
      <c r="KYI3" s="1632"/>
      <c r="KYJ3" s="1632"/>
      <c r="KYK3" s="1632"/>
      <c r="KYL3" s="1632"/>
      <c r="KYM3" s="1632"/>
      <c r="KYN3" s="1632"/>
      <c r="KYO3" s="1632"/>
      <c r="KYP3" s="1632"/>
      <c r="KYQ3" s="1632"/>
      <c r="KYR3" s="1632"/>
      <c r="KYS3" s="1632"/>
      <c r="KYT3" s="1632"/>
      <c r="KYU3" s="1632"/>
      <c r="KYV3" s="1632"/>
      <c r="KYW3" s="1632"/>
      <c r="KYX3" s="1632"/>
      <c r="KYY3" s="1632"/>
      <c r="KYZ3" s="1632"/>
      <c r="KZA3" s="1632"/>
      <c r="KZB3" s="1632"/>
      <c r="KZC3" s="1632"/>
      <c r="KZD3" s="1632"/>
      <c r="KZE3" s="1632"/>
      <c r="KZF3" s="1632"/>
      <c r="KZG3" s="1632"/>
      <c r="KZH3" s="1632"/>
      <c r="KZI3" s="1632"/>
      <c r="KZJ3" s="1632"/>
      <c r="KZK3" s="1632"/>
      <c r="KZL3" s="1632"/>
      <c r="KZM3" s="1632"/>
      <c r="KZN3" s="1632"/>
      <c r="KZO3" s="1632"/>
      <c r="KZP3" s="1632"/>
      <c r="KZQ3" s="1632"/>
      <c r="KZR3" s="1632"/>
      <c r="KZS3" s="1632"/>
      <c r="KZT3" s="1632"/>
      <c r="KZU3" s="1632"/>
      <c r="KZV3" s="1632"/>
      <c r="KZW3" s="1632"/>
      <c r="KZX3" s="1632"/>
      <c r="KZY3" s="1632"/>
      <c r="KZZ3" s="1632"/>
      <c r="LAA3" s="1632"/>
      <c r="LAB3" s="1632"/>
      <c r="LAC3" s="1632"/>
      <c r="LAD3" s="1632"/>
      <c r="LAE3" s="1632"/>
      <c r="LAF3" s="1632"/>
      <c r="LAG3" s="1632"/>
      <c r="LAH3" s="1632"/>
      <c r="LAI3" s="1632"/>
      <c r="LAJ3" s="1632"/>
      <c r="LAK3" s="1632"/>
      <c r="LAL3" s="1632"/>
      <c r="LAM3" s="1632"/>
      <c r="LAN3" s="1632"/>
      <c r="LAO3" s="1632"/>
      <c r="LAP3" s="1632"/>
      <c r="LAQ3" s="1632"/>
      <c r="LAR3" s="1632"/>
      <c r="LAS3" s="1632"/>
      <c r="LAT3" s="1632"/>
      <c r="LAU3" s="1632"/>
      <c r="LAV3" s="1632"/>
      <c r="LAW3" s="1632"/>
      <c r="LAX3" s="1632"/>
      <c r="LAY3" s="1632"/>
      <c r="LAZ3" s="1632"/>
      <c r="LBA3" s="1632"/>
      <c r="LBB3" s="1632"/>
      <c r="LBC3" s="1632"/>
      <c r="LBD3" s="1632"/>
      <c r="LBE3" s="1632"/>
      <c r="LBF3" s="1632"/>
      <c r="LBG3" s="1632"/>
      <c r="LBH3" s="1632"/>
      <c r="LBI3" s="1632"/>
      <c r="LBJ3" s="1632"/>
      <c r="LBK3" s="1632"/>
      <c r="LBL3" s="1632"/>
      <c r="LBM3" s="1632"/>
      <c r="LBN3" s="1632"/>
      <c r="LBO3" s="1632"/>
      <c r="LBP3" s="1632"/>
      <c r="LBQ3" s="1632"/>
      <c r="LBR3" s="1632"/>
      <c r="LBS3" s="1632"/>
      <c r="LBT3" s="1632"/>
      <c r="LBU3" s="1632"/>
      <c r="LBV3" s="1632"/>
      <c r="LBW3" s="1632"/>
      <c r="LBX3" s="1632"/>
      <c r="LBY3" s="1632"/>
      <c r="LBZ3" s="1632"/>
      <c r="LCA3" s="1632"/>
      <c r="LCB3" s="1632"/>
      <c r="LCC3" s="1632"/>
      <c r="LCD3" s="1632"/>
      <c r="LCE3" s="1632"/>
      <c r="LCF3" s="1632"/>
      <c r="LCG3" s="1632"/>
      <c r="LCH3" s="1632"/>
      <c r="LCI3" s="1632"/>
      <c r="LCJ3" s="1632"/>
      <c r="LCK3" s="1632"/>
      <c r="LCL3" s="1632"/>
      <c r="LCM3" s="1632"/>
      <c r="LCN3" s="1632"/>
      <c r="LCO3" s="1632"/>
      <c r="LCP3" s="1632"/>
      <c r="LCQ3" s="1632"/>
      <c r="LCR3" s="1632"/>
      <c r="LCS3" s="1632"/>
      <c r="LCT3" s="1632"/>
      <c r="LCU3" s="1632"/>
      <c r="LCV3" s="1632"/>
      <c r="LCW3" s="1632"/>
      <c r="LCX3" s="1632"/>
      <c r="LCY3" s="1632"/>
      <c r="LCZ3" s="1632"/>
      <c r="LDA3" s="1632"/>
      <c r="LDB3" s="1632"/>
      <c r="LDC3" s="1632"/>
      <c r="LDD3" s="1632"/>
      <c r="LDE3" s="1632"/>
      <c r="LDF3" s="1632"/>
      <c r="LDG3" s="1632"/>
      <c r="LDH3" s="1632"/>
      <c r="LDI3" s="1632"/>
      <c r="LDJ3" s="1632"/>
      <c r="LDK3" s="1632"/>
      <c r="LDL3" s="1632"/>
      <c r="LDM3" s="1632"/>
      <c r="LDN3" s="1632"/>
      <c r="LDO3" s="1632"/>
      <c r="LDP3" s="1632"/>
      <c r="LDQ3" s="1632"/>
      <c r="LDR3" s="1632"/>
      <c r="LDS3" s="1632"/>
      <c r="LDT3" s="1632"/>
      <c r="LDU3" s="1632"/>
      <c r="LDV3" s="1632"/>
      <c r="LDW3" s="1632"/>
      <c r="LDX3" s="1632"/>
      <c r="LDY3" s="1632"/>
      <c r="LDZ3" s="1632"/>
      <c r="LEA3" s="1632"/>
      <c r="LEB3" s="1632"/>
      <c r="LEC3" s="1632"/>
      <c r="LED3" s="1632"/>
      <c r="LEE3" s="1632"/>
      <c r="LEF3" s="1632"/>
      <c r="LEG3" s="1632"/>
      <c r="LEH3" s="1632"/>
      <c r="LEI3" s="1632"/>
      <c r="LEJ3" s="1632"/>
      <c r="LEK3" s="1632"/>
      <c r="LEL3" s="1632"/>
      <c r="LEM3" s="1632"/>
      <c r="LEN3" s="1632"/>
      <c r="LEO3" s="1632"/>
      <c r="LEP3" s="1632"/>
      <c r="LEQ3" s="1632"/>
      <c r="LER3" s="1632"/>
      <c r="LES3" s="1632"/>
      <c r="LET3" s="1632"/>
      <c r="LEU3" s="1632"/>
      <c r="LEV3" s="1632"/>
      <c r="LEW3" s="1632"/>
      <c r="LEX3" s="1632"/>
      <c r="LEY3" s="1632"/>
      <c r="LEZ3" s="1632"/>
      <c r="LFA3" s="1632"/>
      <c r="LFB3" s="1632"/>
      <c r="LFC3" s="1632"/>
      <c r="LFD3" s="1632"/>
      <c r="LFE3" s="1632"/>
      <c r="LFF3" s="1632"/>
      <c r="LFG3" s="1632"/>
      <c r="LFH3" s="1632"/>
      <c r="LFI3" s="1632"/>
      <c r="LFJ3" s="1632"/>
      <c r="LFK3" s="1632"/>
      <c r="LFL3" s="1632"/>
      <c r="LFM3" s="1632"/>
      <c r="LFN3" s="1632"/>
      <c r="LFO3" s="1632"/>
      <c r="LFP3" s="1632"/>
      <c r="LFQ3" s="1632"/>
      <c r="LFR3" s="1632"/>
      <c r="LFS3" s="1632"/>
      <c r="LFT3" s="1632"/>
      <c r="LFU3" s="1632"/>
      <c r="LFV3" s="1632"/>
      <c r="LFW3" s="1632"/>
      <c r="LFX3" s="1632"/>
      <c r="LFY3" s="1632"/>
      <c r="LFZ3" s="1632"/>
      <c r="LGA3" s="1632"/>
      <c r="LGB3" s="1632"/>
      <c r="LGC3" s="1632"/>
      <c r="LGD3" s="1632"/>
      <c r="LGE3" s="1632"/>
      <c r="LGF3" s="1632"/>
      <c r="LGG3" s="1632"/>
      <c r="LGH3" s="1632"/>
      <c r="LGI3" s="1632"/>
      <c r="LGJ3" s="1632"/>
      <c r="LGK3" s="1632"/>
      <c r="LGL3" s="1632"/>
      <c r="LGM3" s="1632"/>
      <c r="LGN3" s="1632"/>
      <c r="LGO3" s="1632"/>
      <c r="LGP3" s="1632"/>
      <c r="LGQ3" s="1632"/>
      <c r="LGR3" s="1632"/>
      <c r="LGS3" s="1632"/>
      <c r="LGT3" s="1632"/>
      <c r="LGU3" s="1632"/>
      <c r="LGV3" s="1632"/>
      <c r="LGW3" s="1632"/>
      <c r="LGX3" s="1632"/>
      <c r="LGY3" s="1632"/>
      <c r="LGZ3" s="1632"/>
      <c r="LHA3" s="1632"/>
      <c r="LHB3" s="1632"/>
      <c r="LHC3" s="1632"/>
      <c r="LHD3" s="1632"/>
      <c r="LHE3" s="1632"/>
      <c r="LHF3" s="1632"/>
      <c r="LHG3" s="1632"/>
      <c r="LHH3" s="1632"/>
      <c r="LHI3" s="1632"/>
      <c r="LHJ3" s="1632"/>
      <c r="LHK3" s="1632"/>
      <c r="LHL3" s="1632"/>
      <c r="LHM3" s="1632"/>
      <c r="LHN3" s="1632"/>
      <c r="LHO3" s="1632"/>
      <c r="LHP3" s="1632"/>
      <c r="LHQ3" s="1632"/>
      <c r="LHR3" s="1632"/>
      <c r="LHS3" s="1632"/>
      <c r="LHT3" s="1632"/>
      <c r="LHU3" s="1632"/>
      <c r="LHV3" s="1632"/>
      <c r="LHW3" s="1632"/>
      <c r="LHX3" s="1632"/>
      <c r="LHY3" s="1632"/>
      <c r="LHZ3" s="1632"/>
      <c r="LIA3" s="1632"/>
      <c r="LIB3" s="1632"/>
      <c r="LIC3" s="1632"/>
      <c r="LID3" s="1632"/>
      <c r="LIE3" s="1632"/>
      <c r="LIF3" s="1632"/>
      <c r="LIG3" s="1632"/>
      <c r="LIH3" s="1632"/>
      <c r="LII3" s="1632"/>
      <c r="LIJ3" s="1632"/>
      <c r="LIK3" s="1632"/>
      <c r="LIL3" s="1632"/>
      <c r="LIM3" s="1632"/>
      <c r="LIN3" s="1632"/>
      <c r="LIO3" s="1632"/>
      <c r="LIP3" s="1632"/>
      <c r="LIQ3" s="1632"/>
      <c r="LIR3" s="1632"/>
      <c r="LIS3" s="1632"/>
      <c r="LIT3" s="1632"/>
      <c r="LIU3" s="1632"/>
      <c r="LIV3" s="1632"/>
      <c r="LIW3" s="1632"/>
      <c r="LIX3" s="1632"/>
      <c r="LIY3" s="1632"/>
      <c r="LIZ3" s="1632"/>
      <c r="LJA3" s="1632"/>
      <c r="LJB3" s="1632"/>
      <c r="LJC3" s="1632"/>
      <c r="LJD3" s="1632"/>
      <c r="LJE3" s="1632"/>
      <c r="LJF3" s="1632"/>
      <c r="LJG3" s="1632"/>
      <c r="LJH3" s="1632"/>
      <c r="LJI3" s="1632"/>
      <c r="LJJ3" s="1632"/>
      <c r="LJK3" s="1632"/>
      <c r="LJL3" s="1632"/>
      <c r="LJM3" s="1632"/>
      <c r="LJN3" s="1632"/>
      <c r="LJO3" s="1632"/>
      <c r="LJP3" s="1632"/>
      <c r="LJQ3" s="1632"/>
      <c r="LJR3" s="1632"/>
      <c r="LJS3" s="1632"/>
      <c r="LJT3" s="1632"/>
      <c r="LJU3" s="1632"/>
      <c r="LJV3" s="1632"/>
      <c r="LJW3" s="1632"/>
      <c r="LJX3" s="1632"/>
      <c r="LJY3" s="1632"/>
      <c r="LJZ3" s="1632"/>
      <c r="LKA3" s="1632"/>
      <c r="LKB3" s="1632"/>
      <c r="LKC3" s="1632"/>
      <c r="LKD3" s="1632"/>
      <c r="LKE3" s="1632"/>
      <c r="LKF3" s="1632"/>
      <c r="LKG3" s="1632"/>
      <c r="LKH3" s="1632"/>
      <c r="LKI3" s="1632"/>
      <c r="LKJ3" s="1632"/>
      <c r="LKK3" s="1632"/>
      <c r="LKL3" s="1632"/>
      <c r="LKM3" s="1632"/>
      <c r="LKN3" s="1632"/>
      <c r="LKO3" s="1632"/>
      <c r="LKP3" s="1632"/>
      <c r="LKQ3" s="1632"/>
      <c r="LKR3" s="1632"/>
      <c r="LKS3" s="1632"/>
      <c r="LKT3" s="1632"/>
      <c r="LKU3" s="1632"/>
      <c r="LKV3" s="1632"/>
      <c r="LKW3" s="1632"/>
      <c r="LKX3" s="1632"/>
      <c r="LKY3" s="1632"/>
      <c r="LKZ3" s="1632"/>
      <c r="LLA3" s="1632"/>
      <c r="LLB3" s="1632"/>
      <c r="LLC3" s="1632"/>
      <c r="LLD3" s="1632"/>
      <c r="LLE3" s="1632"/>
      <c r="LLF3" s="1632"/>
      <c r="LLG3" s="1632"/>
      <c r="LLH3" s="1632"/>
      <c r="LLI3" s="1632"/>
      <c r="LLJ3" s="1632"/>
      <c r="LLK3" s="1632"/>
      <c r="LLL3" s="1632"/>
      <c r="LLM3" s="1632"/>
      <c r="LLN3" s="1632"/>
      <c r="LLO3" s="1632"/>
      <c r="LLP3" s="1632"/>
      <c r="LLQ3" s="1632"/>
      <c r="LLR3" s="1632"/>
      <c r="LLS3" s="1632"/>
      <c r="LLT3" s="1632"/>
      <c r="LLU3" s="1632"/>
      <c r="LLV3" s="1632"/>
      <c r="LLW3" s="1632"/>
      <c r="LLX3" s="1632"/>
      <c r="LLY3" s="1632"/>
      <c r="LLZ3" s="1632"/>
      <c r="LMA3" s="1632"/>
      <c r="LMB3" s="1632"/>
      <c r="LMC3" s="1632"/>
      <c r="LMD3" s="1632"/>
      <c r="LME3" s="1632"/>
      <c r="LMF3" s="1632"/>
      <c r="LMG3" s="1632"/>
      <c r="LMH3" s="1632"/>
      <c r="LMI3" s="1632"/>
      <c r="LMJ3" s="1632"/>
      <c r="LMK3" s="1632"/>
      <c r="LML3" s="1632"/>
      <c r="LMM3" s="1632"/>
      <c r="LMN3" s="1632"/>
      <c r="LMO3" s="1632"/>
      <c r="LMP3" s="1632"/>
      <c r="LMQ3" s="1632"/>
      <c r="LMR3" s="1632"/>
      <c r="LMS3" s="1632"/>
      <c r="LMT3" s="1632"/>
      <c r="LMU3" s="1632"/>
      <c r="LMV3" s="1632"/>
      <c r="LMW3" s="1632"/>
      <c r="LMX3" s="1632"/>
      <c r="LMY3" s="1632"/>
      <c r="LMZ3" s="1632"/>
      <c r="LNA3" s="1632"/>
      <c r="LNB3" s="1632"/>
      <c r="LNC3" s="1632"/>
      <c r="LND3" s="1632"/>
      <c r="LNE3" s="1632"/>
      <c r="LNF3" s="1632"/>
      <c r="LNG3" s="1632"/>
      <c r="LNH3" s="1632"/>
      <c r="LNI3" s="1632"/>
      <c r="LNJ3" s="1632"/>
      <c r="LNK3" s="1632"/>
      <c r="LNL3" s="1632"/>
      <c r="LNM3" s="1632"/>
      <c r="LNN3" s="1632"/>
      <c r="LNO3" s="1632"/>
      <c r="LNP3" s="1632"/>
      <c r="LNQ3" s="1632"/>
      <c r="LNR3" s="1632"/>
      <c r="LNS3" s="1632"/>
      <c r="LNT3" s="1632"/>
      <c r="LNU3" s="1632"/>
      <c r="LNV3" s="1632"/>
      <c r="LNW3" s="1632"/>
      <c r="LNX3" s="1632"/>
      <c r="LNY3" s="1632"/>
      <c r="LNZ3" s="1632"/>
      <c r="LOA3" s="1632"/>
      <c r="LOB3" s="1632"/>
      <c r="LOC3" s="1632"/>
      <c r="LOD3" s="1632"/>
      <c r="LOE3" s="1632"/>
      <c r="LOF3" s="1632"/>
      <c r="LOG3" s="1632"/>
      <c r="LOH3" s="1632"/>
      <c r="LOI3" s="1632"/>
      <c r="LOJ3" s="1632"/>
      <c r="LOK3" s="1632"/>
      <c r="LOL3" s="1632"/>
      <c r="LOM3" s="1632"/>
      <c r="LON3" s="1632"/>
      <c r="LOO3" s="1632"/>
      <c r="LOP3" s="1632"/>
      <c r="LOQ3" s="1632"/>
      <c r="LOR3" s="1632"/>
      <c r="LOS3" s="1632"/>
      <c r="LOT3" s="1632"/>
      <c r="LOU3" s="1632"/>
      <c r="LOV3" s="1632"/>
      <c r="LOW3" s="1632"/>
      <c r="LOX3" s="1632"/>
      <c r="LOY3" s="1632"/>
      <c r="LOZ3" s="1632"/>
      <c r="LPA3" s="1632"/>
      <c r="LPB3" s="1632"/>
      <c r="LPC3" s="1632"/>
      <c r="LPD3" s="1632"/>
      <c r="LPE3" s="1632"/>
      <c r="LPF3" s="1632"/>
      <c r="LPG3" s="1632"/>
      <c r="LPH3" s="1632"/>
      <c r="LPI3" s="1632"/>
      <c r="LPJ3" s="1632"/>
      <c r="LPK3" s="1632"/>
      <c r="LPL3" s="1632"/>
      <c r="LPM3" s="1632"/>
      <c r="LPN3" s="1632"/>
      <c r="LPO3" s="1632"/>
      <c r="LPP3" s="1632"/>
      <c r="LPQ3" s="1632"/>
      <c r="LPR3" s="1632"/>
      <c r="LPS3" s="1632"/>
      <c r="LPT3" s="1632"/>
      <c r="LPU3" s="1632"/>
      <c r="LPV3" s="1632"/>
      <c r="LPW3" s="1632"/>
      <c r="LPX3" s="1632"/>
      <c r="LPY3" s="1632"/>
      <c r="LPZ3" s="1632"/>
      <c r="LQA3" s="1632"/>
      <c r="LQB3" s="1632"/>
      <c r="LQC3" s="1632"/>
      <c r="LQD3" s="1632"/>
      <c r="LQE3" s="1632"/>
      <c r="LQF3" s="1632"/>
      <c r="LQG3" s="1632"/>
      <c r="LQH3" s="1632"/>
      <c r="LQI3" s="1632"/>
      <c r="LQJ3" s="1632"/>
      <c r="LQK3" s="1632"/>
      <c r="LQL3" s="1632"/>
      <c r="LQM3" s="1632"/>
      <c r="LQN3" s="1632"/>
      <c r="LQO3" s="1632"/>
      <c r="LQP3" s="1632"/>
      <c r="LQQ3" s="1632"/>
      <c r="LQR3" s="1632"/>
      <c r="LQS3" s="1632"/>
      <c r="LQT3" s="1632"/>
      <c r="LQU3" s="1632"/>
      <c r="LQV3" s="1632"/>
      <c r="LQW3" s="1632"/>
      <c r="LQX3" s="1632"/>
      <c r="LQY3" s="1632"/>
      <c r="LQZ3" s="1632"/>
      <c r="LRA3" s="1632"/>
      <c r="LRB3" s="1632"/>
      <c r="LRC3" s="1632"/>
      <c r="LRD3" s="1632"/>
      <c r="LRE3" s="1632"/>
      <c r="LRF3" s="1632"/>
      <c r="LRG3" s="1632"/>
      <c r="LRH3" s="1632"/>
      <c r="LRI3" s="1632"/>
      <c r="LRJ3" s="1632"/>
      <c r="LRK3" s="1632"/>
      <c r="LRL3" s="1632"/>
      <c r="LRM3" s="1632"/>
      <c r="LRN3" s="1632"/>
      <c r="LRO3" s="1632"/>
      <c r="LRP3" s="1632"/>
      <c r="LRQ3" s="1632"/>
      <c r="LRR3" s="1632"/>
      <c r="LRS3" s="1632"/>
      <c r="LRT3" s="1632"/>
      <c r="LRU3" s="1632"/>
      <c r="LRV3" s="1632"/>
      <c r="LRW3" s="1632"/>
      <c r="LRX3" s="1632"/>
      <c r="LRY3" s="1632"/>
      <c r="LRZ3" s="1632"/>
      <c r="LSA3" s="1632"/>
      <c r="LSB3" s="1632"/>
      <c r="LSC3" s="1632"/>
      <c r="LSD3" s="1632"/>
      <c r="LSE3" s="1632"/>
      <c r="LSF3" s="1632"/>
      <c r="LSG3" s="1632"/>
      <c r="LSH3" s="1632"/>
      <c r="LSI3" s="1632"/>
      <c r="LSJ3" s="1632"/>
      <c r="LSK3" s="1632"/>
      <c r="LSL3" s="1632"/>
      <c r="LSM3" s="1632"/>
      <c r="LSN3" s="1632"/>
      <c r="LSO3" s="1632"/>
      <c r="LSP3" s="1632"/>
      <c r="LSQ3" s="1632"/>
      <c r="LSR3" s="1632"/>
      <c r="LSS3" s="1632"/>
      <c r="LST3" s="1632"/>
      <c r="LSU3" s="1632"/>
      <c r="LSV3" s="1632"/>
      <c r="LSW3" s="1632"/>
      <c r="LSX3" s="1632"/>
      <c r="LSY3" s="1632"/>
      <c r="LSZ3" s="1632"/>
      <c r="LTA3" s="1632"/>
      <c r="LTB3" s="1632"/>
      <c r="LTC3" s="1632"/>
      <c r="LTD3" s="1632"/>
      <c r="LTE3" s="1632"/>
      <c r="LTF3" s="1632"/>
      <c r="LTG3" s="1632"/>
      <c r="LTH3" s="1632"/>
      <c r="LTI3" s="1632"/>
      <c r="LTJ3" s="1632"/>
      <c r="LTK3" s="1632"/>
      <c r="LTL3" s="1632"/>
      <c r="LTM3" s="1632"/>
      <c r="LTN3" s="1632"/>
      <c r="LTO3" s="1632"/>
      <c r="LTP3" s="1632"/>
      <c r="LTQ3" s="1632"/>
      <c r="LTR3" s="1632"/>
      <c r="LTS3" s="1632"/>
      <c r="LTT3" s="1632"/>
      <c r="LTU3" s="1632"/>
      <c r="LTV3" s="1632"/>
      <c r="LTW3" s="1632"/>
      <c r="LTX3" s="1632"/>
      <c r="LTY3" s="1632"/>
      <c r="LTZ3" s="1632"/>
      <c r="LUA3" s="1632"/>
      <c r="LUB3" s="1632"/>
      <c r="LUC3" s="1632"/>
      <c r="LUD3" s="1632"/>
      <c r="LUE3" s="1632"/>
      <c r="LUF3" s="1632"/>
      <c r="LUG3" s="1632"/>
      <c r="LUH3" s="1632"/>
      <c r="LUI3" s="1632"/>
      <c r="LUJ3" s="1632"/>
      <c r="LUK3" s="1632"/>
      <c r="LUL3" s="1632"/>
      <c r="LUM3" s="1632"/>
      <c r="LUN3" s="1632"/>
      <c r="LUO3" s="1632"/>
      <c r="LUP3" s="1632"/>
      <c r="LUQ3" s="1632"/>
      <c r="LUR3" s="1632"/>
      <c r="LUS3" s="1632"/>
      <c r="LUT3" s="1632"/>
      <c r="LUU3" s="1632"/>
      <c r="LUV3" s="1632"/>
      <c r="LUW3" s="1632"/>
      <c r="LUX3" s="1632"/>
      <c r="LUY3" s="1632"/>
      <c r="LUZ3" s="1632"/>
      <c r="LVA3" s="1632"/>
      <c r="LVB3" s="1632"/>
      <c r="LVC3" s="1632"/>
      <c r="LVD3" s="1632"/>
      <c r="LVE3" s="1632"/>
      <c r="LVF3" s="1632"/>
      <c r="LVG3" s="1632"/>
      <c r="LVH3" s="1632"/>
      <c r="LVI3" s="1632"/>
      <c r="LVJ3" s="1632"/>
      <c r="LVK3" s="1632"/>
      <c r="LVL3" s="1632"/>
      <c r="LVM3" s="1632"/>
      <c r="LVN3" s="1632"/>
      <c r="LVO3" s="1632"/>
      <c r="LVP3" s="1632"/>
      <c r="LVQ3" s="1632"/>
      <c r="LVR3" s="1632"/>
      <c r="LVS3" s="1632"/>
      <c r="LVT3" s="1632"/>
      <c r="LVU3" s="1632"/>
      <c r="LVV3" s="1632"/>
      <c r="LVW3" s="1632"/>
      <c r="LVX3" s="1632"/>
      <c r="LVY3" s="1632"/>
      <c r="LVZ3" s="1632"/>
      <c r="LWA3" s="1632"/>
      <c r="LWB3" s="1632"/>
      <c r="LWC3" s="1632"/>
      <c r="LWD3" s="1632"/>
      <c r="LWE3" s="1632"/>
      <c r="LWF3" s="1632"/>
      <c r="LWG3" s="1632"/>
      <c r="LWH3" s="1632"/>
      <c r="LWI3" s="1632"/>
      <c r="LWJ3" s="1632"/>
      <c r="LWK3" s="1632"/>
      <c r="LWL3" s="1632"/>
      <c r="LWM3" s="1632"/>
      <c r="LWN3" s="1632"/>
      <c r="LWO3" s="1632"/>
      <c r="LWP3" s="1632"/>
      <c r="LWQ3" s="1632"/>
      <c r="LWR3" s="1632"/>
      <c r="LWS3" s="1632"/>
      <c r="LWT3" s="1632"/>
      <c r="LWU3" s="1632"/>
      <c r="LWV3" s="1632"/>
      <c r="LWW3" s="1632"/>
      <c r="LWX3" s="1632"/>
      <c r="LWY3" s="1632"/>
      <c r="LWZ3" s="1632"/>
      <c r="LXA3" s="1632"/>
      <c r="LXB3" s="1632"/>
      <c r="LXC3" s="1632"/>
      <c r="LXD3" s="1632"/>
      <c r="LXE3" s="1632"/>
      <c r="LXF3" s="1632"/>
      <c r="LXG3" s="1632"/>
      <c r="LXH3" s="1632"/>
      <c r="LXI3" s="1632"/>
      <c r="LXJ3" s="1632"/>
      <c r="LXK3" s="1632"/>
      <c r="LXL3" s="1632"/>
      <c r="LXM3" s="1632"/>
      <c r="LXN3" s="1632"/>
      <c r="LXO3" s="1632"/>
      <c r="LXP3" s="1632"/>
      <c r="LXQ3" s="1632"/>
      <c r="LXR3" s="1632"/>
      <c r="LXS3" s="1632"/>
      <c r="LXT3" s="1632"/>
      <c r="LXU3" s="1632"/>
      <c r="LXV3" s="1632"/>
      <c r="LXW3" s="1632"/>
      <c r="LXX3" s="1632"/>
      <c r="LXY3" s="1632"/>
      <c r="LXZ3" s="1632"/>
      <c r="LYA3" s="1632"/>
      <c r="LYB3" s="1632"/>
      <c r="LYC3" s="1632"/>
      <c r="LYD3" s="1632"/>
      <c r="LYE3" s="1632"/>
      <c r="LYF3" s="1632"/>
      <c r="LYG3" s="1632"/>
      <c r="LYH3" s="1632"/>
      <c r="LYI3" s="1632"/>
      <c r="LYJ3" s="1632"/>
      <c r="LYK3" s="1632"/>
      <c r="LYL3" s="1632"/>
      <c r="LYM3" s="1632"/>
      <c r="LYN3" s="1632"/>
      <c r="LYO3" s="1632"/>
      <c r="LYP3" s="1632"/>
      <c r="LYQ3" s="1632"/>
      <c r="LYR3" s="1632"/>
      <c r="LYS3" s="1632"/>
      <c r="LYT3" s="1632"/>
      <c r="LYU3" s="1632"/>
      <c r="LYV3" s="1632"/>
      <c r="LYW3" s="1632"/>
      <c r="LYX3" s="1632"/>
      <c r="LYY3" s="1632"/>
      <c r="LYZ3" s="1632"/>
      <c r="LZA3" s="1632"/>
      <c r="LZB3" s="1632"/>
      <c r="LZC3" s="1632"/>
      <c r="LZD3" s="1632"/>
      <c r="LZE3" s="1632"/>
      <c r="LZF3" s="1632"/>
      <c r="LZG3" s="1632"/>
      <c r="LZH3" s="1632"/>
      <c r="LZI3" s="1632"/>
      <c r="LZJ3" s="1632"/>
      <c r="LZK3" s="1632"/>
      <c r="LZL3" s="1632"/>
      <c r="LZM3" s="1632"/>
      <c r="LZN3" s="1632"/>
      <c r="LZO3" s="1632"/>
      <c r="LZP3" s="1632"/>
      <c r="LZQ3" s="1632"/>
      <c r="LZR3" s="1632"/>
      <c r="LZS3" s="1632"/>
      <c r="LZT3" s="1632"/>
      <c r="LZU3" s="1632"/>
      <c r="LZV3" s="1632"/>
      <c r="LZW3" s="1632"/>
      <c r="LZX3" s="1632"/>
      <c r="LZY3" s="1632"/>
      <c r="LZZ3" s="1632"/>
      <c r="MAA3" s="1632"/>
      <c r="MAB3" s="1632"/>
      <c r="MAC3" s="1632"/>
      <c r="MAD3" s="1632"/>
      <c r="MAE3" s="1632"/>
      <c r="MAF3" s="1632"/>
      <c r="MAG3" s="1632"/>
      <c r="MAH3" s="1632"/>
      <c r="MAI3" s="1632"/>
      <c r="MAJ3" s="1632"/>
      <c r="MAK3" s="1632"/>
      <c r="MAL3" s="1632"/>
      <c r="MAM3" s="1632"/>
      <c r="MAN3" s="1632"/>
      <c r="MAO3" s="1632"/>
      <c r="MAP3" s="1632"/>
      <c r="MAQ3" s="1632"/>
      <c r="MAR3" s="1632"/>
      <c r="MAS3" s="1632"/>
      <c r="MAT3" s="1632"/>
      <c r="MAU3" s="1632"/>
      <c r="MAV3" s="1632"/>
      <c r="MAW3" s="1632"/>
      <c r="MAX3" s="1632"/>
      <c r="MAY3" s="1632"/>
      <c r="MAZ3" s="1632"/>
      <c r="MBA3" s="1632"/>
      <c r="MBB3" s="1632"/>
      <c r="MBC3" s="1632"/>
      <c r="MBD3" s="1632"/>
      <c r="MBE3" s="1632"/>
      <c r="MBF3" s="1632"/>
      <c r="MBG3" s="1632"/>
      <c r="MBH3" s="1632"/>
      <c r="MBI3" s="1632"/>
      <c r="MBJ3" s="1632"/>
      <c r="MBK3" s="1632"/>
      <c r="MBL3" s="1632"/>
      <c r="MBM3" s="1632"/>
      <c r="MBN3" s="1632"/>
      <c r="MBO3" s="1632"/>
      <c r="MBP3" s="1632"/>
      <c r="MBQ3" s="1632"/>
      <c r="MBR3" s="1632"/>
      <c r="MBS3" s="1632"/>
      <c r="MBT3" s="1632"/>
      <c r="MBU3" s="1632"/>
      <c r="MBV3" s="1632"/>
      <c r="MBW3" s="1632"/>
      <c r="MBX3" s="1632"/>
      <c r="MBY3" s="1632"/>
      <c r="MBZ3" s="1632"/>
      <c r="MCA3" s="1632"/>
      <c r="MCB3" s="1632"/>
      <c r="MCC3" s="1632"/>
      <c r="MCD3" s="1632"/>
      <c r="MCE3" s="1632"/>
      <c r="MCF3" s="1632"/>
      <c r="MCG3" s="1632"/>
      <c r="MCH3" s="1632"/>
      <c r="MCI3" s="1632"/>
      <c r="MCJ3" s="1632"/>
      <c r="MCK3" s="1632"/>
      <c r="MCL3" s="1632"/>
      <c r="MCM3" s="1632"/>
      <c r="MCN3" s="1632"/>
      <c r="MCO3" s="1632"/>
      <c r="MCP3" s="1632"/>
      <c r="MCQ3" s="1632"/>
      <c r="MCR3" s="1632"/>
      <c r="MCS3" s="1632"/>
      <c r="MCT3" s="1632"/>
      <c r="MCU3" s="1632"/>
      <c r="MCV3" s="1632"/>
      <c r="MCW3" s="1632"/>
      <c r="MCX3" s="1632"/>
      <c r="MCY3" s="1632"/>
      <c r="MCZ3" s="1632"/>
      <c r="MDA3" s="1632"/>
      <c r="MDB3" s="1632"/>
      <c r="MDC3" s="1632"/>
      <c r="MDD3" s="1632"/>
      <c r="MDE3" s="1632"/>
      <c r="MDF3" s="1632"/>
      <c r="MDG3" s="1632"/>
      <c r="MDH3" s="1632"/>
      <c r="MDI3" s="1632"/>
      <c r="MDJ3" s="1632"/>
      <c r="MDK3" s="1632"/>
      <c r="MDL3" s="1632"/>
      <c r="MDM3" s="1632"/>
      <c r="MDN3" s="1632"/>
      <c r="MDO3" s="1632"/>
      <c r="MDP3" s="1632"/>
      <c r="MDQ3" s="1632"/>
      <c r="MDR3" s="1632"/>
      <c r="MDS3" s="1632"/>
      <c r="MDT3" s="1632"/>
      <c r="MDU3" s="1632"/>
      <c r="MDV3" s="1632"/>
      <c r="MDW3" s="1632"/>
      <c r="MDX3" s="1632"/>
      <c r="MDY3" s="1632"/>
      <c r="MDZ3" s="1632"/>
      <c r="MEA3" s="1632"/>
      <c r="MEB3" s="1632"/>
      <c r="MEC3" s="1632"/>
      <c r="MED3" s="1632"/>
      <c r="MEE3" s="1632"/>
      <c r="MEF3" s="1632"/>
      <c r="MEG3" s="1632"/>
      <c r="MEH3" s="1632"/>
      <c r="MEI3" s="1632"/>
      <c r="MEJ3" s="1632"/>
      <c r="MEK3" s="1632"/>
      <c r="MEL3" s="1632"/>
      <c r="MEM3" s="1632"/>
      <c r="MEN3" s="1632"/>
      <c r="MEO3" s="1632"/>
      <c r="MEP3" s="1632"/>
      <c r="MEQ3" s="1632"/>
      <c r="MER3" s="1632"/>
      <c r="MES3" s="1632"/>
      <c r="MET3" s="1632"/>
      <c r="MEU3" s="1632"/>
      <c r="MEV3" s="1632"/>
      <c r="MEW3" s="1632"/>
      <c r="MEX3" s="1632"/>
      <c r="MEY3" s="1632"/>
      <c r="MEZ3" s="1632"/>
      <c r="MFA3" s="1632"/>
      <c r="MFB3" s="1632"/>
      <c r="MFC3" s="1632"/>
      <c r="MFD3" s="1632"/>
      <c r="MFE3" s="1632"/>
      <c r="MFF3" s="1632"/>
      <c r="MFG3" s="1632"/>
      <c r="MFH3" s="1632"/>
      <c r="MFI3" s="1632"/>
      <c r="MFJ3" s="1632"/>
      <c r="MFK3" s="1632"/>
      <c r="MFL3" s="1632"/>
      <c r="MFM3" s="1632"/>
      <c r="MFN3" s="1632"/>
      <c r="MFO3" s="1632"/>
      <c r="MFP3" s="1632"/>
      <c r="MFQ3" s="1632"/>
      <c r="MFR3" s="1632"/>
      <c r="MFS3" s="1632"/>
      <c r="MFT3" s="1632"/>
      <c r="MFU3" s="1632"/>
      <c r="MFV3" s="1632"/>
      <c r="MFW3" s="1632"/>
      <c r="MFX3" s="1632"/>
      <c r="MFY3" s="1632"/>
      <c r="MFZ3" s="1632"/>
      <c r="MGA3" s="1632"/>
      <c r="MGB3" s="1632"/>
      <c r="MGC3" s="1632"/>
      <c r="MGD3" s="1632"/>
      <c r="MGE3" s="1632"/>
      <c r="MGF3" s="1632"/>
      <c r="MGG3" s="1632"/>
      <c r="MGH3" s="1632"/>
      <c r="MGI3" s="1632"/>
      <c r="MGJ3" s="1632"/>
      <c r="MGK3" s="1632"/>
      <c r="MGL3" s="1632"/>
      <c r="MGM3" s="1632"/>
      <c r="MGN3" s="1632"/>
      <c r="MGO3" s="1632"/>
      <c r="MGP3" s="1632"/>
      <c r="MGQ3" s="1632"/>
      <c r="MGR3" s="1632"/>
      <c r="MGS3" s="1632"/>
      <c r="MGT3" s="1632"/>
      <c r="MGU3" s="1632"/>
      <c r="MGV3" s="1632"/>
      <c r="MGW3" s="1632"/>
      <c r="MGX3" s="1632"/>
      <c r="MGY3" s="1632"/>
      <c r="MGZ3" s="1632"/>
      <c r="MHA3" s="1632"/>
      <c r="MHB3" s="1632"/>
      <c r="MHC3" s="1632"/>
      <c r="MHD3" s="1632"/>
      <c r="MHE3" s="1632"/>
      <c r="MHF3" s="1632"/>
      <c r="MHG3" s="1632"/>
      <c r="MHH3" s="1632"/>
      <c r="MHI3" s="1632"/>
      <c r="MHJ3" s="1632"/>
      <c r="MHK3" s="1632"/>
      <c r="MHL3" s="1632"/>
      <c r="MHM3" s="1632"/>
      <c r="MHN3" s="1632"/>
      <c r="MHO3" s="1632"/>
      <c r="MHP3" s="1632"/>
      <c r="MHQ3" s="1632"/>
      <c r="MHR3" s="1632"/>
      <c r="MHS3" s="1632"/>
      <c r="MHT3" s="1632"/>
      <c r="MHU3" s="1632"/>
      <c r="MHV3" s="1632"/>
      <c r="MHW3" s="1632"/>
      <c r="MHX3" s="1632"/>
      <c r="MHY3" s="1632"/>
      <c r="MHZ3" s="1632"/>
      <c r="MIA3" s="1632"/>
      <c r="MIB3" s="1632"/>
      <c r="MIC3" s="1632"/>
      <c r="MID3" s="1632"/>
      <c r="MIE3" s="1632"/>
      <c r="MIF3" s="1632"/>
      <c r="MIG3" s="1632"/>
      <c r="MIH3" s="1632"/>
      <c r="MII3" s="1632"/>
      <c r="MIJ3" s="1632"/>
      <c r="MIK3" s="1632"/>
      <c r="MIL3" s="1632"/>
      <c r="MIM3" s="1632"/>
      <c r="MIN3" s="1632"/>
      <c r="MIO3" s="1632"/>
      <c r="MIP3" s="1632"/>
      <c r="MIQ3" s="1632"/>
      <c r="MIR3" s="1632"/>
      <c r="MIS3" s="1632"/>
      <c r="MIT3" s="1632"/>
      <c r="MIU3" s="1632"/>
      <c r="MIV3" s="1632"/>
      <c r="MIW3" s="1632"/>
      <c r="MIX3" s="1632"/>
      <c r="MIY3" s="1632"/>
      <c r="MIZ3" s="1632"/>
      <c r="MJA3" s="1632"/>
      <c r="MJB3" s="1632"/>
      <c r="MJC3" s="1632"/>
      <c r="MJD3" s="1632"/>
      <c r="MJE3" s="1632"/>
      <c r="MJF3" s="1632"/>
      <c r="MJG3" s="1632"/>
      <c r="MJH3" s="1632"/>
      <c r="MJI3" s="1632"/>
      <c r="MJJ3" s="1632"/>
      <c r="MJK3" s="1632"/>
      <c r="MJL3" s="1632"/>
      <c r="MJM3" s="1632"/>
      <c r="MJN3" s="1632"/>
      <c r="MJO3" s="1632"/>
      <c r="MJP3" s="1632"/>
      <c r="MJQ3" s="1632"/>
      <c r="MJR3" s="1632"/>
      <c r="MJS3" s="1632"/>
      <c r="MJT3" s="1632"/>
      <c r="MJU3" s="1632"/>
      <c r="MJV3" s="1632"/>
      <c r="MJW3" s="1632"/>
      <c r="MJX3" s="1632"/>
      <c r="MJY3" s="1632"/>
      <c r="MJZ3" s="1632"/>
      <c r="MKA3" s="1632"/>
      <c r="MKB3" s="1632"/>
      <c r="MKC3" s="1632"/>
      <c r="MKD3" s="1632"/>
      <c r="MKE3" s="1632"/>
      <c r="MKF3" s="1632"/>
      <c r="MKG3" s="1632"/>
      <c r="MKH3" s="1632"/>
      <c r="MKI3" s="1632"/>
      <c r="MKJ3" s="1632"/>
      <c r="MKK3" s="1632"/>
      <c r="MKL3" s="1632"/>
      <c r="MKM3" s="1632"/>
      <c r="MKN3" s="1632"/>
      <c r="MKO3" s="1632"/>
      <c r="MKP3" s="1632"/>
      <c r="MKQ3" s="1632"/>
      <c r="MKR3" s="1632"/>
      <c r="MKS3" s="1632"/>
      <c r="MKT3" s="1632"/>
      <c r="MKU3" s="1632"/>
      <c r="MKV3" s="1632"/>
      <c r="MKW3" s="1632"/>
      <c r="MKX3" s="1632"/>
      <c r="MKY3" s="1632"/>
      <c r="MKZ3" s="1632"/>
      <c r="MLA3" s="1632"/>
      <c r="MLB3" s="1632"/>
      <c r="MLC3" s="1632"/>
      <c r="MLD3" s="1632"/>
      <c r="MLE3" s="1632"/>
      <c r="MLF3" s="1632"/>
      <c r="MLG3" s="1632"/>
      <c r="MLH3" s="1632"/>
      <c r="MLI3" s="1632"/>
      <c r="MLJ3" s="1632"/>
      <c r="MLK3" s="1632"/>
      <c r="MLL3" s="1632"/>
      <c r="MLM3" s="1632"/>
      <c r="MLN3" s="1632"/>
      <c r="MLO3" s="1632"/>
      <c r="MLP3" s="1632"/>
      <c r="MLQ3" s="1632"/>
      <c r="MLR3" s="1632"/>
      <c r="MLS3" s="1632"/>
      <c r="MLT3" s="1632"/>
      <c r="MLU3" s="1632"/>
      <c r="MLV3" s="1632"/>
      <c r="MLW3" s="1632"/>
      <c r="MLX3" s="1632"/>
      <c r="MLY3" s="1632"/>
      <c r="MLZ3" s="1632"/>
      <c r="MMA3" s="1632"/>
      <c r="MMB3" s="1632"/>
      <c r="MMC3" s="1632"/>
      <c r="MMD3" s="1632"/>
      <c r="MME3" s="1632"/>
      <c r="MMF3" s="1632"/>
      <c r="MMG3" s="1632"/>
      <c r="MMH3" s="1632"/>
      <c r="MMI3" s="1632"/>
      <c r="MMJ3" s="1632"/>
      <c r="MMK3" s="1632"/>
      <c r="MML3" s="1632"/>
      <c r="MMM3" s="1632"/>
      <c r="MMN3" s="1632"/>
      <c r="MMO3" s="1632"/>
      <c r="MMP3" s="1632"/>
      <c r="MMQ3" s="1632"/>
      <c r="MMR3" s="1632"/>
      <c r="MMS3" s="1632"/>
      <c r="MMT3" s="1632"/>
      <c r="MMU3" s="1632"/>
      <c r="MMV3" s="1632"/>
      <c r="MMW3" s="1632"/>
      <c r="MMX3" s="1632"/>
      <c r="MMY3" s="1632"/>
      <c r="MMZ3" s="1632"/>
      <c r="MNA3" s="1632"/>
      <c r="MNB3" s="1632"/>
      <c r="MNC3" s="1632"/>
      <c r="MND3" s="1632"/>
      <c r="MNE3" s="1632"/>
      <c r="MNF3" s="1632"/>
      <c r="MNG3" s="1632"/>
      <c r="MNH3" s="1632"/>
      <c r="MNI3" s="1632"/>
      <c r="MNJ3" s="1632"/>
      <c r="MNK3" s="1632"/>
      <c r="MNL3" s="1632"/>
      <c r="MNM3" s="1632"/>
      <c r="MNN3" s="1632"/>
      <c r="MNO3" s="1632"/>
      <c r="MNP3" s="1632"/>
      <c r="MNQ3" s="1632"/>
      <c r="MNR3" s="1632"/>
      <c r="MNS3" s="1632"/>
      <c r="MNT3" s="1632"/>
      <c r="MNU3" s="1632"/>
      <c r="MNV3" s="1632"/>
      <c r="MNW3" s="1632"/>
      <c r="MNX3" s="1632"/>
      <c r="MNY3" s="1632"/>
      <c r="MNZ3" s="1632"/>
      <c r="MOA3" s="1632"/>
      <c r="MOB3" s="1632"/>
      <c r="MOC3" s="1632"/>
      <c r="MOD3" s="1632"/>
      <c r="MOE3" s="1632"/>
      <c r="MOF3" s="1632"/>
      <c r="MOG3" s="1632"/>
      <c r="MOH3" s="1632"/>
      <c r="MOI3" s="1632"/>
      <c r="MOJ3" s="1632"/>
      <c r="MOK3" s="1632"/>
      <c r="MOL3" s="1632"/>
      <c r="MOM3" s="1632"/>
      <c r="MON3" s="1632"/>
      <c r="MOO3" s="1632"/>
      <c r="MOP3" s="1632"/>
      <c r="MOQ3" s="1632"/>
      <c r="MOR3" s="1632"/>
      <c r="MOS3" s="1632"/>
      <c r="MOT3" s="1632"/>
      <c r="MOU3" s="1632"/>
      <c r="MOV3" s="1632"/>
      <c r="MOW3" s="1632"/>
      <c r="MOX3" s="1632"/>
      <c r="MOY3" s="1632"/>
      <c r="MOZ3" s="1632"/>
      <c r="MPA3" s="1632"/>
      <c r="MPB3" s="1632"/>
      <c r="MPC3" s="1632"/>
      <c r="MPD3" s="1632"/>
      <c r="MPE3" s="1632"/>
      <c r="MPF3" s="1632"/>
      <c r="MPG3" s="1632"/>
      <c r="MPH3" s="1632"/>
      <c r="MPI3" s="1632"/>
      <c r="MPJ3" s="1632"/>
      <c r="MPK3" s="1632"/>
      <c r="MPL3" s="1632"/>
      <c r="MPM3" s="1632"/>
      <c r="MPN3" s="1632"/>
      <c r="MPO3" s="1632"/>
      <c r="MPP3" s="1632"/>
      <c r="MPQ3" s="1632"/>
      <c r="MPR3" s="1632"/>
      <c r="MPS3" s="1632"/>
      <c r="MPT3" s="1632"/>
      <c r="MPU3" s="1632"/>
      <c r="MPV3" s="1632"/>
      <c r="MPW3" s="1632"/>
      <c r="MPX3" s="1632"/>
      <c r="MPY3" s="1632"/>
      <c r="MPZ3" s="1632"/>
      <c r="MQA3" s="1632"/>
      <c r="MQB3" s="1632"/>
      <c r="MQC3" s="1632"/>
      <c r="MQD3" s="1632"/>
      <c r="MQE3" s="1632"/>
      <c r="MQF3" s="1632"/>
      <c r="MQG3" s="1632"/>
      <c r="MQH3" s="1632"/>
      <c r="MQI3" s="1632"/>
      <c r="MQJ3" s="1632"/>
      <c r="MQK3" s="1632"/>
      <c r="MQL3" s="1632"/>
      <c r="MQM3" s="1632"/>
      <c r="MQN3" s="1632"/>
      <c r="MQO3" s="1632"/>
      <c r="MQP3" s="1632"/>
      <c r="MQQ3" s="1632"/>
      <c r="MQR3" s="1632"/>
      <c r="MQS3" s="1632"/>
      <c r="MQT3" s="1632"/>
      <c r="MQU3" s="1632"/>
      <c r="MQV3" s="1632"/>
      <c r="MQW3" s="1632"/>
      <c r="MQX3" s="1632"/>
      <c r="MQY3" s="1632"/>
      <c r="MQZ3" s="1632"/>
      <c r="MRA3" s="1632"/>
      <c r="MRB3" s="1632"/>
      <c r="MRC3" s="1632"/>
      <c r="MRD3" s="1632"/>
      <c r="MRE3" s="1632"/>
      <c r="MRF3" s="1632"/>
      <c r="MRG3" s="1632"/>
      <c r="MRH3" s="1632"/>
      <c r="MRI3" s="1632"/>
      <c r="MRJ3" s="1632"/>
      <c r="MRK3" s="1632"/>
      <c r="MRL3" s="1632"/>
      <c r="MRM3" s="1632"/>
      <c r="MRN3" s="1632"/>
      <c r="MRO3" s="1632"/>
      <c r="MRP3" s="1632"/>
      <c r="MRQ3" s="1632"/>
      <c r="MRR3" s="1632"/>
      <c r="MRS3" s="1632"/>
      <c r="MRT3" s="1632"/>
      <c r="MRU3" s="1632"/>
      <c r="MRV3" s="1632"/>
      <c r="MRW3" s="1632"/>
      <c r="MRX3" s="1632"/>
      <c r="MRY3" s="1632"/>
      <c r="MRZ3" s="1632"/>
      <c r="MSA3" s="1632"/>
      <c r="MSB3" s="1632"/>
      <c r="MSC3" s="1632"/>
      <c r="MSD3" s="1632"/>
      <c r="MSE3" s="1632"/>
      <c r="MSF3" s="1632"/>
      <c r="MSG3" s="1632"/>
      <c r="MSH3" s="1632"/>
      <c r="MSI3" s="1632"/>
      <c r="MSJ3" s="1632"/>
      <c r="MSK3" s="1632"/>
      <c r="MSL3" s="1632"/>
      <c r="MSM3" s="1632"/>
      <c r="MSN3" s="1632"/>
      <c r="MSO3" s="1632"/>
      <c r="MSP3" s="1632"/>
      <c r="MSQ3" s="1632"/>
      <c r="MSR3" s="1632"/>
      <c r="MSS3" s="1632"/>
      <c r="MST3" s="1632"/>
      <c r="MSU3" s="1632"/>
      <c r="MSV3" s="1632"/>
      <c r="MSW3" s="1632"/>
      <c r="MSX3" s="1632"/>
      <c r="MSY3" s="1632"/>
      <c r="MSZ3" s="1632"/>
      <c r="MTA3" s="1632"/>
      <c r="MTB3" s="1632"/>
      <c r="MTC3" s="1632"/>
      <c r="MTD3" s="1632"/>
      <c r="MTE3" s="1632"/>
      <c r="MTF3" s="1632"/>
      <c r="MTG3" s="1632"/>
      <c r="MTH3" s="1632"/>
      <c r="MTI3" s="1632"/>
      <c r="MTJ3" s="1632"/>
      <c r="MTK3" s="1632"/>
      <c r="MTL3" s="1632"/>
      <c r="MTM3" s="1632"/>
      <c r="MTN3" s="1632"/>
      <c r="MTO3" s="1632"/>
      <c r="MTP3" s="1632"/>
      <c r="MTQ3" s="1632"/>
      <c r="MTR3" s="1632"/>
      <c r="MTS3" s="1632"/>
      <c r="MTT3" s="1632"/>
      <c r="MTU3" s="1632"/>
      <c r="MTV3" s="1632"/>
      <c r="MTW3" s="1632"/>
      <c r="MTX3" s="1632"/>
      <c r="MTY3" s="1632"/>
      <c r="MTZ3" s="1632"/>
      <c r="MUA3" s="1632"/>
      <c r="MUB3" s="1632"/>
      <c r="MUC3" s="1632"/>
      <c r="MUD3" s="1632"/>
      <c r="MUE3" s="1632"/>
      <c r="MUF3" s="1632"/>
      <c r="MUG3" s="1632"/>
      <c r="MUH3" s="1632"/>
      <c r="MUI3" s="1632"/>
      <c r="MUJ3" s="1632"/>
      <c r="MUK3" s="1632"/>
      <c r="MUL3" s="1632"/>
      <c r="MUM3" s="1632"/>
      <c r="MUN3" s="1632"/>
      <c r="MUO3" s="1632"/>
      <c r="MUP3" s="1632"/>
      <c r="MUQ3" s="1632"/>
      <c r="MUR3" s="1632"/>
      <c r="MUS3" s="1632"/>
      <c r="MUT3" s="1632"/>
      <c r="MUU3" s="1632"/>
      <c r="MUV3" s="1632"/>
      <c r="MUW3" s="1632"/>
      <c r="MUX3" s="1632"/>
      <c r="MUY3" s="1632"/>
      <c r="MUZ3" s="1632"/>
      <c r="MVA3" s="1632"/>
      <c r="MVB3" s="1632"/>
      <c r="MVC3" s="1632"/>
      <c r="MVD3" s="1632"/>
      <c r="MVE3" s="1632"/>
      <c r="MVF3" s="1632"/>
      <c r="MVG3" s="1632"/>
      <c r="MVH3" s="1632"/>
      <c r="MVI3" s="1632"/>
      <c r="MVJ3" s="1632"/>
      <c r="MVK3" s="1632"/>
      <c r="MVL3" s="1632"/>
      <c r="MVM3" s="1632"/>
      <c r="MVN3" s="1632"/>
      <c r="MVO3" s="1632"/>
      <c r="MVP3" s="1632"/>
      <c r="MVQ3" s="1632"/>
      <c r="MVR3" s="1632"/>
      <c r="MVS3" s="1632"/>
      <c r="MVT3" s="1632"/>
      <c r="MVU3" s="1632"/>
      <c r="MVV3" s="1632"/>
      <c r="MVW3" s="1632"/>
      <c r="MVX3" s="1632"/>
      <c r="MVY3" s="1632"/>
      <c r="MVZ3" s="1632"/>
      <c r="MWA3" s="1632"/>
      <c r="MWB3" s="1632"/>
      <c r="MWC3" s="1632"/>
      <c r="MWD3" s="1632"/>
      <c r="MWE3" s="1632"/>
      <c r="MWF3" s="1632"/>
      <c r="MWG3" s="1632"/>
      <c r="MWH3" s="1632"/>
      <c r="MWI3" s="1632"/>
      <c r="MWJ3" s="1632"/>
      <c r="MWK3" s="1632"/>
      <c r="MWL3" s="1632"/>
      <c r="MWM3" s="1632"/>
      <c r="MWN3" s="1632"/>
      <c r="MWO3" s="1632"/>
      <c r="MWP3" s="1632"/>
      <c r="MWQ3" s="1632"/>
      <c r="MWR3" s="1632"/>
      <c r="MWS3" s="1632"/>
      <c r="MWT3" s="1632"/>
      <c r="MWU3" s="1632"/>
      <c r="MWV3" s="1632"/>
      <c r="MWW3" s="1632"/>
      <c r="MWX3" s="1632"/>
      <c r="MWY3" s="1632"/>
      <c r="MWZ3" s="1632"/>
      <c r="MXA3" s="1632"/>
      <c r="MXB3" s="1632"/>
      <c r="MXC3" s="1632"/>
      <c r="MXD3" s="1632"/>
      <c r="MXE3" s="1632"/>
      <c r="MXF3" s="1632"/>
      <c r="MXG3" s="1632"/>
      <c r="MXH3" s="1632"/>
      <c r="MXI3" s="1632"/>
      <c r="MXJ3" s="1632"/>
      <c r="MXK3" s="1632"/>
      <c r="MXL3" s="1632"/>
      <c r="MXM3" s="1632"/>
      <c r="MXN3" s="1632"/>
      <c r="MXO3" s="1632"/>
      <c r="MXP3" s="1632"/>
      <c r="MXQ3" s="1632"/>
      <c r="MXR3" s="1632"/>
      <c r="MXS3" s="1632"/>
      <c r="MXT3" s="1632"/>
      <c r="MXU3" s="1632"/>
      <c r="MXV3" s="1632"/>
      <c r="MXW3" s="1632"/>
      <c r="MXX3" s="1632"/>
      <c r="MXY3" s="1632"/>
      <c r="MXZ3" s="1632"/>
      <c r="MYA3" s="1632"/>
      <c r="MYB3" s="1632"/>
      <c r="MYC3" s="1632"/>
      <c r="MYD3" s="1632"/>
      <c r="MYE3" s="1632"/>
      <c r="MYF3" s="1632"/>
      <c r="MYG3" s="1632"/>
      <c r="MYH3" s="1632"/>
      <c r="MYI3" s="1632"/>
      <c r="MYJ3" s="1632"/>
      <c r="MYK3" s="1632"/>
      <c r="MYL3" s="1632"/>
      <c r="MYM3" s="1632"/>
      <c r="MYN3" s="1632"/>
      <c r="MYO3" s="1632"/>
      <c r="MYP3" s="1632"/>
      <c r="MYQ3" s="1632"/>
      <c r="MYR3" s="1632"/>
      <c r="MYS3" s="1632"/>
      <c r="MYT3" s="1632"/>
      <c r="MYU3" s="1632"/>
      <c r="MYV3" s="1632"/>
      <c r="MYW3" s="1632"/>
      <c r="MYX3" s="1632"/>
      <c r="MYY3" s="1632"/>
      <c r="MYZ3" s="1632"/>
      <c r="MZA3" s="1632"/>
      <c r="MZB3" s="1632"/>
      <c r="MZC3" s="1632"/>
      <c r="MZD3" s="1632"/>
      <c r="MZE3" s="1632"/>
      <c r="MZF3" s="1632"/>
      <c r="MZG3" s="1632"/>
      <c r="MZH3" s="1632"/>
      <c r="MZI3" s="1632"/>
      <c r="MZJ3" s="1632"/>
      <c r="MZK3" s="1632"/>
      <c r="MZL3" s="1632"/>
      <c r="MZM3" s="1632"/>
      <c r="MZN3" s="1632"/>
      <c r="MZO3" s="1632"/>
      <c r="MZP3" s="1632"/>
      <c r="MZQ3" s="1632"/>
      <c r="MZR3" s="1632"/>
      <c r="MZS3" s="1632"/>
      <c r="MZT3" s="1632"/>
      <c r="MZU3" s="1632"/>
      <c r="MZV3" s="1632"/>
      <c r="MZW3" s="1632"/>
      <c r="MZX3" s="1632"/>
      <c r="MZY3" s="1632"/>
      <c r="MZZ3" s="1632"/>
      <c r="NAA3" s="1632"/>
      <c r="NAB3" s="1632"/>
      <c r="NAC3" s="1632"/>
      <c r="NAD3" s="1632"/>
      <c r="NAE3" s="1632"/>
      <c r="NAF3" s="1632"/>
      <c r="NAG3" s="1632"/>
      <c r="NAH3" s="1632"/>
      <c r="NAI3" s="1632"/>
      <c r="NAJ3" s="1632"/>
      <c r="NAK3" s="1632"/>
      <c r="NAL3" s="1632"/>
      <c r="NAM3" s="1632"/>
      <c r="NAN3" s="1632"/>
      <c r="NAO3" s="1632"/>
      <c r="NAP3" s="1632"/>
      <c r="NAQ3" s="1632"/>
      <c r="NAR3" s="1632"/>
      <c r="NAS3" s="1632"/>
      <c r="NAT3" s="1632"/>
      <c r="NAU3" s="1632"/>
      <c r="NAV3" s="1632"/>
      <c r="NAW3" s="1632"/>
      <c r="NAX3" s="1632"/>
      <c r="NAY3" s="1632"/>
      <c r="NAZ3" s="1632"/>
      <c r="NBA3" s="1632"/>
      <c r="NBB3" s="1632"/>
      <c r="NBC3" s="1632"/>
      <c r="NBD3" s="1632"/>
      <c r="NBE3" s="1632"/>
      <c r="NBF3" s="1632"/>
      <c r="NBG3" s="1632"/>
      <c r="NBH3" s="1632"/>
      <c r="NBI3" s="1632"/>
      <c r="NBJ3" s="1632"/>
      <c r="NBK3" s="1632"/>
      <c r="NBL3" s="1632"/>
      <c r="NBM3" s="1632"/>
      <c r="NBN3" s="1632"/>
      <c r="NBO3" s="1632"/>
      <c r="NBP3" s="1632"/>
      <c r="NBQ3" s="1632"/>
      <c r="NBR3" s="1632"/>
      <c r="NBS3" s="1632"/>
      <c r="NBT3" s="1632"/>
      <c r="NBU3" s="1632"/>
      <c r="NBV3" s="1632"/>
      <c r="NBW3" s="1632"/>
      <c r="NBX3" s="1632"/>
      <c r="NBY3" s="1632"/>
      <c r="NBZ3" s="1632"/>
      <c r="NCA3" s="1632"/>
      <c r="NCB3" s="1632"/>
      <c r="NCC3" s="1632"/>
      <c r="NCD3" s="1632"/>
      <c r="NCE3" s="1632"/>
      <c r="NCF3" s="1632"/>
      <c r="NCG3" s="1632"/>
      <c r="NCH3" s="1632"/>
      <c r="NCI3" s="1632"/>
      <c r="NCJ3" s="1632"/>
      <c r="NCK3" s="1632"/>
      <c r="NCL3" s="1632"/>
      <c r="NCM3" s="1632"/>
      <c r="NCN3" s="1632"/>
      <c r="NCO3" s="1632"/>
      <c r="NCP3" s="1632"/>
      <c r="NCQ3" s="1632"/>
      <c r="NCR3" s="1632"/>
      <c r="NCS3" s="1632"/>
      <c r="NCT3" s="1632"/>
      <c r="NCU3" s="1632"/>
      <c r="NCV3" s="1632"/>
      <c r="NCW3" s="1632"/>
      <c r="NCX3" s="1632"/>
      <c r="NCY3" s="1632"/>
      <c r="NCZ3" s="1632"/>
      <c r="NDA3" s="1632"/>
      <c r="NDB3" s="1632"/>
      <c r="NDC3" s="1632"/>
      <c r="NDD3" s="1632"/>
      <c r="NDE3" s="1632"/>
      <c r="NDF3" s="1632"/>
      <c r="NDG3" s="1632"/>
      <c r="NDH3" s="1632"/>
      <c r="NDI3" s="1632"/>
      <c r="NDJ3" s="1632"/>
      <c r="NDK3" s="1632"/>
      <c r="NDL3" s="1632"/>
      <c r="NDM3" s="1632"/>
      <c r="NDN3" s="1632"/>
      <c r="NDO3" s="1632"/>
      <c r="NDP3" s="1632"/>
      <c r="NDQ3" s="1632"/>
      <c r="NDR3" s="1632"/>
      <c r="NDS3" s="1632"/>
      <c r="NDT3" s="1632"/>
      <c r="NDU3" s="1632"/>
      <c r="NDV3" s="1632"/>
      <c r="NDW3" s="1632"/>
      <c r="NDX3" s="1632"/>
      <c r="NDY3" s="1632"/>
      <c r="NDZ3" s="1632"/>
      <c r="NEA3" s="1632"/>
      <c r="NEB3" s="1632"/>
      <c r="NEC3" s="1632"/>
      <c r="NED3" s="1632"/>
      <c r="NEE3" s="1632"/>
      <c r="NEF3" s="1632"/>
      <c r="NEG3" s="1632"/>
      <c r="NEH3" s="1632"/>
      <c r="NEI3" s="1632"/>
      <c r="NEJ3" s="1632"/>
      <c r="NEK3" s="1632"/>
      <c r="NEL3" s="1632"/>
      <c r="NEM3" s="1632"/>
      <c r="NEN3" s="1632"/>
      <c r="NEO3" s="1632"/>
      <c r="NEP3" s="1632"/>
      <c r="NEQ3" s="1632"/>
      <c r="NER3" s="1632"/>
      <c r="NES3" s="1632"/>
      <c r="NET3" s="1632"/>
      <c r="NEU3" s="1632"/>
      <c r="NEV3" s="1632"/>
      <c r="NEW3" s="1632"/>
      <c r="NEX3" s="1632"/>
      <c r="NEY3" s="1632"/>
      <c r="NEZ3" s="1632"/>
      <c r="NFA3" s="1632"/>
      <c r="NFB3" s="1632"/>
      <c r="NFC3" s="1632"/>
      <c r="NFD3" s="1632"/>
      <c r="NFE3" s="1632"/>
      <c r="NFF3" s="1632"/>
      <c r="NFG3" s="1632"/>
      <c r="NFH3" s="1632"/>
      <c r="NFI3" s="1632"/>
      <c r="NFJ3" s="1632"/>
      <c r="NFK3" s="1632"/>
      <c r="NFL3" s="1632"/>
      <c r="NFM3" s="1632"/>
      <c r="NFN3" s="1632"/>
      <c r="NFO3" s="1632"/>
      <c r="NFP3" s="1632"/>
      <c r="NFQ3" s="1632"/>
      <c r="NFR3" s="1632"/>
      <c r="NFS3" s="1632"/>
      <c r="NFT3" s="1632"/>
      <c r="NFU3" s="1632"/>
      <c r="NFV3" s="1632"/>
      <c r="NFW3" s="1632"/>
      <c r="NFX3" s="1632"/>
      <c r="NFY3" s="1632"/>
      <c r="NFZ3" s="1632"/>
      <c r="NGA3" s="1632"/>
      <c r="NGB3" s="1632"/>
      <c r="NGC3" s="1632"/>
      <c r="NGD3" s="1632"/>
      <c r="NGE3" s="1632"/>
      <c r="NGF3" s="1632"/>
      <c r="NGG3" s="1632"/>
      <c r="NGH3" s="1632"/>
      <c r="NGI3" s="1632"/>
      <c r="NGJ3" s="1632"/>
      <c r="NGK3" s="1632"/>
      <c r="NGL3" s="1632"/>
      <c r="NGM3" s="1632"/>
      <c r="NGN3" s="1632"/>
      <c r="NGO3" s="1632"/>
      <c r="NGP3" s="1632"/>
      <c r="NGQ3" s="1632"/>
      <c r="NGR3" s="1632"/>
      <c r="NGS3" s="1632"/>
      <c r="NGT3" s="1632"/>
      <c r="NGU3" s="1632"/>
      <c r="NGV3" s="1632"/>
      <c r="NGW3" s="1632"/>
      <c r="NGX3" s="1632"/>
      <c r="NGY3" s="1632"/>
      <c r="NGZ3" s="1632"/>
      <c r="NHA3" s="1632"/>
      <c r="NHB3" s="1632"/>
      <c r="NHC3" s="1632"/>
      <c r="NHD3" s="1632"/>
      <c r="NHE3" s="1632"/>
      <c r="NHF3" s="1632"/>
      <c r="NHG3" s="1632"/>
      <c r="NHH3" s="1632"/>
      <c r="NHI3" s="1632"/>
      <c r="NHJ3" s="1632"/>
      <c r="NHK3" s="1632"/>
      <c r="NHL3" s="1632"/>
      <c r="NHM3" s="1632"/>
      <c r="NHN3" s="1632"/>
      <c r="NHO3" s="1632"/>
      <c r="NHP3" s="1632"/>
      <c r="NHQ3" s="1632"/>
      <c r="NHR3" s="1632"/>
      <c r="NHS3" s="1632"/>
      <c r="NHT3" s="1632"/>
      <c r="NHU3" s="1632"/>
      <c r="NHV3" s="1632"/>
      <c r="NHW3" s="1632"/>
      <c r="NHX3" s="1632"/>
      <c r="NHY3" s="1632"/>
      <c r="NHZ3" s="1632"/>
      <c r="NIA3" s="1632"/>
      <c r="NIB3" s="1632"/>
      <c r="NIC3" s="1632"/>
      <c r="NID3" s="1632"/>
      <c r="NIE3" s="1632"/>
      <c r="NIF3" s="1632"/>
      <c r="NIG3" s="1632"/>
      <c r="NIH3" s="1632"/>
      <c r="NII3" s="1632"/>
      <c r="NIJ3" s="1632"/>
      <c r="NIK3" s="1632"/>
      <c r="NIL3" s="1632"/>
      <c r="NIM3" s="1632"/>
      <c r="NIN3" s="1632"/>
      <c r="NIO3" s="1632"/>
      <c r="NIP3" s="1632"/>
      <c r="NIQ3" s="1632"/>
      <c r="NIR3" s="1632"/>
      <c r="NIS3" s="1632"/>
      <c r="NIT3" s="1632"/>
      <c r="NIU3" s="1632"/>
      <c r="NIV3" s="1632"/>
      <c r="NIW3" s="1632"/>
      <c r="NIX3" s="1632"/>
      <c r="NIY3" s="1632"/>
      <c r="NIZ3" s="1632"/>
      <c r="NJA3" s="1632"/>
      <c r="NJB3" s="1632"/>
      <c r="NJC3" s="1632"/>
      <c r="NJD3" s="1632"/>
      <c r="NJE3" s="1632"/>
      <c r="NJF3" s="1632"/>
      <c r="NJG3" s="1632"/>
      <c r="NJH3" s="1632"/>
      <c r="NJI3" s="1632"/>
      <c r="NJJ3" s="1632"/>
      <c r="NJK3" s="1632"/>
      <c r="NJL3" s="1632"/>
      <c r="NJM3" s="1632"/>
      <c r="NJN3" s="1632"/>
      <c r="NJO3" s="1632"/>
      <c r="NJP3" s="1632"/>
      <c r="NJQ3" s="1632"/>
      <c r="NJR3" s="1632"/>
      <c r="NJS3" s="1632"/>
      <c r="NJT3" s="1632"/>
      <c r="NJU3" s="1632"/>
      <c r="NJV3" s="1632"/>
      <c r="NJW3" s="1632"/>
      <c r="NJX3" s="1632"/>
      <c r="NJY3" s="1632"/>
      <c r="NJZ3" s="1632"/>
      <c r="NKA3" s="1632"/>
      <c r="NKB3" s="1632"/>
      <c r="NKC3" s="1632"/>
      <c r="NKD3" s="1632"/>
      <c r="NKE3" s="1632"/>
      <c r="NKF3" s="1632"/>
      <c r="NKG3" s="1632"/>
      <c r="NKH3" s="1632"/>
      <c r="NKI3" s="1632"/>
      <c r="NKJ3" s="1632"/>
      <c r="NKK3" s="1632"/>
      <c r="NKL3" s="1632"/>
      <c r="NKM3" s="1632"/>
      <c r="NKN3" s="1632"/>
      <c r="NKO3" s="1632"/>
      <c r="NKP3" s="1632"/>
      <c r="NKQ3" s="1632"/>
      <c r="NKR3" s="1632"/>
      <c r="NKS3" s="1632"/>
      <c r="NKT3" s="1632"/>
      <c r="NKU3" s="1632"/>
      <c r="NKV3" s="1632"/>
      <c r="NKW3" s="1632"/>
      <c r="NKX3" s="1632"/>
      <c r="NKY3" s="1632"/>
      <c r="NKZ3" s="1632"/>
      <c r="NLA3" s="1632"/>
      <c r="NLB3" s="1632"/>
      <c r="NLC3" s="1632"/>
      <c r="NLD3" s="1632"/>
      <c r="NLE3" s="1632"/>
      <c r="NLF3" s="1632"/>
      <c r="NLG3" s="1632"/>
      <c r="NLH3" s="1632"/>
      <c r="NLI3" s="1632"/>
      <c r="NLJ3" s="1632"/>
      <c r="NLK3" s="1632"/>
      <c r="NLL3" s="1632"/>
      <c r="NLM3" s="1632"/>
      <c r="NLN3" s="1632"/>
      <c r="NLO3" s="1632"/>
      <c r="NLP3" s="1632"/>
      <c r="NLQ3" s="1632"/>
      <c r="NLR3" s="1632"/>
      <c r="NLS3" s="1632"/>
      <c r="NLT3" s="1632"/>
      <c r="NLU3" s="1632"/>
      <c r="NLV3" s="1632"/>
      <c r="NLW3" s="1632"/>
      <c r="NLX3" s="1632"/>
      <c r="NLY3" s="1632"/>
      <c r="NLZ3" s="1632"/>
      <c r="NMA3" s="1632"/>
      <c r="NMB3" s="1632"/>
      <c r="NMC3" s="1632"/>
      <c r="NMD3" s="1632"/>
      <c r="NME3" s="1632"/>
      <c r="NMF3" s="1632"/>
      <c r="NMG3" s="1632"/>
      <c r="NMH3" s="1632"/>
      <c r="NMI3" s="1632"/>
      <c r="NMJ3" s="1632"/>
      <c r="NMK3" s="1632"/>
      <c r="NML3" s="1632"/>
      <c r="NMM3" s="1632"/>
      <c r="NMN3" s="1632"/>
      <c r="NMO3" s="1632"/>
      <c r="NMP3" s="1632"/>
      <c r="NMQ3" s="1632"/>
      <c r="NMR3" s="1632"/>
      <c r="NMS3" s="1632"/>
      <c r="NMT3" s="1632"/>
      <c r="NMU3" s="1632"/>
      <c r="NMV3" s="1632"/>
      <c r="NMW3" s="1632"/>
      <c r="NMX3" s="1632"/>
      <c r="NMY3" s="1632"/>
      <c r="NMZ3" s="1632"/>
      <c r="NNA3" s="1632"/>
      <c r="NNB3" s="1632"/>
      <c r="NNC3" s="1632"/>
      <c r="NND3" s="1632"/>
      <c r="NNE3" s="1632"/>
      <c r="NNF3" s="1632"/>
      <c r="NNG3" s="1632"/>
      <c r="NNH3" s="1632"/>
      <c r="NNI3" s="1632"/>
      <c r="NNJ3" s="1632"/>
      <c r="NNK3" s="1632"/>
      <c r="NNL3" s="1632"/>
      <c r="NNM3" s="1632"/>
      <c r="NNN3" s="1632"/>
      <c r="NNO3" s="1632"/>
      <c r="NNP3" s="1632"/>
      <c r="NNQ3" s="1632"/>
      <c r="NNR3" s="1632"/>
      <c r="NNS3" s="1632"/>
      <c r="NNT3" s="1632"/>
      <c r="NNU3" s="1632"/>
      <c r="NNV3" s="1632"/>
      <c r="NNW3" s="1632"/>
      <c r="NNX3" s="1632"/>
      <c r="NNY3" s="1632"/>
      <c r="NNZ3" s="1632"/>
      <c r="NOA3" s="1632"/>
      <c r="NOB3" s="1632"/>
      <c r="NOC3" s="1632"/>
      <c r="NOD3" s="1632"/>
      <c r="NOE3" s="1632"/>
      <c r="NOF3" s="1632"/>
      <c r="NOG3" s="1632"/>
      <c r="NOH3" s="1632"/>
      <c r="NOI3" s="1632"/>
      <c r="NOJ3" s="1632"/>
      <c r="NOK3" s="1632"/>
      <c r="NOL3" s="1632"/>
      <c r="NOM3" s="1632"/>
      <c r="NON3" s="1632"/>
      <c r="NOO3" s="1632"/>
      <c r="NOP3" s="1632"/>
      <c r="NOQ3" s="1632"/>
      <c r="NOR3" s="1632"/>
      <c r="NOS3" s="1632"/>
      <c r="NOT3" s="1632"/>
      <c r="NOU3" s="1632"/>
      <c r="NOV3" s="1632"/>
      <c r="NOW3" s="1632"/>
      <c r="NOX3" s="1632"/>
      <c r="NOY3" s="1632"/>
      <c r="NOZ3" s="1632"/>
      <c r="NPA3" s="1632"/>
      <c r="NPB3" s="1632"/>
      <c r="NPC3" s="1632"/>
      <c r="NPD3" s="1632"/>
      <c r="NPE3" s="1632"/>
      <c r="NPF3" s="1632"/>
      <c r="NPG3" s="1632"/>
      <c r="NPH3" s="1632"/>
      <c r="NPI3" s="1632"/>
      <c r="NPJ3" s="1632"/>
      <c r="NPK3" s="1632"/>
      <c r="NPL3" s="1632"/>
      <c r="NPM3" s="1632"/>
      <c r="NPN3" s="1632"/>
      <c r="NPO3" s="1632"/>
      <c r="NPP3" s="1632"/>
      <c r="NPQ3" s="1632"/>
      <c r="NPR3" s="1632"/>
      <c r="NPS3" s="1632"/>
      <c r="NPT3" s="1632"/>
      <c r="NPU3" s="1632"/>
      <c r="NPV3" s="1632"/>
      <c r="NPW3" s="1632"/>
      <c r="NPX3" s="1632"/>
      <c r="NPY3" s="1632"/>
      <c r="NPZ3" s="1632"/>
      <c r="NQA3" s="1632"/>
      <c r="NQB3" s="1632"/>
      <c r="NQC3" s="1632"/>
      <c r="NQD3" s="1632"/>
      <c r="NQE3" s="1632"/>
      <c r="NQF3" s="1632"/>
      <c r="NQG3" s="1632"/>
      <c r="NQH3" s="1632"/>
      <c r="NQI3" s="1632"/>
      <c r="NQJ3" s="1632"/>
      <c r="NQK3" s="1632"/>
      <c r="NQL3" s="1632"/>
      <c r="NQM3" s="1632"/>
      <c r="NQN3" s="1632"/>
      <c r="NQO3" s="1632"/>
      <c r="NQP3" s="1632"/>
      <c r="NQQ3" s="1632"/>
      <c r="NQR3" s="1632"/>
      <c r="NQS3" s="1632"/>
      <c r="NQT3" s="1632"/>
      <c r="NQU3" s="1632"/>
      <c r="NQV3" s="1632"/>
      <c r="NQW3" s="1632"/>
      <c r="NQX3" s="1632"/>
      <c r="NQY3" s="1632"/>
      <c r="NQZ3" s="1632"/>
      <c r="NRA3" s="1632"/>
      <c r="NRB3" s="1632"/>
      <c r="NRC3" s="1632"/>
      <c r="NRD3" s="1632"/>
      <c r="NRE3" s="1632"/>
      <c r="NRF3" s="1632"/>
      <c r="NRG3" s="1632"/>
      <c r="NRH3" s="1632"/>
      <c r="NRI3" s="1632"/>
      <c r="NRJ3" s="1632"/>
      <c r="NRK3" s="1632"/>
      <c r="NRL3" s="1632"/>
      <c r="NRM3" s="1632"/>
      <c r="NRN3" s="1632"/>
      <c r="NRO3" s="1632"/>
      <c r="NRP3" s="1632"/>
      <c r="NRQ3" s="1632"/>
      <c r="NRR3" s="1632"/>
      <c r="NRS3" s="1632"/>
      <c r="NRT3" s="1632"/>
      <c r="NRU3" s="1632"/>
      <c r="NRV3" s="1632"/>
      <c r="NRW3" s="1632"/>
      <c r="NRX3" s="1632"/>
      <c r="NRY3" s="1632"/>
      <c r="NRZ3" s="1632"/>
      <c r="NSA3" s="1632"/>
      <c r="NSB3" s="1632"/>
      <c r="NSC3" s="1632"/>
      <c r="NSD3" s="1632"/>
      <c r="NSE3" s="1632"/>
      <c r="NSF3" s="1632"/>
      <c r="NSG3" s="1632"/>
      <c r="NSH3" s="1632"/>
      <c r="NSI3" s="1632"/>
      <c r="NSJ3" s="1632"/>
      <c r="NSK3" s="1632"/>
      <c r="NSL3" s="1632"/>
      <c r="NSM3" s="1632"/>
      <c r="NSN3" s="1632"/>
      <c r="NSO3" s="1632"/>
      <c r="NSP3" s="1632"/>
      <c r="NSQ3" s="1632"/>
      <c r="NSR3" s="1632"/>
      <c r="NSS3" s="1632"/>
      <c r="NST3" s="1632"/>
      <c r="NSU3" s="1632"/>
      <c r="NSV3" s="1632"/>
      <c r="NSW3" s="1632"/>
      <c r="NSX3" s="1632"/>
      <c r="NSY3" s="1632"/>
      <c r="NSZ3" s="1632"/>
      <c r="NTA3" s="1632"/>
      <c r="NTB3" s="1632"/>
      <c r="NTC3" s="1632"/>
      <c r="NTD3" s="1632"/>
      <c r="NTE3" s="1632"/>
      <c r="NTF3" s="1632"/>
      <c r="NTG3" s="1632"/>
      <c r="NTH3" s="1632"/>
      <c r="NTI3" s="1632"/>
      <c r="NTJ3" s="1632"/>
      <c r="NTK3" s="1632"/>
      <c r="NTL3" s="1632"/>
      <c r="NTM3" s="1632"/>
      <c r="NTN3" s="1632"/>
      <c r="NTO3" s="1632"/>
      <c r="NTP3" s="1632"/>
      <c r="NTQ3" s="1632"/>
      <c r="NTR3" s="1632"/>
      <c r="NTS3" s="1632"/>
      <c r="NTT3" s="1632"/>
      <c r="NTU3" s="1632"/>
      <c r="NTV3" s="1632"/>
      <c r="NTW3" s="1632"/>
      <c r="NTX3" s="1632"/>
      <c r="NTY3" s="1632"/>
      <c r="NTZ3" s="1632"/>
      <c r="NUA3" s="1632"/>
      <c r="NUB3" s="1632"/>
      <c r="NUC3" s="1632"/>
      <c r="NUD3" s="1632"/>
      <c r="NUE3" s="1632"/>
      <c r="NUF3" s="1632"/>
      <c r="NUG3" s="1632"/>
      <c r="NUH3" s="1632"/>
      <c r="NUI3" s="1632"/>
      <c r="NUJ3" s="1632"/>
      <c r="NUK3" s="1632"/>
      <c r="NUL3" s="1632"/>
      <c r="NUM3" s="1632"/>
      <c r="NUN3" s="1632"/>
      <c r="NUO3" s="1632"/>
      <c r="NUP3" s="1632"/>
      <c r="NUQ3" s="1632"/>
      <c r="NUR3" s="1632"/>
      <c r="NUS3" s="1632"/>
      <c r="NUT3" s="1632"/>
      <c r="NUU3" s="1632"/>
      <c r="NUV3" s="1632"/>
      <c r="NUW3" s="1632"/>
      <c r="NUX3" s="1632"/>
      <c r="NUY3" s="1632"/>
      <c r="NUZ3" s="1632"/>
      <c r="NVA3" s="1632"/>
      <c r="NVB3" s="1632"/>
      <c r="NVC3" s="1632"/>
      <c r="NVD3" s="1632"/>
      <c r="NVE3" s="1632"/>
      <c r="NVF3" s="1632"/>
      <c r="NVG3" s="1632"/>
      <c r="NVH3" s="1632"/>
      <c r="NVI3" s="1632"/>
      <c r="NVJ3" s="1632"/>
      <c r="NVK3" s="1632"/>
      <c r="NVL3" s="1632"/>
      <c r="NVM3" s="1632"/>
      <c r="NVN3" s="1632"/>
      <c r="NVO3" s="1632"/>
      <c r="NVP3" s="1632"/>
      <c r="NVQ3" s="1632"/>
      <c r="NVR3" s="1632"/>
      <c r="NVS3" s="1632"/>
      <c r="NVT3" s="1632"/>
      <c r="NVU3" s="1632"/>
      <c r="NVV3" s="1632"/>
      <c r="NVW3" s="1632"/>
      <c r="NVX3" s="1632"/>
      <c r="NVY3" s="1632"/>
      <c r="NVZ3" s="1632"/>
      <c r="NWA3" s="1632"/>
      <c r="NWB3" s="1632"/>
      <c r="NWC3" s="1632"/>
      <c r="NWD3" s="1632"/>
      <c r="NWE3" s="1632"/>
      <c r="NWF3" s="1632"/>
      <c r="NWG3" s="1632"/>
      <c r="NWH3" s="1632"/>
      <c r="NWI3" s="1632"/>
      <c r="NWJ3" s="1632"/>
      <c r="NWK3" s="1632"/>
      <c r="NWL3" s="1632"/>
      <c r="NWM3" s="1632"/>
      <c r="NWN3" s="1632"/>
      <c r="NWO3" s="1632"/>
      <c r="NWP3" s="1632"/>
      <c r="NWQ3" s="1632"/>
      <c r="NWR3" s="1632"/>
      <c r="NWS3" s="1632"/>
      <c r="NWT3" s="1632"/>
      <c r="NWU3" s="1632"/>
      <c r="NWV3" s="1632"/>
      <c r="NWW3" s="1632"/>
      <c r="NWX3" s="1632"/>
      <c r="NWY3" s="1632"/>
      <c r="NWZ3" s="1632"/>
      <c r="NXA3" s="1632"/>
      <c r="NXB3" s="1632"/>
      <c r="NXC3" s="1632"/>
      <c r="NXD3" s="1632"/>
      <c r="NXE3" s="1632"/>
      <c r="NXF3" s="1632"/>
      <c r="NXG3" s="1632"/>
      <c r="NXH3" s="1632"/>
      <c r="NXI3" s="1632"/>
      <c r="NXJ3" s="1632"/>
      <c r="NXK3" s="1632"/>
      <c r="NXL3" s="1632"/>
      <c r="NXM3" s="1632"/>
      <c r="NXN3" s="1632"/>
      <c r="NXO3" s="1632"/>
      <c r="NXP3" s="1632"/>
      <c r="NXQ3" s="1632"/>
      <c r="NXR3" s="1632"/>
      <c r="NXS3" s="1632"/>
      <c r="NXT3" s="1632"/>
      <c r="NXU3" s="1632"/>
      <c r="NXV3" s="1632"/>
      <c r="NXW3" s="1632"/>
      <c r="NXX3" s="1632"/>
      <c r="NXY3" s="1632"/>
      <c r="NXZ3" s="1632"/>
      <c r="NYA3" s="1632"/>
      <c r="NYB3" s="1632"/>
      <c r="NYC3" s="1632"/>
      <c r="NYD3" s="1632"/>
      <c r="NYE3" s="1632"/>
      <c r="NYF3" s="1632"/>
      <c r="NYG3" s="1632"/>
      <c r="NYH3" s="1632"/>
      <c r="NYI3" s="1632"/>
      <c r="NYJ3" s="1632"/>
      <c r="NYK3" s="1632"/>
      <c r="NYL3" s="1632"/>
      <c r="NYM3" s="1632"/>
      <c r="NYN3" s="1632"/>
      <c r="NYO3" s="1632"/>
      <c r="NYP3" s="1632"/>
      <c r="NYQ3" s="1632"/>
      <c r="NYR3" s="1632"/>
      <c r="NYS3" s="1632"/>
      <c r="NYT3" s="1632"/>
      <c r="NYU3" s="1632"/>
      <c r="NYV3" s="1632"/>
      <c r="NYW3" s="1632"/>
      <c r="NYX3" s="1632"/>
      <c r="NYY3" s="1632"/>
      <c r="NYZ3" s="1632"/>
      <c r="NZA3" s="1632"/>
      <c r="NZB3" s="1632"/>
      <c r="NZC3" s="1632"/>
      <c r="NZD3" s="1632"/>
      <c r="NZE3" s="1632"/>
      <c r="NZF3" s="1632"/>
      <c r="NZG3" s="1632"/>
      <c r="NZH3" s="1632"/>
      <c r="NZI3" s="1632"/>
      <c r="NZJ3" s="1632"/>
      <c r="NZK3" s="1632"/>
      <c r="NZL3" s="1632"/>
      <c r="NZM3" s="1632"/>
      <c r="NZN3" s="1632"/>
      <c r="NZO3" s="1632"/>
      <c r="NZP3" s="1632"/>
      <c r="NZQ3" s="1632"/>
      <c r="NZR3" s="1632"/>
      <c r="NZS3" s="1632"/>
      <c r="NZT3" s="1632"/>
      <c r="NZU3" s="1632"/>
      <c r="NZV3" s="1632"/>
      <c r="NZW3" s="1632"/>
      <c r="NZX3" s="1632"/>
      <c r="NZY3" s="1632"/>
      <c r="NZZ3" s="1632"/>
      <c r="OAA3" s="1632"/>
      <c r="OAB3" s="1632"/>
      <c r="OAC3" s="1632"/>
      <c r="OAD3" s="1632"/>
      <c r="OAE3" s="1632"/>
      <c r="OAF3" s="1632"/>
      <c r="OAG3" s="1632"/>
      <c r="OAH3" s="1632"/>
      <c r="OAI3" s="1632"/>
      <c r="OAJ3" s="1632"/>
      <c r="OAK3" s="1632"/>
      <c r="OAL3" s="1632"/>
      <c r="OAM3" s="1632"/>
      <c r="OAN3" s="1632"/>
      <c r="OAO3" s="1632"/>
      <c r="OAP3" s="1632"/>
      <c r="OAQ3" s="1632"/>
      <c r="OAR3" s="1632"/>
      <c r="OAS3" s="1632"/>
      <c r="OAT3" s="1632"/>
      <c r="OAU3" s="1632"/>
      <c r="OAV3" s="1632"/>
      <c r="OAW3" s="1632"/>
      <c r="OAX3" s="1632"/>
      <c r="OAY3" s="1632"/>
      <c r="OAZ3" s="1632"/>
      <c r="OBA3" s="1632"/>
      <c r="OBB3" s="1632"/>
      <c r="OBC3" s="1632"/>
      <c r="OBD3" s="1632"/>
      <c r="OBE3" s="1632"/>
      <c r="OBF3" s="1632"/>
      <c r="OBG3" s="1632"/>
      <c r="OBH3" s="1632"/>
      <c r="OBI3" s="1632"/>
      <c r="OBJ3" s="1632"/>
      <c r="OBK3" s="1632"/>
      <c r="OBL3" s="1632"/>
      <c r="OBM3" s="1632"/>
      <c r="OBN3" s="1632"/>
      <c r="OBO3" s="1632"/>
      <c r="OBP3" s="1632"/>
      <c r="OBQ3" s="1632"/>
      <c r="OBR3" s="1632"/>
      <c r="OBS3" s="1632"/>
      <c r="OBT3" s="1632"/>
      <c r="OBU3" s="1632"/>
      <c r="OBV3" s="1632"/>
      <c r="OBW3" s="1632"/>
      <c r="OBX3" s="1632"/>
      <c r="OBY3" s="1632"/>
      <c r="OBZ3" s="1632"/>
      <c r="OCA3" s="1632"/>
      <c r="OCB3" s="1632"/>
      <c r="OCC3" s="1632"/>
      <c r="OCD3" s="1632"/>
      <c r="OCE3" s="1632"/>
      <c r="OCF3" s="1632"/>
      <c r="OCG3" s="1632"/>
      <c r="OCH3" s="1632"/>
      <c r="OCI3" s="1632"/>
      <c r="OCJ3" s="1632"/>
      <c r="OCK3" s="1632"/>
      <c r="OCL3" s="1632"/>
      <c r="OCM3" s="1632"/>
      <c r="OCN3" s="1632"/>
      <c r="OCO3" s="1632"/>
      <c r="OCP3" s="1632"/>
      <c r="OCQ3" s="1632"/>
      <c r="OCR3" s="1632"/>
      <c r="OCS3" s="1632"/>
      <c r="OCT3" s="1632"/>
      <c r="OCU3" s="1632"/>
      <c r="OCV3" s="1632"/>
      <c r="OCW3" s="1632"/>
      <c r="OCX3" s="1632"/>
      <c r="OCY3" s="1632"/>
      <c r="OCZ3" s="1632"/>
      <c r="ODA3" s="1632"/>
      <c r="ODB3" s="1632"/>
      <c r="ODC3" s="1632"/>
      <c r="ODD3" s="1632"/>
      <c r="ODE3" s="1632"/>
      <c r="ODF3" s="1632"/>
      <c r="ODG3" s="1632"/>
      <c r="ODH3" s="1632"/>
      <c r="ODI3" s="1632"/>
      <c r="ODJ3" s="1632"/>
      <c r="ODK3" s="1632"/>
      <c r="ODL3" s="1632"/>
      <c r="ODM3" s="1632"/>
      <c r="ODN3" s="1632"/>
      <c r="ODO3" s="1632"/>
      <c r="ODP3" s="1632"/>
      <c r="ODQ3" s="1632"/>
      <c r="ODR3" s="1632"/>
      <c r="ODS3" s="1632"/>
      <c r="ODT3" s="1632"/>
      <c r="ODU3" s="1632"/>
      <c r="ODV3" s="1632"/>
      <c r="ODW3" s="1632"/>
      <c r="ODX3" s="1632"/>
      <c r="ODY3" s="1632"/>
      <c r="ODZ3" s="1632"/>
      <c r="OEA3" s="1632"/>
      <c r="OEB3" s="1632"/>
      <c r="OEC3" s="1632"/>
      <c r="OED3" s="1632"/>
      <c r="OEE3" s="1632"/>
      <c r="OEF3" s="1632"/>
      <c r="OEG3" s="1632"/>
      <c r="OEH3" s="1632"/>
      <c r="OEI3" s="1632"/>
      <c r="OEJ3" s="1632"/>
      <c r="OEK3" s="1632"/>
      <c r="OEL3" s="1632"/>
      <c r="OEM3" s="1632"/>
      <c r="OEN3" s="1632"/>
      <c r="OEO3" s="1632"/>
      <c r="OEP3" s="1632"/>
      <c r="OEQ3" s="1632"/>
      <c r="OER3" s="1632"/>
      <c r="OES3" s="1632"/>
      <c r="OET3" s="1632"/>
      <c r="OEU3" s="1632"/>
      <c r="OEV3" s="1632"/>
      <c r="OEW3" s="1632"/>
      <c r="OEX3" s="1632"/>
      <c r="OEY3" s="1632"/>
      <c r="OEZ3" s="1632"/>
      <c r="OFA3" s="1632"/>
      <c r="OFB3" s="1632"/>
      <c r="OFC3" s="1632"/>
      <c r="OFD3" s="1632"/>
      <c r="OFE3" s="1632"/>
      <c r="OFF3" s="1632"/>
      <c r="OFG3" s="1632"/>
      <c r="OFH3" s="1632"/>
      <c r="OFI3" s="1632"/>
      <c r="OFJ3" s="1632"/>
      <c r="OFK3" s="1632"/>
      <c r="OFL3" s="1632"/>
      <c r="OFM3" s="1632"/>
      <c r="OFN3" s="1632"/>
      <c r="OFO3" s="1632"/>
      <c r="OFP3" s="1632"/>
      <c r="OFQ3" s="1632"/>
      <c r="OFR3" s="1632"/>
      <c r="OFS3" s="1632"/>
      <c r="OFT3" s="1632"/>
      <c r="OFU3" s="1632"/>
      <c r="OFV3" s="1632"/>
      <c r="OFW3" s="1632"/>
      <c r="OFX3" s="1632"/>
      <c r="OFY3" s="1632"/>
      <c r="OFZ3" s="1632"/>
      <c r="OGA3" s="1632"/>
      <c r="OGB3" s="1632"/>
      <c r="OGC3" s="1632"/>
      <c r="OGD3" s="1632"/>
      <c r="OGE3" s="1632"/>
      <c r="OGF3" s="1632"/>
      <c r="OGG3" s="1632"/>
      <c r="OGH3" s="1632"/>
      <c r="OGI3" s="1632"/>
      <c r="OGJ3" s="1632"/>
      <c r="OGK3" s="1632"/>
      <c r="OGL3" s="1632"/>
      <c r="OGM3" s="1632"/>
      <c r="OGN3" s="1632"/>
      <c r="OGO3" s="1632"/>
      <c r="OGP3" s="1632"/>
      <c r="OGQ3" s="1632"/>
      <c r="OGR3" s="1632"/>
      <c r="OGS3" s="1632"/>
      <c r="OGT3" s="1632"/>
      <c r="OGU3" s="1632"/>
      <c r="OGV3" s="1632"/>
      <c r="OGW3" s="1632"/>
      <c r="OGX3" s="1632"/>
      <c r="OGY3" s="1632"/>
      <c r="OGZ3" s="1632"/>
      <c r="OHA3" s="1632"/>
      <c r="OHB3" s="1632"/>
      <c r="OHC3" s="1632"/>
      <c r="OHD3" s="1632"/>
      <c r="OHE3" s="1632"/>
      <c r="OHF3" s="1632"/>
      <c r="OHG3" s="1632"/>
      <c r="OHH3" s="1632"/>
      <c r="OHI3" s="1632"/>
      <c r="OHJ3" s="1632"/>
      <c r="OHK3" s="1632"/>
      <c r="OHL3" s="1632"/>
      <c r="OHM3" s="1632"/>
      <c r="OHN3" s="1632"/>
      <c r="OHO3" s="1632"/>
      <c r="OHP3" s="1632"/>
      <c r="OHQ3" s="1632"/>
      <c r="OHR3" s="1632"/>
      <c r="OHS3" s="1632"/>
      <c r="OHT3" s="1632"/>
      <c r="OHU3" s="1632"/>
      <c r="OHV3" s="1632"/>
      <c r="OHW3" s="1632"/>
      <c r="OHX3" s="1632"/>
      <c r="OHY3" s="1632"/>
      <c r="OHZ3" s="1632"/>
      <c r="OIA3" s="1632"/>
      <c r="OIB3" s="1632"/>
      <c r="OIC3" s="1632"/>
      <c r="OID3" s="1632"/>
      <c r="OIE3" s="1632"/>
      <c r="OIF3" s="1632"/>
      <c r="OIG3" s="1632"/>
      <c r="OIH3" s="1632"/>
      <c r="OII3" s="1632"/>
      <c r="OIJ3" s="1632"/>
      <c r="OIK3" s="1632"/>
      <c r="OIL3" s="1632"/>
      <c r="OIM3" s="1632"/>
      <c r="OIN3" s="1632"/>
      <c r="OIO3" s="1632"/>
      <c r="OIP3" s="1632"/>
      <c r="OIQ3" s="1632"/>
      <c r="OIR3" s="1632"/>
      <c r="OIS3" s="1632"/>
      <c r="OIT3" s="1632"/>
      <c r="OIU3" s="1632"/>
      <c r="OIV3" s="1632"/>
      <c r="OIW3" s="1632"/>
      <c r="OIX3" s="1632"/>
      <c r="OIY3" s="1632"/>
      <c r="OIZ3" s="1632"/>
      <c r="OJA3" s="1632"/>
      <c r="OJB3" s="1632"/>
      <c r="OJC3" s="1632"/>
      <c r="OJD3" s="1632"/>
      <c r="OJE3" s="1632"/>
      <c r="OJF3" s="1632"/>
      <c r="OJG3" s="1632"/>
      <c r="OJH3" s="1632"/>
      <c r="OJI3" s="1632"/>
      <c r="OJJ3" s="1632"/>
      <c r="OJK3" s="1632"/>
      <c r="OJL3" s="1632"/>
      <c r="OJM3" s="1632"/>
      <c r="OJN3" s="1632"/>
      <c r="OJO3" s="1632"/>
      <c r="OJP3" s="1632"/>
      <c r="OJQ3" s="1632"/>
      <c r="OJR3" s="1632"/>
      <c r="OJS3" s="1632"/>
      <c r="OJT3" s="1632"/>
      <c r="OJU3" s="1632"/>
      <c r="OJV3" s="1632"/>
      <c r="OJW3" s="1632"/>
      <c r="OJX3" s="1632"/>
      <c r="OJY3" s="1632"/>
      <c r="OJZ3" s="1632"/>
      <c r="OKA3" s="1632"/>
      <c r="OKB3" s="1632"/>
      <c r="OKC3" s="1632"/>
      <c r="OKD3" s="1632"/>
      <c r="OKE3" s="1632"/>
      <c r="OKF3" s="1632"/>
      <c r="OKG3" s="1632"/>
      <c r="OKH3" s="1632"/>
      <c r="OKI3" s="1632"/>
      <c r="OKJ3" s="1632"/>
      <c r="OKK3" s="1632"/>
      <c r="OKL3" s="1632"/>
      <c r="OKM3" s="1632"/>
      <c r="OKN3" s="1632"/>
      <c r="OKO3" s="1632"/>
      <c r="OKP3" s="1632"/>
      <c r="OKQ3" s="1632"/>
      <c r="OKR3" s="1632"/>
      <c r="OKS3" s="1632"/>
      <c r="OKT3" s="1632"/>
      <c r="OKU3" s="1632"/>
      <c r="OKV3" s="1632"/>
      <c r="OKW3" s="1632"/>
      <c r="OKX3" s="1632"/>
      <c r="OKY3" s="1632"/>
      <c r="OKZ3" s="1632"/>
      <c r="OLA3" s="1632"/>
      <c r="OLB3" s="1632"/>
      <c r="OLC3" s="1632"/>
      <c r="OLD3" s="1632"/>
      <c r="OLE3" s="1632"/>
      <c r="OLF3" s="1632"/>
      <c r="OLG3" s="1632"/>
      <c r="OLH3" s="1632"/>
      <c r="OLI3" s="1632"/>
      <c r="OLJ3" s="1632"/>
      <c r="OLK3" s="1632"/>
      <c r="OLL3" s="1632"/>
      <c r="OLM3" s="1632"/>
      <c r="OLN3" s="1632"/>
      <c r="OLO3" s="1632"/>
      <c r="OLP3" s="1632"/>
      <c r="OLQ3" s="1632"/>
      <c r="OLR3" s="1632"/>
      <c r="OLS3" s="1632"/>
      <c r="OLT3" s="1632"/>
      <c r="OLU3" s="1632"/>
      <c r="OLV3" s="1632"/>
      <c r="OLW3" s="1632"/>
      <c r="OLX3" s="1632"/>
      <c r="OLY3" s="1632"/>
      <c r="OLZ3" s="1632"/>
      <c r="OMA3" s="1632"/>
      <c r="OMB3" s="1632"/>
      <c r="OMC3" s="1632"/>
      <c r="OMD3" s="1632"/>
      <c r="OME3" s="1632"/>
      <c r="OMF3" s="1632"/>
      <c r="OMG3" s="1632"/>
      <c r="OMH3" s="1632"/>
      <c r="OMI3" s="1632"/>
      <c r="OMJ3" s="1632"/>
      <c r="OMK3" s="1632"/>
      <c r="OML3" s="1632"/>
      <c r="OMM3" s="1632"/>
      <c r="OMN3" s="1632"/>
      <c r="OMO3" s="1632"/>
      <c r="OMP3" s="1632"/>
      <c r="OMQ3" s="1632"/>
      <c r="OMR3" s="1632"/>
      <c r="OMS3" s="1632"/>
      <c r="OMT3" s="1632"/>
      <c r="OMU3" s="1632"/>
      <c r="OMV3" s="1632"/>
      <c r="OMW3" s="1632"/>
      <c r="OMX3" s="1632"/>
      <c r="OMY3" s="1632"/>
      <c r="OMZ3" s="1632"/>
      <c r="ONA3" s="1632"/>
      <c r="ONB3" s="1632"/>
      <c r="ONC3" s="1632"/>
      <c r="OND3" s="1632"/>
      <c r="ONE3" s="1632"/>
      <c r="ONF3" s="1632"/>
      <c r="ONG3" s="1632"/>
      <c r="ONH3" s="1632"/>
      <c r="ONI3" s="1632"/>
      <c r="ONJ3" s="1632"/>
      <c r="ONK3" s="1632"/>
      <c r="ONL3" s="1632"/>
      <c r="ONM3" s="1632"/>
      <c r="ONN3" s="1632"/>
      <c r="ONO3" s="1632"/>
      <c r="ONP3" s="1632"/>
      <c r="ONQ3" s="1632"/>
      <c r="ONR3" s="1632"/>
      <c r="ONS3" s="1632"/>
      <c r="ONT3" s="1632"/>
      <c r="ONU3" s="1632"/>
      <c r="ONV3" s="1632"/>
      <c r="ONW3" s="1632"/>
      <c r="ONX3" s="1632"/>
      <c r="ONY3" s="1632"/>
      <c r="ONZ3" s="1632"/>
      <c r="OOA3" s="1632"/>
      <c r="OOB3" s="1632"/>
      <c r="OOC3" s="1632"/>
      <c r="OOD3" s="1632"/>
      <c r="OOE3" s="1632"/>
      <c r="OOF3" s="1632"/>
      <c r="OOG3" s="1632"/>
      <c r="OOH3" s="1632"/>
      <c r="OOI3" s="1632"/>
      <c r="OOJ3" s="1632"/>
      <c r="OOK3" s="1632"/>
      <c r="OOL3" s="1632"/>
      <c r="OOM3" s="1632"/>
      <c r="OON3" s="1632"/>
      <c r="OOO3" s="1632"/>
      <c r="OOP3" s="1632"/>
      <c r="OOQ3" s="1632"/>
      <c r="OOR3" s="1632"/>
      <c r="OOS3" s="1632"/>
      <c r="OOT3" s="1632"/>
      <c r="OOU3" s="1632"/>
      <c r="OOV3" s="1632"/>
      <c r="OOW3" s="1632"/>
      <c r="OOX3" s="1632"/>
      <c r="OOY3" s="1632"/>
      <c r="OOZ3" s="1632"/>
      <c r="OPA3" s="1632"/>
      <c r="OPB3" s="1632"/>
      <c r="OPC3" s="1632"/>
      <c r="OPD3" s="1632"/>
      <c r="OPE3" s="1632"/>
      <c r="OPF3" s="1632"/>
      <c r="OPG3" s="1632"/>
      <c r="OPH3" s="1632"/>
      <c r="OPI3" s="1632"/>
      <c r="OPJ3" s="1632"/>
      <c r="OPK3" s="1632"/>
      <c r="OPL3" s="1632"/>
      <c r="OPM3" s="1632"/>
      <c r="OPN3" s="1632"/>
      <c r="OPO3" s="1632"/>
      <c r="OPP3" s="1632"/>
      <c r="OPQ3" s="1632"/>
      <c r="OPR3" s="1632"/>
      <c r="OPS3" s="1632"/>
      <c r="OPT3" s="1632"/>
      <c r="OPU3" s="1632"/>
      <c r="OPV3" s="1632"/>
      <c r="OPW3" s="1632"/>
      <c r="OPX3" s="1632"/>
      <c r="OPY3" s="1632"/>
      <c r="OPZ3" s="1632"/>
      <c r="OQA3" s="1632"/>
      <c r="OQB3" s="1632"/>
      <c r="OQC3" s="1632"/>
      <c r="OQD3" s="1632"/>
      <c r="OQE3" s="1632"/>
      <c r="OQF3" s="1632"/>
      <c r="OQG3" s="1632"/>
      <c r="OQH3" s="1632"/>
      <c r="OQI3" s="1632"/>
      <c r="OQJ3" s="1632"/>
      <c r="OQK3" s="1632"/>
      <c r="OQL3" s="1632"/>
      <c r="OQM3" s="1632"/>
      <c r="OQN3" s="1632"/>
      <c r="OQO3" s="1632"/>
      <c r="OQP3" s="1632"/>
      <c r="OQQ3" s="1632"/>
      <c r="OQR3" s="1632"/>
      <c r="OQS3" s="1632"/>
      <c r="OQT3" s="1632"/>
      <c r="OQU3" s="1632"/>
      <c r="OQV3" s="1632"/>
      <c r="OQW3" s="1632"/>
      <c r="OQX3" s="1632"/>
      <c r="OQY3" s="1632"/>
      <c r="OQZ3" s="1632"/>
      <c r="ORA3" s="1632"/>
      <c r="ORB3" s="1632"/>
      <c r="ORC3" s="1632"/>
      <c r="ORD3" s="1632"/>
      <c r="ORE3" s="1632"/>
      <c r="ORF3" s="1632"/>
      <c r="ORG3" s="1632"/>
      <c r="ORH3" s="1632"/>
      <c r="ORI3" s="1632"/>
      <c r="ORJ3" s="1632"/>
      <c r="ORK3" s="1632"/>
      <c r="ORL3" s="1632"/>
      <c r="ORM3" s="1632"/>
      <c r="ORN3" s="1632"/>
      <c r="ORO3" s="1632"/>
      <c r="ORP3" s="1632"/>
      <c r="ORQ3" s="1632"/>
      <c r="ORR3" s="1632"/>
      <c r="ORS3" s="1632"/>
      <c r="ORT3" s="1632"/>
      <c r="ORU3" s="1632"/>
      <c r="ORV3" s="1632"/>
      <c r="ORW3" s="1632"/>
      <c r="ORX3" s="1632"/>
      <c r="ORY3" s="1632"/>
      <c r="ORZ3" s="1632"/>
      <c r="OSA3" s="1632"/>
      <c r="OSB3" s="1632"/>
      <c r="OSC3" s="1632"/>
      <c r="OSD3" s="1632"/>
      <c r="OSE3" s="1632"/>
      <c r="OSF3" s="1632"/>
      <c r="OSG3" s="1632"/>
      <c r="OSH3" s="1632"/>
      <c r="OSI3" s="1632"/>
      <c r="OSJ3" s="1632"/>
      <c r="OSK3" s="1632"/>
      <c r="OSL3" s="1632"/>
      <c r="OSM3" s="1632"/>
      <c r="OSN3" s="1632"/>
      <c r="OSO3" s="1632"/>
      <c r="OSP3" s="1632"/>
      <c r="OSQ3" s="1632"/>
      <c r="OSR3" s="1632"/>
      <c r="OSS3" s="1632"/>
      <c r="OST3" s="1632"/>
      <c r="OSU3" s="1632"/>
      <c r="OSV3" s="1632"/>
      <c r="OSW3" s="1632"/>
      <c r="OSX3" s="1632"/>
      <c r="OSY3" s="1632"/>
      <c r="OSZ3" s="1632"/>
      <c r="OTA3" s="1632"/>
      <c r="OTB3" s="1632"/>
      <c r="OTC3" s="1632"/>
      <c r="OTD3" s="1632"/>
      <c r="OTE3" s="1632"/>
      <c r="OTF3" s="1632"/>
      <c r="OTG3" s="1632"/>
      <c r="OTH3" s="1632"/>
      <c r="OTI3" s="1632"/>
      <c r="OTJ3" s="1632"/>
      <c r="OTK3" s="1632"/>
      <c r="OTL3" s="1632"/>
      <c r="OTM3" s="1632"/>
      <c r="OTN3" s="1632"/>
      <c r="OTO3" s="1632"/>
      <c r="OTP3" s="1632"/>
      <c r="OTQ3" s="1632"/>
      <c r="OTR3" s="1632"/>
      <c r="OTS3" s="1632"/>
      <c r="OTT3" s="1632"/>
      <c r="OTU3" s="1632"/>
      <c r="OTV3" s="1632"/>
      <c r="OTW3" s="1632"/>
      <c r="OTX3" s="1632"/>
      <c r="OTY3" s="1632"/>
      <c r="OTZ3" s="1632"/>
      <c r="OUA3" s="1632"/>
      <c r="OUB3" s="1632"/>
      <c r="OUC3" s="1632"/>
      <c r="OUD3" s="1632"/>
      <c r="OUE3" s="1632"/>
      <c r="OUF3" s="1632"/>
      <c r="OUG3" s="1632"/>
      <c r="OUH3" s="1632"/>
      <c r="OUI3" s="1632"/>
      <c r="OUJ3" s="1632"/>
      <c r="OUK3" s="1632"/>
      <c r="OUL3" s="1632"/>
      <c r="OUM3" s="1632"/>
      <c r="OUN3" s="1632"/>
      <c r="OUO3" s="1632"/>
      <c r="OUP3" s="1632"/>
      <c r="OUQ3" s="1632"/>
      <c r="OUR3" s="1632"/>
      <c r="OUS3" s="1632"/>
      <c r="OUT3" s="1632"/>
      <c r="OUU3" s="1632"/>
      <c r="OUV3" s="1632"/>
      <c r="OUW3" s="1632"/>
      <c r="OUX3" s="1632"/>
      <c r="OUY3" s="1632"/>
      <c r="OUZ3" s="1632"/>
      <c r="OVA3" s="1632"/>
      <c r="OVB3" s="1632"/>
      <c r="OVC3" s="1632"/>
      <c r="OVD3" s="1632"/>
      <c r="OVE3" s="1632"/>
      <c r="OVF3" s="1632"/>
      <c r="OVG3" s="1632"/>
      <c r="OVH3" s="1632"/>
      <c r="OVI3" s="1632"/>
      <c r="OVJ3" s="1632"/>
      <c r="OVK3" s="1632"/>
      <c r="OVL3" s="1632"/>
      <c r="OVM3" s="1632"/>
      <c r="OVN3" s="1632"/>
      <c r="OVO3" s="1632"/>
      <c r="OVP3" s="1632"/>
      <c r="OVQ3" s="1632"/>
      <c r="OVR3" s="1632"/>
      <c r="OVS3" s="1632"/>
      <c r="OVT3" s="1632"/>
      <c r="OVU3" s="1632"/>
      <c r="OVV3" s="1632"/>
      <c r="OVW3" s="1632"/>
      <c r="OVX3" s="1632"/>
      <c r="OVY3" s="1632"/>
      <c r="OVZ3" s="1632"/>
      <c r="OWA3" s="1632"/>
      <c r="OWB3" s="1632"/>
      <c r="OWC3" s="1632"/>
      <c r="OWD3" s="1632"/>
      <c r="OWE3" s="1632"/>
      <c r="OWF3" s="1632"/>
      <c r="OWG3" s="1632"/>
      <c r="OWH3" s="1632"/>
      <c r="OWI3" s="1632"/>
      <c r="OWJ3" s="1632"/>
      <c r="OWK3" s="1632"/>
      <c r="OWL3" s="1632"/>
      <c r="OWM3" s="1632"/>
      <c r="OWN3" s="1632"/>
      <c r="OWO3" s="1632"/>
      <c r="OWP3" s="1632"/>
      <c r="OWQ3" s="1632"/>
      <c r="OWR3" s="1632"/>
      <c r="OWS3" s="1632"/>
      <c r="OWT3" s="1632"/>
      <c r="OWU3" s="1632"/>
      <c r="OWV3" s="1632"/>
      <c r="OWW3" s="1632"/>
      <c r="OWX3" s="1632"/>
      <c r="OWY3" s="1632"/>
      <c r="OWZ3" s="1632"/>
      <c r="OXA3" s="1632"/>
      <c r="OXB3" s="1632"/>
      <c r="OXC3" s="1632"/>
      <c r="OXD3" s="1632"/>
      <c r="OXE3" s="1632"/>
      <c r="OXF3" s="1632"/>
      <c r="OXG3" s="1632"/>
      <c r="OXH3" s="1632"/>
      <c r="OXI3" s="1632"/>
      <c r="OXJ3" s="1632"/>
      <c r="OXK3" s="1632"/>
      <c r="OXL3" s="1632"/>
      <c r="OXM3" s="1632"/>
      <c r="OXN3" s="1632"/>
      <c r="OXO3" s="1632"/>
      <c r="OXP3" s="1632"/>
      <c r="OXQ3" s="1632"/>
      <c r="OXR3" s="1632"/>
      <c r="OXS3" s="1632"/>
      <c r="OXT3" s="1632"/>
      <c r="OXU3" s="1632"/>
      <c r="OXV3" s="1632"/>
      <c r="OXW3" s="1632"/>
      <c r="OXX3" s="1632"/>
      <c r="OXY3" s="1632"/>
      <c r="OXZ3" s="1632"/>
      <c r="OYA3" s="1632"/>
      <c r="OYB3" s="1632"/>
      <c r="OYC3" s="1632"/>
      <c r="OYD3" s="1632"/>
      <c r="OYE3" s="1632"/>
      <c r="OYF3" s="1632"/>
      <c r="OYG3" s="1632"/>
      <c r="OYH3" s="1632"/>
      <c r="OYI3" s="1632"/>
      <c r="OYJ3" s="1632"/>
      <c r="OYK3" s="1632"/>
      <c r="OYL3" s="1632"/>
      <c r="OYM3" s="1632"/>
      <c r="OYN3" s="1632"/>
      <c r="OYO3" s="1632"/>
      <c r="OYP3" s="1632"/>
      <c r="OYQ3" s="1632"/>
      <c r="OYR3" s="1632"/>
      <c r="OYS3" s="1632"/>
      <c r="OYT3" s="1632"/>
      <c r="OYU3" s="1632"/>
      <c r="OYV3" s="1632"/>
      <c r="OYW3" s="1632"/>
      <c r="OYX3" s="1632"/>
      <c r="OYY3" s="1632"/>
      <c r="OYZ3" s="1632"/>
      <c r="OZA3" s="1632"/>
      <c r="OZB3" s="1632"/>
      <c r="OZC3" s="1632"/>
      <c r="OZD3" s="1632"/>
      <c r="OZE3" s="1632"/>
      <c r="OZF3" s="1632"/>
      <c r="OZG3" s="1632"/>
      <c r="OZH3" s="1632"/>
      <c r="OZI3" s="1632"/>
      <c r="OZJ3" s="1632"/>
      <c r="OZK3" s="1632"/>
      <c r="OZL3" s="1632"/>
      <c r="OZM3" s="1632"/>
      <c r="OZN3" s="1632"/>
      <c r="OZO3" s="1632"/>
      <c r="OZP3" s="1632"/>
      <c r="OZQ3" s="1632"/>
      <c r="OZR3" s="1632"/>
      <c r="OZS3" s="1632"/>
      <c r="OZT3" s="1632"/>
      <c r="OZU3" s="1632"/>
      <c r="OZV3" s="1632"/>
      <c r="OZW3" s="1632"/>
      <c r="OZX3" s="1632"/>
      <c r="OZY3" s="1632"/>
      <c r="OZZ3" s="1632"/>
      <c r="PAA3" s="1632"/>
      <c r="PAB3" s="1632"/>
      <c r="PAC3" s="1632"/>
      <c r="PAD3" s="1632"/>
      <c r="PAE3" s="1632"/>
      <c r="PAF3" s="1632"/>
      <c r="PAG3" s="1632"/>
      <c r="PAH3" s="1632"/>
      <c r="PAI3" s="1632"/>
      <c r="PAJ3" s="1632"/>
      <c r="PAK3" s="1632"/>
      <c r="PAL3" s="1632"/>
      <c r="PAM3" s="1632"/>
      <c r="PAN3" s="1632"/>
      <c r="PAO3" s="1632"/>
      <c r="PAP3" s="1632"/>
      <c r="PAQ3" s="1632"/>
      <c r="PAR3" s="1632"/>
      <c r="PAS3" s="1632"/>
      <c r="PAT3" s="1632"/>
      <c r="PAU3" s="1632"/>
      <c r="PAV3" s="1632"/>
      <c r="PAW3" s="1632"/>
      <c r="PAX3" s="1632"/>
      <c r="PAY3" s="1632"/>
      <c r="PAZ3" s="1632"/>
      <c r="PBA3" s="1632"/>
      <c r="PBB3" s="1632"/>
      <c r="PBC3" s="1632"/>
      <c r="PBD3" s="1632"/>
      <c r="PBE3" s="1632"/>
      <c r="PBF3" s="1632"/>
      <c r="PBG3" s="1632"/>
      <c r="PBH3" s="1632"/>
      <c r="PBI3" s="1632"/>
      <c r="PBJ3" s="1632"/>
      <c r="PBK3" s="1632"/>
      <c r="PBL3" s="1632"/>
      <c r="PBM3" s="1632"/>
      <c r="PBN3" s="1632"/>
      <c r="PBO3" s="1632"/>
      <c r="PBP3" s="1632"/>
      <c r="PBQ3" s="1632"/>
      <c r="PBR3" s="1632"/>
      <c r="PBS3" s="1632"/>
      <c r="PBT3" s="1632"/>
      <c r="PBU3" s="1632"/>
      <c r="PBV3" s="1632"/>
      <c r="PBW3" s="1632"/>
      <c r="PBX3" s="1632"/>
      <c r="PBY3" s="1632"/>
      <c r="PBZ3" s="1632"/>
      <c r="PCA3" s="1632"/>
      <c r="PCB3" s="1632"/>
      <c r="PCC3" s="1632"/>
      <c r="PCD3" s="1632"/>
      <c r="PCE3" s="1632"/>
      <c r="PCF3" s="1632"/>
      <c r="PCG3" s="1632"/>
      <c r="PCH3" s="1632"/>
      <c r="PCI3" s="1632"/>
      <c r="PCJ3" s="1632"/>
      <c r="PCK3" s="1632"/>
      <c r="PCL3" s="1632"/>
      <c r="PCM3" s="1632"/>
      <c r="PCN3" s="1632"/>
      <c r="PCO3" s="1632"/>
      <c r="PCP3" s="1632"/>
      <c r="PCQ3" s="1632"/>
      <c r="PCR3" s="1632"/>
      <c r="PCS3" s="1632"/>
      <c r="PCT3" s="1632"/>
      <c r="PCU3" s="1632"/>
      <c r="PCV3" s="1632"/>
      <c r="PCW3" s="1632"/>
      <c r="PCX3" s="1632"/>
      <c r="PCY3" s="1632"/>
      <c r="PCZ3" s="1632"/>
      <c r="PDA3" s="1632"/>
      <c r="PDB3" s="1632"/>
      <c r="PDC3" s="1632"/>
      <c r="PDD3" s="1632"/>
      <c r="PDE3" s="1632"/>
      <c r="PDF3" s="1632"/>
      <c r="PDG3" s="1632"/>
      <c r="PDH3" s="1632"/>
      <c r="PDI3" s="1632"/>
      <c r="PDJ3" s="1632"/>
      <c r="PDK3" s="1632"/>
      <c r="PDL3" s="1632"/>
      <c r="PDM3" s="1632"/>
      <c r="PDN3" s="1632"/>
      <c r="PDO3" s="1632"/>
      <c r="PDP3" s="1632"/>
      <c r="PDQ3" s="1632"/>
      <c r="PDR3" s="1632"/>
      <c r="PDS3" s="1632"/>
      <c r="PDT3" s="1632"/>
      <c r="PDU3" s="1632"/>
      <c r="PDV3" s="1632"/>
      <c r="PDW3" s="1632"/>
      <c r="PDX3" s="1632"/>
      <c r="PDY3" s="1632"/>
      <c r="PDZ3" s="1632"/>
      <c r="PEA3" s="1632"/>
      <c r="PEB3" s="1632"/>
      <c r="PEC3" s="1632"/>
      <c r="PED3" s="1632"/>
      <c r="PEE3" s="1632"/>
      <c r="PEF3" s="1632"/>
      <c r="PEG3" s="1632"/>
      <c r="PEH3" s="1632"/>
      <c r="PEI3" s="1632"/>
      <c r="PEJ3" s="1632"/>
      <c r="PEK3" s="1632"/>
      <c r="PEL3" s="1632"/>
      <c r="PEM3" s="1632"/>
      <c r="PEN3" s="1632"/>
      <c r="PEO3" s="1632"/>
      <c r="PEP3" s="1632"/>
      <c r="PEQ3" s="1632"/>
      <c r="PER3" s="1632"/>
      <c r="PES3" s="1632"/>
      <c r="PET3" s="1632"/>
      <c r="PEU3" s="1632"/>
      <c r="PEV3" s="1632"/>
      <c r="PEW3" s="1632"/>
      <c r="PEX3" s="1632"/>
      <c r="PEY3" s="1632"/>
      <c r="PEZ3" s="1632"/>
      <c r="PFA3" s="1632"/>
      <c r="PFB3" s="1632"/>
      <c r="PFC3" s="1632"/>
      <c r="PFD3" s="1632"/>
      <c r="PFE3" s="1632"/>
      <c r="PFF3" s="1632"/>
      <c r="PFG3" s="1632"/>
      <c r="PFH3" s="1632"/>
      <c r="PFI3" s="1632"/>
      <c r="PFJ3" s="1632"/>
      <c r="PFK3" s="1632"/>
      <c r="PFL3" s="1632"/>
      <c r="PFM3" s="1632"/>
      <c r="PFN3" s="1632"/>
      <c r="PFO3" s="1632"/>
      <c r="PFP3" s="1632"/>
      <c r="PFQ3" s="1632"/>
      <c r="PFR3" s="1632"/>
      <c r="PFS3" s="1632"/>
      <c r="PFT3" s="1632"/>
      <c r="PFU3" s="1632"/>
      <c r="PFV3" s="1632"/>
      <c r="PFW3" s="1632"/>
      <c r="PFX3" s="1632"/>
      <c r="PFY3" s="1632"/>
      <c r="PFZ3" s="1632"/>
      <c r="PGA3" s="1632"/>
      <c r="PGB3" s="1632"/>
      <c r="PGC3" s="1632"/>
      <c r="PGD3" s="1632"/>
      <c r="PGE3" s="1632"/>
      <c r="PGF3" s="1632"/>
      <c r="PGG3" s="1632"/>
      <c r="PGH3" s="1632"/>
      <c r="PGI3" s="1632"/>
      <c r="PGJ3" s="1632"/>
      <c r="PGK3" s="1632"/>
      <c r="PGL3" s="1632"/>
      <c r="PGM3" s="1632"/>
      <c r="PGN3" s="1632"/>
      <c r="PGO3" s="1632"/>
      <c r="PGP3" s="1632"/>
      <c r="PGQ3" s="1632"/>
      <c r="PGR3" s="1632"/>
      <c r="PGS3" s="1632"/>
      <c r="PGT3" s="1632"/>
      <c r="PGU3" s="1632"/>
      <c r="PGV3" s="1632"/>
      <c r="PGW3" s="1632"/>
      <c r="PGX3" s="1632"/>
      <c r="PGY3" s="1632"/>
      <c r="PGZ3" s="1632"/>
      <c r="PHA3" s="1632"/>
      <c r="PHB3" s="1632"/>
      <c r="PHC3" s="1632"/>
      <c r="PHD3" s="1632"/>
      <c r="PHE3" s="1632"/>
      <c r="PHF3" s="1632"/>
      <c r="PHG3" s="1632"/>
      <c r="PHH3" s="1632"/>
      <c r="PHI3" s="1632"/>
      <c r="PHJ3" s="1632"/>
      <c r="PHK3" s="1632"/>
      <c r="PHL3" s="1632"/>
      <c r="PHM3" s="1632"/>
      <c r="PHN3" s="1632"/>
      <c r="PHO3" s="1632"/>
      <c r="PHP3" s="1632"/>
      <c r="PHQ3" s="1632"/>
      <c r="PHR3" s="1632"/>
      <c r="PHS3" s="1632"/>
      <c r="PHT3" s="1632"/>
      <c r="PHU3" s="1632"/>
      <c r="PHV3" s="1632"/>
      <c r="PHW3" s="1632"/>
      <c r="PHX3" s="1632"/>
      <c r="PHY3" s="1632"/>
      <c r="PHZ3" s="1632"/>
      <c r="PIA3" s="1632"/>
      <c r="PIB3" s="1632"/>
      <c r="PIC3" s="1632"/>
      <c r="PID3" s="1632"/>
      <c r="PIE3" s="1632"/>
      <c r="PIF3" s="1632"/>
      <c r="PIG3" s="1632"/>
      <c r="PIH3" s="1632"/>
      <c r="PII3" s="1632"/>
      <c r="PIJ3" s="1632"/>
      <c r="PIK3" s="1632"/>
      <c r="PIL3" s="1632"/>
      <c r="PIM3" s="1632"/>
      <c r="PIN3" s="1632"/>
      <c r="PIO3" s="1632"/>
      <c r="PIP3" s="1632"/>
      <c r="PIQ3" s="1632"/>
      <c r="PIR3" s="1632"/>
      <c r="PIS3" s="1632"/>
      <c r="PIT3" s="1632"/>
      <c r="PIU3" s="1632"/>
      <c r="PIV3" s="1632"/>
      <c r="PIW3" s="1632"/>
      <c r="PIX3" s="1632"/>
      <c r="PIY3" s="1632"/>
      <c r="PIZ3" s="1632"/>
      <c r="PJA3" s="1632"/>
      <c r="PJB3" s="1632"/>
      <c r="PJC3" s="1632"/>
      <c r="PJD3" s="1632"/>
      <c r="PJE3" s="1632"/>
      <c r="PJF3" s="1632"/>
      <c r="PJG3" s="1632"/>
      <c r="PJH3" s="1632"/>
      <c r="PJI3" s="1632"/>
      <c r="PJJ3" s="1632"/>
      <c r="PJK3" s="1632"/>
      <c r="PJL3" s="1632"/>
      <c r="PJM3" s="1632"/>
      <c r="PJN3" s="1632"/>
      <c r="PJO3" s="1632"/>
      <c r="PJP3" s="1632"/>
      <c r="PJQ3" s="1632"/>
      <c r="PJR3" s="1632"/>
      <c r="PJS3" s="1632"/>
      <c r="PJT3" s="1632"/>
      <c r="PJU3" s="1632"/>
      <c r="PJV3" s="1632"/>
      <c r="PJW3" s="1632"/>
      <c r="PJX3" s="1632"/>
      <c r="PJY3" s="1632"/>
      <c r="PJZ3" s="1632"/>
      <c r="PKA3" s="1632"/>
      <c r="PKB3" s="1632"/>
      <c r="PKC3" s="1632"/>
      <c r="PKD3" s="1632"/>
      <c r="PKE3" s="1632"/>
      <c r="PKF3" s="1632"/>
      <c r="PKG3" s="1632"/>
      <c r="PKH3" s="1632"/>
      <c r="PKI3" s="1632"/>
      <c r="PKJ3" s="1632"/>
      <c r="PKK3" s="1632"/>
      <c r="PKL3" s="1632"/>
      <c r="PKM3" s="1632"/>
      <c r="PKN3" s="1632"/>
      <c r="PKO3" s="1632"/>
      <c r="PKP3" s="1632"/>
      <c r="PKQ3" s="1632"/>
      <c r="PKR3" s="1632"/>
      <c r="PKS3" s="1632"/>
      <c r="PKT3" s="1632"/>
      <c r="PKU3" s="1632"/>
      <c r="PKV3" s="1632"/>
      <c r="PKW3" s="1632"/>
      <c r="PKX3" s="1632"/>
      <c r="PKY3" s="1632"/>
      <c r="PKZ3" s="1632"/>
      <c r="PLA3" s="1632"/>
      <c r="PLB3" s="1632"/>
      <c r="PLC3" s="1632"/>
      <c r="PLD3" s="1632"/>
      <c r="PLE3" s="1632"/>
      <c r="PLF3" s="1632"/>
      <c r="PLG3" s="1632"/>
      <c r="PLH3" s="1632"/>
      <c r="PLI3" s="1632"/>
      <c r="PLJ3" s="1632"/>
      <c r="PLK3" s="1632"/>
      <c r="PLL3" s="1632"/>
      <c r="PLM3" s="1632"/>
      <c r="PLN3" s="1632"/>
      <c r="PLO3" s="1632"/>
      <c r="PLP3" s="1632"/>
      <c r="PLQ3" s="1632"/>
      <c r="PLR3" s="1632"/>
      <c r="PLS3" s="1632"/>
      <c r="PLT3" s="1632"/>
      <c r="PLU3" s="1632"/>
      <c r="PLV3" s="1632"/>
      <c r="PLW3" s="1632"/>
      <c r="PLX3" s="1632"/>
      <c r="PLY3" s="1632"/>
      <c r="PLZ3" s="1632"/>
      <c r="PMA3" s="1632"/>
      <c r="PMB3" s="1632"/>
      <c r="PMC3" s="1632"/>
      <c r="PMD3" s="1632"/>
      <c r="PME3" s="1632"/>
      <c r="PMF3" s="1632"/>
      <c r="PMG3" s="1632"/>
      <c r="PMH3" s="1632"/>
      <c r="PMI3" s="1632"/>
      <c r="PMJ3" s="1632"/>
      <c r="PMK3" s="1632"/>
      <c r="PML3" s="1632"/>
      <c r="PMM3" s="1632"/>
      <c r="PMN3" s="1632"/>
      <c r="PMO3" s="1632"/>
      <c r="PMP3" s="1632"/>
      <c r="PMQ3" s="1632"/>
      <c r="PMR3" s="1632"/>
      <c r="PMS3" s="1632"/>
      <c r="PMT3" s="1632"/>
      <c r="PMU3" s="1632"/>
      <c r="PMV3" s="1632"/>
      <c r="PMW3" s="1632"/>
      <c r="PMX3" s="1632"/>
      <c r="PMY3" s="1632"/>
      <c r="PMZ3" s="1632"/>
      <c r="PNA3" s="1632"/>
      <c r="PNB3" s="1632"/>
      <c r="PNC3" s="1632"/>
      <c r="PND3" s="1632"/>
      <c r="PNE3" s="1632"/>
      <c r="PNF3" s="1632"/>
      <c r="PNG3" s="1632"/>
      <c r="PNH3" s="1632"/>
      <c r="PNI3" s="1632"/>
      <c r="PNJ3" s="1632"/>
      <c r="PNK3" s="1632"/>
      <c r="PNL3" s="1632"/>
      <c r="PNM3" s="1632"/>
      <c r="PNN3" s="1632"/>
      <c r="PNO3" s="1632"/>
      <c r="PNP3" s="1632"/>
      <c r="PNQ3" s="1632"/>
      <c r="PNR3" s="1632"/>
      <c r="PNS3" s="1632"/>
      <c r="PNT3" s="1632"/>
      <c r="PNU3" s="1632"/>
      <c r="PNV3" s="1632"/>
      <c r="PNW3" s="1632"/>
      <c r="PNX3" s="1632"/>
      <c r="PNY3" s="1632"/>
      <c r="PNZ3" s="1632"/>
      <c r="POA3" s="1632"/>
      <c r="POB3" s="1632"/>
      <c r="POC3" s="1632"/>
      <c r="POD3" s="1632"/>
      <c r="POE3" s="1632"/>
      <c r="POF3" s="1632"/>
      <c r="POG3" s="1632"/>
      <c r="POH3" s="1632"/>
      <c r="POI3" s="1632"/>
      <c r="POJ3" s="1632"/>
      <c r="POK3" s="1632"/>
      <c r="POL3" s="1632"/>
      <c r="POM3" s="1632"/>
      <c r="PON3" s="1632"/>
      <c r="POO3" s="1632"/>
      <c r="POP3" s="1632"/>
      <c r="POQ3" s="1632"/>
      <c r="POR3" s="1632"/>
      <c r="POS3" s="1632"/>
      <c r="POT3" s="1632"/>
      <c r="POU3" s="1632"/>
      <c r="POV3" s="1632"/>
      <c r="POW3" s="1632"/>
      <c r="POX3" s="1632"/>
      <c r="POY3" s="1632"/>
      <c r="POZ3" s="1632"/>
      <c r="PPA3" s="1632"/>
      <c r="PPB3" s="1632"/>
      <c r="PPC3" s="1632"/>
      <c r="PPD3" s="1632"/>
      <c r="PPE3" s="1632"/>
      <c r="PPF3" s="1632"/>
      <c r="PPG3" s="1632"/>
      <c r="PPH3" s="1632"/>
      <c r="PPI3" s="1632"/>
      <c r="PPJ3" s="1632"/>
      <c r="PPK3" s="1632"/>
      <c r="PPL3" s="1632"/>
      <c r="PPM3" s="1632"/>
      <c r="PPN3" s="1632"/>
      <c r="PPO3" s="1632"/>
      <c r="PPP3" s="1632"/>
      <c r="PPQ3" s="1632"/>
      <c r="PPR3" s="1632"/>
      <c r="PPS3" s="1632"/>
      <c r="PPT3" s="1632"/>
      <c r="PPU3" s="1632"/>
      <c r="PPV3" s="1632"/>
      <c r="PPW3" s="1632"/>
      <c r="PPX3" s="1632"/>
      <c r="PPY3" s="1632"/>
      <c r="PPZ3" s="1632"/>
      <c r="PQA3" s="1632"/>
      <c r="PQB3" s="1632"/>
      <c r="PQC3" s="1632"/>
      <c r="PQD3" s="1632"/>
      <c r="PQE3" s="1632"/>
      <c r="PQF3" s="1632"/>
      <c r="PQG3" s="1632"/>
      <c r="PQH3" s="1632"/>
      <c r="PQI3" s="1632"/>
      <c r="PQJ3" s="1632"/>
      <c r="PQK3" s="1632"/>
      <c r="PQL3" s="1632"/>
      <c r="PQM3" s="1632"/>
      <c r="PQN3" s="1632"/>
      <c r="PQO3" s="1632"/>
      <c r="PQP3" s="1632"/>
      <c r="PQQ3" s="1632"/>
      <c r="PQR3" s="1632"/>
      <c r="PQS3" s="1632"/>
      <c r="PQT3" s="1632"/>
      <c r="PQU3" s="1632"/>
      <c r="PQV3" s="1632"/>
      <c r="PQW3" s="1632"/>
      <c r="PQX3" s="1632"/>
      <c r="PQY3" s="1632"/>
      <c r="PQZ3" s="1632"/>
      <c r="PRA3" s="1632"/>
      <c r="PRB3" s="1632"/>
      <c r="PRC3" s="1632"/>
      <c r="PRD3" s="1632"/>
      <c r="PRE3" s="1632"/>
      <c r="PRF3" s="1632"/>
      <c r="PRG3" s="1632"/>
      <c r="PRH3" s="1632"/>
      <c r="PRI3" s="1632"/>
      <c r="PRJ3" s="1632"/>
      <c r="PRK3" s="1632"/>
      <c r="PRL3" s="1632"/>
      <c r="PRM3" s="1632"/>
      <c r="PRN3" s="1632"/>
      <c r="PRO3" s="1632"/>
      <c r="PRP3" s="1632"/>
      <c r="PRQ3" s="1632"/>
      <c r="PRR3" s="1632"/>
      <c r="PRS3" s="1632"/>
      <c r="PRT3" s="1632"/>
      <c r="PRU3" s="1632"/>
      <c r="PRV3" s="1632"/>
      <c r="PRW3" s="1632"/>
      <c r="PRX3" s="1632"/>
      <c r="PRY3" s="1632"/>
      <c r="PRZ3" s="1632"/>
      <c r="PSA3" s="1632"/>
      <c r="PSB3" s="1632"/>
      <c r="PSC3" s="1632"/>
      <c r="PSD3" s="1632"/>
      <c r="PSE3" s="1632"/>
      <c r="PSF3" s="1632"/>
      <c r="PSG3" s="1632"/>
      <c r="PSH3" s="1632"/>
      <c r="PSI3" s="1632"/>
      <c r="PSJ3" s="1632"/>
      <c r="PSK3" s="1632"/>
      <c r="PSL3" s="1632"/>
      <c r="PSM3" s="1632"/>
      <c r="PSN3" s="1632"/>
      <c r="PSO3" s="1632"/>
      <c r="PSP3" s="1632"/>
      <c r="PSQ3" s="1632"/>
      <c r="PSR3" s="1632"/>
      <c r="PSS3" s="1632"/>
      <c r="PST3" s="1632"/>
      <c r="PSU3" s="1632"/>
      <c r="PSV3" s="1632"/>
      <c r="PSW3" s="1632"/>
      <c r="PSX3" s="1632"/>
      <c r="PSY3" s="1632"/>
      <c r="PSZ3" s="1632"/>
      <c r="PTA3" s="1632"/>
      <c r="PTB3" s="1632"/>
      <c r="PTC3" s="1632"/>
      <c r="PTD3" s="1632"/>
      <c r="PTE3" s="1632"/>
      <c r="PTF3" s="1632"/>
      <c r="PTG3" s="1632"/>
      <c r="PTH3" s="1632"/>
      <c r="PTI3" s="1632"/>
      <c r="PTJ3" s="1632"/>
      <c r="PTK3" s="1632"/>
      <c r="PTL3" s="1632"/>
      <c r="PTM3" s="1632"/>
      <c r="PTN3" s="1632"/>
      <c r="PTO3" s="1632"/>
      <c r="PTP3" s="1632"/>
      <c r="PTQ3" s="1632"/>
      <c r="PTR3" s="1632"/>
      <c r="PTS3" s="1632"/>
      <c r="PTT3" s="1632"/>
      <c r="PTU3" s="1632"/>
      <c r="PTV3" s="1632"/>
      <c r="PTW3" s="1632"/>
      <c r="PTX3" s="1632"/>
      <c r="PTY3" s="1632"/>
      <c r="PTZ3" s="1632"/>
      <c r="PUA3" s="1632"/>
      <c r="PUB3" s="1632"/>
      <c r="PUC3" s="1632"/>
      <c r="PUD3" s="1632"/>
      <c r="PUE3" s="1632"/>
      <c r="PUF3" s="1632"/>
      <c r="PUG3" s="1632"/>
      <c r="PUH3" s="1632"/>
      <c r="PUI3" s="1632"/>
      <c r="PUJ3" s="1632"/>
      <c r="PUK3" s="1632"/>
      <c r="PUL3" s="1632"/>
      <c r="PUM3" s="1632"/>
      <c r="PUN3" s="1632"/>
      <c r="PUO3" s="1632"/>
      <c r="PUP3" s="1632"/>
      <c r="PUQ3" s="1632"/>
      <c r="PUR3" s="1632"/>
      <c r="PUS3" s="1632"/>
      <c r="PUT3" s="1632"/>
      <c r="PUU3" s="1632"/>
      <c r="PUV3" s="1632"/>
      <c r="PUW3" s="1632"/>
      <c r="PUX3" s="1632"/>
      <c r="PUY3" s="1632"/>
      <c r="PUZ3" s="1632"/>
      <c r="PVA3" s="1632"/>
      <c r="PVB3" s="1632"/>
      <c r="PVC3" s="1632"/>
      <c r="PVD3" s="1632"/>
      <c r="PVE3" s="1632"/>
      <c r="PVF3" s="1632"/>
      <c r="PVG3" s="1632"/>
      <c r="PVH3" s="1632"/>
      <c r="PVI3" s="1632"/>
      <c r="PVJ3" s="1632"/>
      <c r="PVK3" s="1632"/>
      <c r="PVL3" s="1632"/>
      <c r="PVM3" s="1632"/>
      <c r="PVN3" s="1632"/>
      <c r="PVO3" s="1632"/>
      <c r="PVP3" s="1632"/>
      <c r="PVQ3" s="1632"/>
      <c r="PVR3" s="1632"/>
      <c r="PVS3" s="1632"/>
      <c r="PVT3" s="1632"/>
      <c r="PVU3" s="1632"/>
      <c r="PVV3" s="1632"/>
      <c r="PVW3" s="1632"/>
      <c r="PVX3" s="1632"/>
      <c r="PVY3" s="1632"/>
      <c r="PVZ3" s="1632"/>
      <c r="PWA3" s="1632"/>
      <c r="PWB3" s="1632"/>
      <c r="PWC3" s="1632"/>
      <c r="PWD3" s="1632"/>
      <c r="PWE3" s="1632"/>
      <c r="PWF3" s="1632"/>
      <c r="PWG3" s="1632"/>
      <c r="PWH3" s="1632"/>
      <c r="PWI3" s="1632"/>
      <c r="PWJ3" s="1632"/>
      <c r="PWK3" s="1632"/>
      <c r="PWL3" s="1632"/>
      <c r="PWM3" s="1632"/>
      <c r="PWN3" s="1632"/>
      <c r="PWO3" s="1632"/>
      <c r="PWP3" s="1632"/>
      <c r="PWQ3" s="1632"/>
      <c r="PWR3" s="1632"/>
      <c r="PWS3" s="1632"/>
      <c r="PWT3" s="1632"/>
      <c r="PWU3" s="1632"/>
      <c r="PWV3" s="1632"/>
      <c r="PWW3" s="1632"/>
      <c r="PWX3" s="1632"/>
      <c r="PWY3" s="1632"/>
      <c r="PWZ3" s="1632"/>
      <c r="PXA3" s="1632"/>
      <c r="PXB3" s="1632"/>
      <c r="PXC3" s="1632"/>
      <c r="PXD3" s="1632"/>
      <c r="PXE3" s="1632"/>
      <c r="PXF3" s="1632"/>
      <c r="PXG3" s="1632"/>
      <c r="PXH3" s="1632"/>
      <c r="PXI3" s="1632"/>
      <c r="PXJ3" s="1632"/>
      <c r="PXK3" s="1632"/>
      <c r="PXL3" s="1632"/>
      <c r="PXM3" s="1632"/>
      <c r="PXN3" s="1632"/>
      <c r="PXO3" s="1632"/>
      <c r="PXP3" s="1632"/>
      <c r="PXQ3" s="1632"/>
      <c r="PXR3" s="1632"/>
      <c r="PXS3" s="1632"/>
      <c r="PXT3" s="1632"/>
      <c r="PXU3" s="1632"/>
      <c r="PXV3" s="1632"/>
      <c r="PXW3" s="1632"/>
      <c r="PXX3" s="1632"/>
      <c r="PXY3" s="1632"/>
      <c r="PXZ3" s="1632"/>
      <c r="PYA3" s="1632"/>
      <c r="PYB3" s="1632"/>
      <c r="PYC3" s="1632"/>
      <c r="PYD3" s="1632"/>
      <c r="PYE3" s="1632"/>
      <c r="PYF3" s="1632"/>
      <c r="PYG3" s="1632"/>
      <c r="PYH3" s="1632"/>
      <c r="PYI3" s="1632"/>
      <c r="PYJ3" s="1632"/>
      <c r="PYK3" s="1632"/>
      <c r="PYL3" s="1632"/>
      <c r="PYM3" s="1632"/>
      <c r="PYN3" s="1632"/>
      <c r="PYO3" s="1632"/>
      <c r="PYP3" s="1632"/>
      <c r="PYQ3" s="1632"/>
      <c r="PYR3" s="1632"/>
      <c r="PYS3" s="1632"/>
      <c r="PYT3" s="1632"/>
      <c r="PYU3" s="1632"/>
      <c r="PYV3" s="1632"/>
      <c r="PYW3" s="1632"/>
      <c r="PYX3" s="1632"/>
      <c r="PYY3" s="1632"/>
      <c r="PYZ3" s="1632"/>
      <c r="PZA3" s="1632"/>
      <c r="PZB3" s="1632"/>
      <c r="PZC3" s="1632"/>
      <c r="PZD3" s="1632"/>
      <c r="PZE3" s="1632"/>
      <c r="PZF3" s="1632"/>
      <c r="PZG3" s="1632"/>
      <c r="PZH3" s="1632"/>
      <c r="PZI3" s="1632"/>
      <c r="PZJ3" s="1632"/>
      <c r="PZK3" s="1632"/>
      <c r="PZL3" s="1632"/>
      <c r="PZM3" s="1632"/>
      <c r="PZN3" s="1632"/>
      <c r="PZO3" s="1632"/>
      <c r="PZP3" s="1632"/>
      <c r="PZQ3" s="1632"/>
      <c r="PZR3" s="1632"/>
      <c r="PZS3" s="1632"/>
      <c r="PZT3" s="1632"/>
      <c r="PZU3" s="1632"/>
      <c r="PZV3" s="1632"/>
      <c r="PZW3" s="1632"/>
      <c r="PZX3" s="1632"/>
      <c r="PZY3" s="1632"/>
      <c r="PZZ3" s="1632"/>
      <c r="QAA3" s="1632"/>
      <c r="QAB3" s="1632"/>
      <c r="QAC3" s="1632"/>
      <c r="QAD3" s="1632"/>
      <c r="QAE3" s="1632"/>
      <c r="QAF3" s="1632"/>
      <c r="QAG3" s="1632"/>
      <c r="QAH3" s="1632"/>
      <c r="QAI3" s="1632"/>
      <c r="QAJ3" s="1632"/>
      <c r="QAK3" s="1632"/>
      <c r="QAL3" s="1632"/>
      <c r="QAM3" s="1632"/>
      <c r="QAN3" s="1632"/>
      <c r="QAO3" s="1632"/>
      <c r="QAP3" s="1632"/>
      <c r="QAQ3" s="1632"/>
      <c r="QAR3" s="1632"/>
      <c r="QAS3" s="1632"/>
      <c r="QAT3" s="1632"/>
      <c r="QAU3" s="1632"/>
      <c r="QAV3" s="1632"/>
      <c r="QAW3" s="1632"/>
      <c r="QAX3" s="1632"/>
      <c r="QAY3" s="1632"/>
      <c r="QAZ3" s="1632"/>
      <c r="QBA3" s="1632"/>
      <c r="QBB3" s="1632"/>
      <c r="QBC3" s="1632"/>
      <c r="QBD3" s="1632"/>
      <c r="QBE3" s="1632"/>
      <c r="QBF3" s="1632"/>
      <c r="QBG3" s="1632"/>
      <c r="QBH3" s="1632"/>
      <c r="QBI3" s="1632"/>
      <c r="QBJ3" s="1632"/>
      <c r="QBK3" s="1632"/>
      <c r="QBL3" s="1632"/>
      <c r="QBM3" s="1632"/>
      <c r="QBN3" s="1632"/>
      <c r="QBO3" s="1632"/>
      <c r="QBP3" s="1632"/>
      <c r="QBQ3" s="1632"/>
      <c r="QBR3" s="1632"/>
      <c r="QBS3" s="1632"/>
      <c r="QBT3" s="1632"/>
      <c r="QBU3" s="1632"/>
      <c r="QBV3" s="1632"/>
      <c r="QBW3" s="1632"/>
      <c r="QBX3" s="1632"/>
      <c r="QBY3" s="1632"/>
      <c r="QBZ3" s="1632"/>
      <c r="QCA3" s="1632"/>
      <c r="QCB3" s="1632"/>
      <c r="QCC3" s="1632"/>
      <c r="QCD3" s="1632"/>
      <c r="QCE3" s="1632"/>
      <c r="QCF3" s="1632"/>
      <c r="QCG3" s="1632"/>
      <c r="QCH3" s="1632"/>
      <c r="QCI3" s="1632"/>
      <c r="QCJ3" s="1632"/>
      <c r="QCK3" s="1632"/>
      <c r="QCL3" s="1632"/>
      <c r="QCM3" s="1632"/>
      <c r="QCN3" s="1632"/>
      <c r="QCO3" s="1632"/>
      <c r="QCP3" s="1632"/>
      <c r="QCQ3" s="1632"/>
      <c r="QCR3" s="1632"/>
      <c r="QCS3" s="1632"/>
      <c r="QCT3" s="1632"/>
      <c r="QCU3" s="1632"/>
      <c r="QCV3" s="1632"/>
      <c r="QCW3" s="1632"/>
      <c r="QCX3" s="1632"/>
      <c r="QCY3" s="1632"/>
      <c r="QCZ3" s="1632"/>
      <c r="QDA3" s="1632"/>
      <c r="QDB3" s="1632"/>
      <c r="QDC3" s="1632"/>
      <c r="QDD3" s="1632"/>
      <c r="QDE3" s="1632"/>
      <c r="QDF3" s="1632"/>
      <c r="QDG3" s="1632"/>
      <c r="QDH3" s="1632"/>
      <c r="QDI3" s="1632"/>
      <c r="QDJ3" s="1632"/>
      <c r="QDK3" s="1632"/>
      <c r="QDL3" s="1632"/>
      <c r="QDM3" s="1632"/>
      <c r="QDN3" s="1632"/>
      <c r="QDO3" s="1632"/>
      <c r="QDP3" s="1632"/>
      <c r="QDQ3" s="1632"/>
      <c r="QDR3" s="1632"/>
      <c r="QDS3" s="1632"/>
      <c r="QDT3" s="1632"/>
      <c r="QDU3" s="1632"/>
      <c r="QDV3" s="1632"/>
      <c r="QDW3" s="1632"/>
      <c r="QDX3" s="1632"/>
      <c r="QDY3" s="1632"/>
      <c r="QDZ3" s="1632"/>
      <c r="QEA3" s="1632"/>
      <c r="QEB3" s="1632"/>
      <c r="QEC3" s="1632"/>
      <c r="QED3" s="1632"/>
      <c r="QEE3" s="1632"/>
      <c r="QEF3" s="1632"/>
      <c r="QEG3" s="1632"/>
      <c r="QEH3" s="1632"/>
      <c r="QEI3" s="1632"/>
      <c r="QEJ3" s="1632"/>
      <c r="QEK3" s="1632"/>
      <c r="QEL3" s="1632"/>
      <c r="QEM3" s="1632"/>
      <c r="QEN3" s="1632"/>
      <c r="QEO3" s="1632"/>
      <c r="QEP3" s="1632"/>
      <c r="QEQ3" s="1632"/>
      <c r="QER3" s="1632"/>
      <c r="QES3" s="1632"/>
      <c r="QET3" s="1632"/>
      <c r="QEU3" s="1632"/>
      <c r="QEV3" s="1632"/>
      <c r="QEW3" s="1632"/>
      <c r="QEX3" s="1632"/>
      <c r="QEY3" s="1632"/>
      <c r="QEZ3" s="1632"/>
      <c r="QFA3" s="1632"/>
      <c r="QFB3" s="1632"/>
      <c r="QFC3" s="1632"/>
      <c r="QFD3" s="1632"/>
      <c r="QFE3" s="1632"/>
      <c r="QFF3" s="1632"/>
      <c r="QFG3" s="1632"/>
      <c r="QFH3" s="1632"/>
      <c r="QFI3" s="1632"/>
      <c r="QFJ3" s="1632"/>
      <c r="QFK3" s="1632"/>
      <c r="QFL3" s="1632"/>
      <c r="QFM3" s="1632"/>
      <c r="QFN3" s="1632"/>
      <c r="QFO3" s="1632"/>
      <c r="QFP3" s="1632"/>
      <c r="QFQ3" s="1632"/>
      <c r="QFR3" s="1632"/>
      <c r="QFS3" s="1632"/>
      <c r="QFT3" s="1632"/>
      <c r="QFU3" s="1632"/>
      <c r="QFV3" s="1632"/>
      <c r="QFW3" s="1632"/>
      <c r="QFX3" s="1632"/>
      <c r="QFY3" s="1632"/>
      <c r="QFZ3" s="1632"/>
      <c r="QGA3" s="1632"/>
      <c r="QGB3" s="1632"/>
      <c r="QGC3" s="1632"/>
      <c r="QGD3" s="1632"/>
      <c r="QGE3" s="1632"/>
      <c r="QGF3" s="1632"/>
      <c r="QGG3" s="1632"/>
      <c r="QGH3" s="1632"/>
      <c r="QGI3" s="1632"/>
      <c r="QGJ3" s="1632"/>
      <c r="QGK3" s="1632"/>
      <c r="QGL3" s="1632"/>
      <c r="QGM3" s="1632"/>
      <c r="QGN3" s="1632"/>
      <c r="QGO3" s="1632"/>
      <c r="QGP3" s="1632"/>
      <c r="QGQ3" s="1632"/>
      <c r="QGR3" s="1632"/>
      <c r="QGS3" s="1632"/>
      <c r="QGT3" s="1632"/>
      <c r="QGU3" s="1632"/>
      <c r="QGV3" s="1632"/>
      <c r="QGW3" s="1632"/>
      <c r="QGX3" s="1632"/>
      <c r="QGY3" s="1632"/>
      <c r="QGZ3" s="1632"/>
      <c r="QHA3" s="1632"/>
      <c r="QHB3" s="1632"/>
      <c r="QHC3" s="1632"/>
      <c r="QHD3" s="1632"/>
      <c r="QHE3" s="1632"/>
      <c r="QHF3" s="1632"/>
      <c r="QHG3" s="1632"/>
      <c r="QHH3" s="1632"/>
      <c r="QHI3" s="1632"/>
      <c r="QHJ3" s="1632"/>
      <c r="QHK3" s="1632"/>
      <c r="QHL3" s="1632"/>
      <c r="QHM3" s="1632"/>
      <c r="QHN3" s="1632"/>
      <c r="QHO3" s="1632"/>
      <c r="QHP3" s="1632"/>
      <c r="QHQ3" s="1632"/>
      <c r="QHR3" s="1632"/>
      <c r="QHS3" s="1632"/>
      <c r="QHT3" s="1632"/>
      <c r="QHU3" s="1632"/>
      <c r="QHV3" s="1632"/>
      <c r="QHW3" s="1632"/>
      <c r="QHX3" s="1632"/>
      <c r="QHY3" s="1632"/>
      <c r="QHZ3" s="1632"/>
      <c r="QIA3" s="1632"/>
      <c r="QIB3" s="1632"/>
      <c r="QIC3" s="1632"/>
      <c r="QID3" s="1632"/>
      <c r="QIE3" s="1632"/>
      <c r="QIF3" s="1632"/>
      <c r="QIG3" s="1632"/>
      <c r="QIH3" s="1632"/>
      <c r="QII3" s="1632"/>
      <c r="QIJ3" s="1632"/>
      <c r="QIK3" s="1632"/>
      <c r="QIL3" s="1632"/>
      <c r="QIM3" s="1632"/>
      <c r="QIN3" s="1632"/>
      <c r="QIO3" s="1632"/>
      <c r="QIP3" s="1632"/>
      <c r="QIQ3" s="1632"/>
      <c r="QIR3" s="1632"/>
      <c r="QIS3" s="1632"/>
      <c r="QIT3" s="1632"/>
      <c r="QIU3" s="1632"/>
      <c r="QIV3" s="1632"/>
      <c r="QIW3" s="1632"/>
      <c r="QIX3" s="1632"/>
      <c r="QIY3" s="1632"/>
      <c r="QIZ3" s="1632"/>
      <c r="QJA3" s="1632"/>
      <c r="QJB3" s="1632"/>
      <c r="QJC3" s="1632"/>
      <c r="QJD3" s="1632"/>
      <c r="QJE3" s="1632"/>
      <c r="QJF3" s="1632"/>
      <c r="QJG3" s="1632"/>
      <c r="QJH3" s="1632"/>
      <c r="QJI3" s="1632"/>
      <c r="QJJ3" s="1632"/>
      <c r="QJK3" s="1632"/>
      <c r="QJL3" s="1632"/>
      <c r="QJM3" s="1632"/>
      <c r="QJN3" s="1632"/>
      <c r="QJO3" s="1632"/>
      <c r="QJP3" s="1632"/>
      <c r="QJQ3" s="1632"/>
      <c r="QJR3" s="1632"/>
      <c r="QJS3" s="1632"/>
      <c r="QJT3" s="1632"/>
      <c r="QJU3" s="1632"/>
      <c r="QJV3" s="1632"/>
      <c r="QJW3" s="1632"/>
      <c r="QJX3" s="1632"/>
      <c r="QJY3" s="1632"/>
      <c r="QJZ3" s="1632"/>
      <c r="QKA3" s="1632"/>
      <c r="QKB3" s="1632"/>
      <c r="QKC3" s="1632"/>
      <c r="QKD3" s="1632"/>
      <c r="QKE3" s="1632"/>
      <c r="QKF3" s="1632"/>
      <c r="QKG3" s="1632"/>
      <c r="QKH3" s="1632"/>
      <c r="QKI3" s="1632"/>
      <c r="QKJ3" s="1632"/>
      <c r="QKK3" s="1632"/>
      <c r="QKL3" s="1632"/>
      <c r="QKM3" s="1632"/>
      <c r="QKN3" s="1632"/>
      <c r="QKO3" s="1632"/>
      <c r="QKP3" s="1632"/>
      <c r="QKQ3" s="1632"/>
      <c r="QKR3" s="1632"/>
      <c r="QKS3" s="1632"/>
      <c r="QKT3" s="1632"/>
      <c r="QKU3" s="1632"/>
      <c r="QKV3" s="1632"/>
      <c r="QKW3" s="1632"/>
      <c r="QKX3" s="1632"/>
      <c r="QKY3" s="1632"/>
      <c r="QKZ3" s="1632"/>
      <c r="QLA3" s="1632"/>
      <c r="QLB3" s="1632"/>
      <c r="QLC3" s="1632"/>
      <c r="QLD3" s="1632"/>
      <c r="QLE3" s="1632"/>
      <c r="QLF3" s="1632"/>
      <c r="QLG3" s="1632"/>
      <c r="QLH3" s="1632"/>
      <c r="QLI3" s="1632"/>
      <c r="QLJ3" s="1632"/>
      <c r="QLK3" s="1632"/>
      <c r="QLL3" s="1632"/>
      <c r="QLM3" s="1632"/>
      <c r="QLN3" s="1632"/>
      <c r="QLO3" s="1632"/>
      <c r="QLP3" s="1632"/>
      <c r="QLQ3" s="1632"/>
      <c r="QLR3" s="1632"/>
      <c r="QLS3" s="1632"/>
      <c r="QLT3" s="1632"/>
      <c r="QLU3" s="1632"/>
      <c r="QLV3" s="1632"/>
      <c r="QLW3" s="1632"/>
      <c r="QLX3" s="1632"/>
      <c r="QLY3" s="1632"/>
      <c r="QLZ3" s="1632"/>
      <c r="QMA3" s="1632"/>
      <c r="QMB3" s="1632"/>
      <c r="QMC3" s="1632"/>
      <c r="QMD3" s="1632"/>
      <c r="QME3" s="1632"/>
      <c r="QMF3" s="1632"/>
      <c r="QMG3" s="1632"/>
      <c r="QMH3" s="1632"/>
      <c r="QMI3" s="1632"/>
      <c r="QMJ3" s="1632"/>
      <c r="QMK3" s="1632"/>
      <c r="QML3" s="1632"/>
      <c r="QMM3" s="1632"/>
      <c r="QMN3" s="1632"/>
      <c r="QMO3" s="1632"/>
      <c r="QMP3" s="1632"/>
      <c r="QMQ3" s="1632"/>
      <c r="QMR3" s="1632"/>
      <c r="QMS3" s="1632"/>
      <c r="QMT3" s="1632"/>
      <c r="QMU3" s="1632"/>
      <c r="QMV3" s="1632"/>
      <c r="QMW3" s="1632"/>
      <c r="QMX3" s="1632"/>
      <c r="QMY3" s="1632"/>
      <c r="QMZ3" s="1632"/>
      <c r="QNA3" s="1632"/>
      <c r="QNB3" s="1632"/>
      <c r="QNC3" s="1632"/>
      <c r="QND3" s="1632"/>
      <c r="QNE3" s="1632"/>
      <c r="QNF3" s="1632"/>
      <c r="QNG3" s="1632"/>
      <c r="QNH3" s="1632"/>
      <c r="QNI3" s="1632"/>
      <c r="QNJ3" s="1632"/>
      <c r="QNK3" s="1632"/>
      <c r="QNL3" s="1632"/>
      <c r="QNM3" s="1632"/>
      <c r="QNN3" s="1632"/>
      <c r="QNO3" s="1632"/>
      <c r="QNP3" s="1632"/>
      <c r="QNQ3" s="1632"/>
      <c r="QNR3" s="1632"/>
      <c r="QNS3" s="1632"/>
      <c r="QNT3" s="1632"/>
      <c r="QNU3" s="1632"/>
      <c r="QNV3" s="1632"/>
      <c r="QNW3" s="1632"/>
      <c r="QNX3" s="1632"/>
      <c r="QNY3" s="1632"/>
      <c r="QNZ3" s="1632"/>
      <c r="QOA3" s="1632"/>
      <c r="QOB3" s="1632"/>
      <c r="QOC3" s="1632"/>
      <c r="QOD3" s="1632"/>
      <c r="QOE3" s="1632"/>
      <c r="QOF3" s="1632"/>
      <c r="QOG3" s="1632"/>
      <c r="QOH3" s="1632"/>
      <c r="QOI3" s="1632"/>
      <c r="QOJ3" s="1632"/>
      <c r="QOK3" s="1632"/>
      <c r="QOL3" s="1632"/>
      <c r="QOM3" s="1632"/>
      <c r="QON3" s="1632"/>
      <c r="QOO3" s="1632"/>
      <c r="QOP3" s="1632"/>
      <c r="QOQ3" s="1632"/>
      <c r="QOR3" s="1632"/>
      <c r="QOS3" s="1632"/>
      <c r="QOT3" s="1632"/>
      <c r="QOU3" s="1632"/>
      <c r="QOV3" s="1632"/>
      <c r="QOW3" s="1632"/>
      <c r="QOX3" s="1632"/>
      <c r="QOY3" s="1632"/>
      <c r="QOZ3" s="1632"/>
      <c r="QPA3" s="1632"/>
      <c r="QPB3" s="1632"/>
      <c r="QPC3" s="1632"/>
      <c r="QPD3" s="1632"/>
      <c r="QPE3" s="1632"/>
      <c r="QPF3" s="1632"/>
      <c r="QPG3" s="1632"/>
      <c r="QPH3" s="1632"/>
      <c r="QPI3" s="1632"/>
      <c r="QPJ3" s="1632"/>
      <c r="QPK3" s="1632"/>
      <c r="QPL3" s="1632"/>
      <c r="QPM3" s="1632"/>
      <c r="QPN3" s="1632"/>
      <c r="QPO3" s="1632"/>
      <c r="QPP3" s="1632"/>
      <c r="QPQ3" s="1632"/>
      <c r="QPR3" s="1632"/>
      <c r="QPS3" s="1632"/>
      <c r="QPT3" s="1632"/>
      <c r="QPU3" s="1632"/>
      <c r="QPV3" s="1632"/>
      <c r="QPW3" s="1632"/>
      <c r="QPX3" s="1632"/>
      <c r="QPY3" s="1632"/>
      <c r="QPZ3" s="1632"/>
      <c r="QQA3" s="1632"/>
      <c r="QQB3" s="1632"/>
      <c r="QQC3" s="1632"/>
      <c r="QQD3" s="1632"/>
      <c r="QQE3" s="1632"/>
      <c r="QQF3" s="1632"/>
      <c r="QQG3" s="1632"/>
      <c r="QQH3" s="1632"/>
      <c r="QQI3" s="1632"/>
      <c r="QQJ3" s="1632"/>
      <c r="QQK3" s="1632"/>
      <c r="QQL3" s="1632"/>
      <c r="QQM3" s="1632"/>
      <c r="QQN3" s="1632"/>
      <c r="QQO3" s="1632"/>
      <c r="QQP3" s="1632"/>
      <c r="QQQ3" s="1632"/>
      <c r="QQR3" s="1632"/>
      <c r="QQS3" s="1632"/>
      <c r="QQT3" s="1632"/>
      <c r="QQU3" s="1632"/>
      <c r="QQV3" s="1632"/>
      <c r="QQW3" s="1632"/>
      <c r="QQX3" s="1632"/>
      <c r="QQY3" s="1632"/>
      <c r="QQZ3" s="1632"/>
      <c r="QRA3" s="1632"/>
      <c r="QRB3" s="1632"/>
      <c r="QRC3" s="1632"/>
      <c r="QRD3" s="1632"/>
      <c r="QRE3" s="1632"/>
      <c r="QRF3" s="1632"/>
      <c r="QRG3" s="1632"/>
      <c r="QRH3" s="1632"/>
      <c r="QRI3" s="1632"/>
      <c r="QRJ3" s="1632"/>
      <c r="QRK3" s="1632"/>
      <c r="QRL3" s="1632"/>
      <c r="QRM3" s="1632"/>
      <c r="QRN3" s="1632"/>
      <c r="QRO3" s="1632"/>
      <c r="QRP3" s="1632"/>
      <c r="QRQ3" s="1632"/>
      <c r="QRR3" s="1632"/>
      <c r="QRS3" s="1632"/>
      <c r="QRT3" s="1632"/>
      <c r="QRU3" s="1632"/>
      <c r="QRV3" s="1632"/>
      <c r="QRW3" s="1632"/>
      <c r="QRX3" s="1632"/>
      <c r="QRY3" s="1632"/>
      <c r="QRZ3" s="1632"/>
      <c r="QSA3" s="1632"/>
      <c r="QSB3" s="1632"/>
      <c r="QSC3" s="1632"/>
      <c r="QSD3" s="1632"/>
      <c r="QSE3" s="1632"/>
      <c r="QSF3" s="1632"/>
      <c r="QSG3" s="1632"/>
      <c r="QSH3" s="1632"/>
      <c r="QSI3" s="1632"/>
      <c r="QSJ3" s="1632"/>
      <c r="QSK3" s="1632"/>
      <c r="QSL3" s="1632"/>
      <c r="QSM3" s="1632"/>
      <c r="QSN3" s="1632"/>
      <c r="QSO3" s="1632"/>
      <c r="QSP3" s="1632"/>
      <c r="QSQ3" s="1632"/>
      <c r="QSR3" s="1632"/>
      <c r="QSS3" s="1632"/>
      <c r="QST3" s="1632"/>
      <c r="QSU3" s="1632"/>
      <c r="QSV3" s="1632"/>
      <c r="QSW3" s="1632"/>
      <c r="QSX3" s="1632"/>
      <c r="QSY3" s="1632"/>
      <c r="QSZ3" s="1632"/>
      <c r="QTA3" s="1632"/>
      <c r="QTB3" s="1632"/>
      <c r="QTC3" s="1632"/>
      <c r="QTD3" s="1632"/>
      <c r="QTE3" s="1632"/>
      <c r="QTF3" s="1632"/>
      <c r="QTG3" s="1632"/>
      <c r="QTH3" s="1632"/>
      <c r="QTI3" s="1632"/>
      <c r="QTJ3" s="1632"/>
      <c r="QTK3" s="1632"/>
      <c r="QTL3" s="1632"/>
      <c r="QTM3" s="1632"/>
      <c r="QTN3" s="1632"/>
      <c r="QTO3" s="1632"/>
      <c r="QTP3" s="1632"/>
      <c r="QTQ3" s="1632"/>
      <c r="QTR3" s="1632"/>
      <c r="QTS3" s="1632"/>
      <c r="QTT3" s="1632"/>
      <c r="QTU3" s="1632"/>
      <c r="QTV3" s="1632"/>
      <c r="QTW3" s="1632"/>
      <c r="QTX3" s="1632"/>
      <c r="QTY3" s="1632"/>
      <c r="QTZ3" s="1632"/>
      <c r="QUA3" s="1632"/>
      <c r="QUB3" s="1632"/>
      <c r="QUC3" s="1632"/>
      <c r="QUD3" s="1632"/>
      <c r="QUE3" s="1632"/>
      <c r="QUF3" s="1632"/>
      <c r="QUG3" s="1632"/>
      <c r="QUH3" s="1632"/>
      <c r="QUI3" s="1632"/>
      <c r="QUJ3" s="1632"/>
      <c r="QUK3" s="1632"/>
      <c r="QUL3" s="1632"/>
      <c r="QUM3" s="1632"/>
      <c r="QUN3" s="1632"/>
      <c r="QUO3" s="1632"/>
      <c r="QUP3" s="1632"/>
      <c r="QUQ3" s="1632"/>
      <c r="QUR3" s="1632"/>
      <c r="QUS3" s="1632"/>
      <c r="QUT3" s="1632"/>
      <c r="QUU3" s="1632"/>
      <c r="QUV3" s="1632"/>
      <c r="QUW3" s="1632"/>
      <c r="QUX3" s="1632"/>
      <c r="QUY3" s="1632"/>
      <c r="QUZ3" s="1632"/>
      <c r="QVA3" s="1632"/>
      <c r="QVB3" s="1632"/>
      <c r="QVC3" s="1632"/>
      <c r="QVD3" s="1632"/>
      <c r="QVE3" s="1632"/>
      <c r="QVF3" s="1632"/>
      <c r="QVG3" s="1632"/>
      <c r="QVH3" s="1632"/>
      <c r="QVI3" s="1632"/>
      <c r="QVJ3" s="1632"/>
      <c r="QVK3" s="1632"/>
      <c r="QVL3" s="1632"/>
      <c r="QVM3" s="1632"/>
      <c r="QVN3" s="1632"/>
      <c r="QVO3" s="1632"/>
      <c r="QVP3" s="1632"/>
      <c r="QVQ3" s="1632"/>
      <c r="QVR3" s="1632"/>
      <c r="QVS3" s="1632"/>
      <c r="QVT3" s="1632"/>
      <c r="QVU3" s="1632"/>
      <c r="QVV3" s="1632"/>
      <c r="QVW3" s="1632"/>
      <c r="QVX3" s="1632"/>
      <c r="QVY3" s="1632"/>
      <c r="QVZ3" s="1632"/>
      <c r="QWA3" s="1632"/>
      <c r="QWB3" s="1632"/>
      <c r="QWC3" s="1632"/>
      <c r="QWD3" s="1632"/>
      <c r="QWE3" s="1632"/>
      <c r="QWF3" s="1632"/>
      <c r="QWG3" s="1632"/>
      <c r="QWH3" s="1632"/>
      <c r="QWI3" s="1632"/>
      <c r="QWJ3" s="1632"/>
      <c r="QWK3" s="1632"/>
      <c r="QWL3" s="1632"/>
      <c r="QWM3" s="1632"/>
      <c r="QWN3" s="1632"/>
      <c r="QWO3" s="1632"/>
      <c r="QWP3" s="1632"/>
      <c r="QWQ3" s="1632"/>
      <c r="QWR3" s="1632"/>
      <c r="QWS3" s="1632"/>
      <c r="QWT3" s="1632"/>
      <c r="QWU3" s="1632"/>
      <c r="QWV3" s="1632"/>
      <c r="QWW3" s="1632"/>
      <c r="QWX3" s="1632"/>
      <c r="QWY3" s="1632"/>
      <c r="QWZ3" s="1632"/>
      <c r="QXA3" s="1632"/>
      <c r="QXB3" s="1632"/>
      <c r="QXC3" s="1632"/>
      <c r="QXD3" s="1632"/>
      <c r="QXE3" s="1632"/>
      <c r="QXF3" s="1632"/>
      <c r="QXG3" s="1632"/>
      <c r="QXH3" s="1632"/>
      <c r="QXI3" s="1632"/>
      <c r="QXJ3" s="1632"/>
      <c r="QXK3" s="1632"/>
      <c r="QXL3" s="1632"/>
      <c r="QXM3" s="1632"/>
      <c r="QXN3" s="1632"/>
      <c r="QXO3" s="1632"/>
      <c r="QXP3" s="1632"/>
      <c r="QXQ3" s="1632"/>
      <c r="QXR3" s="1632"/>
      <c r="QXS3" s="1632"/>
      <c r="QXT3" s="1632"/>
      <c r="QXU3" s="1632"/>
      <c r="QXV3" s="1632"/>
      <c r="QXW3" s="1632"/>
      <c r="QXX3" s="1632"/>
      <c r="QXY3" s="1632"/>
      <c r="QXZ3" s="1632"/>
      <c r="QYA3" s="1632"/>
      <c r="QYB3" s="1632"/>
      <c r="QYC3" s="1632"/>
      <c r="QYD3" s="1632"/>
      <c r="QYE3" s="1632"/>
      <c r="QYF3" s="1632"/>
      <c r="QYG3" s="1632"/>
      <c r="QYH3" s="1632"/>
      <c r="QYI3" s="1632"/>
      <c r="QYJ3" s="1632"/>
      <c r="QYK3" s="1632"/>
      <c r="QYL3" s="1632"/>
      <c r="QYM3" s="1632"/>
      <c r="QYN3" s="1632"/>
      <c r="QYO3" s="1632"/>
      <c r="QYP3" s="1632"/>
      <c r="QYQ3" s="1632"/>
      <c r="QYR3" s="1632"/>
      <c r="QYS3" s="1632"/>
      <c r="QYT3" s="1632"/>
      <c r="QYU3" s="1632"/>
      <c r="QYV3" s="1632"/>
      <c r="QYW3" s="1632"/>
      <c r="QYX3" s="1632"/>
      <c r="QYY3" s="1632"/>
      <c r="QYZ3" s="1632"/>
      <c r="QZA3" s="1632"/>
      <c r="QZB3" s="1632"/>
      <c r="QZC3" s="1632"/>
      <c r="QZD3" s="1632"/>
      <c r="QZE3" s="1632"/>
      <c r="QZF3" s="1632"/>
      <c r="QZG3" s="1632"/>
      <c r="QZH3" s="1632"/>
      <c r="QZI3" s="1632"/>
      <c r="QZJ3" s="1632"/>
      <c r="QZK3" s="1632"/>
      <c r="QZL3" s="1632"/>
      <c r="QZM3" s="1632"/>
      <c r="QZN3" s="1632"/>
      <c r="QZO3" s="1632"/>
      <c r="QZP3" s="1632"/>
      <c r="QZQ3" s="1632"/>
      <c r="QZR3" s="1632"/>
      <c r="QZS3" s="1632"/>
      <c r="QZT3" s="1632"/>
      <c r="QZU3" s="1632"/>
      <c r="QZV3" s="1632"/>
      <c r="QZW3" s="1632"/>
      <c r="QZX3" s="1632"/>
      <c r="QZY3" s="1632"/>
      <c r="QZZ3" s="1632"/>
      <c r="RAA3" s="1632"/>
      <c r="RAB3" s="1632"/>
      <c r="RAC3" s="1632"/>
      <c r="RAD3" s="1632"/>
      <c r="RAE3" s="1632"/>
      <c r="RAF3" s="1632"/>
      <c r="RAG3" s="1632"/>
      <c r="RAH3" s="1632"/>
      <c r="RAI3" s="1632"/>
      <c r="RAJ3" s="1632"/>
      <c r="RAK3" s="1632"/>
      <c r="RAL3" s="1632"/>
      <c r="RAM3" s="1632"/>
      <c r="RAN3" s="1632"/>
      <c r="RAO3" s="1632"/>
      <c r="RAP3" s="1632"/>
      <c r="RAQ3" s="1632"/>
      <c r="RAR3" s="1632"/>
      <c r="RAS3" s="1632"/>
      <c r="RAT3" s="1632"/>
      <c r="RAU3" s="1632"/>
      <c r="RAV3" s="1632"/>
      <c r="RAW3" s="1632"/>
      <c r="RAX3" s="1632"/>
      <c r="RAY3" s="1632"/>
      <c r="RAZ3" s="1632"/>
      <c r="RBA3" s="1632"/>
      <c r="RBB3" s="1632"/>
      <c r="RBC3" s="1632"/>
      <c r="RBD3" s="1632"/>
      <c r="RBE3" s="1632"/>
      <c r="RBF3" s="1632"/>
      <c r="RBG3" s="1632"/>
      <c r="RBH3" s="1632"/>
      <c r="RBI3" s="1632"/>
      <c r="RBJ3" s="1632"/>
      <c r="RBK3" s="1632"/>
      <c r="RBL3" s="1632"/>
      <c r="RBM3" s="1632"/>
      <c r="RBN3" s="1632"/>
      <c r="RBO3" s="1632"/>
      <c r="RBP3" s="1632"/>
      <c r="RBQ3" s="1632"/>
      <c r="RBR3" s="1632"/>
      <c r="RBS3" s="1632"/>
      <c r="RBT3" s="1632"/>
      <c r="RBU3" s="1632"/>
      <c r="RBV3" s="1632"/>
      <c r="RBW3" s="1632"/>
      <c r="RBX3" s="1632"/>
      <c r="RBY3" s="1632"/>
      <c r="RBZ3" s="1632"/>
      <c r="RCA3" s="1632"/>
      <c r="RCB3" s="1632"/>
      <c r="RCC3" s="1632"/>
      <c r="RCD3" s="1632"/>
      <c r="RCE3" s="1632"/>
      <c r="RCF3" s="1632"/>
      <c r="RCG3" s="1632"/>
      <c r="RCH3" s="1632"/>
      <c r="RCI3" s="1632"/>
      <c r="RCJ3" s="1632"/>
      <c r="RCK3" s="1632"/>
      <c r="RCL3" s="1632"/>
      <c r="RCM3" s="1632"/>
      <c r="RCN3" s="1632"/>
      <c r="RCO3" s="1632"/>
      <c r="RCP3" s="1632"/>
      <c r="RCQ3" s="1632"/>
      <c r="RCR3" s="1632"/>
      <c r="RCS3" s="1632"/>
      <c r="RCT3" s="1632"/>
      <c r="RCU3" s="1632"/>
      <c r="RCV3" s="1632"/>
      <c r="RCW3" s="1632"/>
      <c r="RCX3" s="1632"/>
      <c r="RCY3" s="1632"/>
      <c r="RCZ3" s="1632"/>
      <c r="RDA3" s="1632"/>
      <c r="RDB3" s="1632"/>
      <c r="RDC3" s="1632"/>
      <c r="RDD3" s="1632"/>
      <c r="RDE3" s="1632"/>
      <c r="RDF3" s="1632"/>
      <c r="RDG3" s="1632"/>
      <c r="RDH3" s="1632"/>
      <c r="RDI3" s="1632"/>
      <c r="RDJ3" s="1632"/>
      <c r="RDK3" s="1632"/>
      <c r="RDL3" s="1632"/>
      <c r="RDM3" s="1632"/>
      <c r="RDN3" s="1632"/>
      <c r="RDO3" s="1632"/>
      <c r="RDP3" s="1632"/>
      <c r="RDQ3" s="1632"/>
      <c r="RDR3" s="1632"/>
      <c r="RDS3" s="1632"/>
      <c r="RDT3" s="1632"/>
      <c r="RDU3" s="1632"/>
      <c r="RDV3" s="1632"/>
      <c r="RDW3" s="1632"/>
      <c r="RDX3" s="1632"/>
      <c r="RDY3" s="1632"/>
      <c r="RDZ3" s="1632"/>
      <c r="REA3" s="1632"/>
      <c r="REB3" s="1632"/>
      <c r="REC3" s="1632"/>
      <c r="RED3" s="1632"/>
      <c r="REE3" s="1632"/>
      <c r="REF3" s="1632"/>
      <c r="REG3" s="1632"/>
      <c r="REH3" s="1632"/>
      <c r="REI3" s="1632"/>
      <c r="REJ3" s="1632"/>
      <c r="REK3" s="1632"/>
      <c r="REL3" s="1632"/>
      <c r="REM3" s="1632"/>
      <c r="REN3" s="1632"/>
      <c r="REO3" s="1632"/>
      <c r="REP3" s="1632"/>
      <c r="REQ3" s="1632"/>
      <c r="RER3" s="1632"/>
      <c r="RES3" s="1632"/>
      <c r="RET3" s="1632"/>
      <c r="REU3" s="1632"/>
      <c r="REV3" s="1632"/>
      <c r="REW3" s="1632"/>
      <c r="REX3" s="1632"/>
      <c r="REY3" s="1632"/>
      <c r="REZ3" s="1632"/>
      <c r="RFA3" s="1632"/>
      <c r="RFB3" s="1632"/>
      <c r="RFC3" s="1632"/>
      <c r="RFD3" s="1632"/>
      <c r="RFE3" s="1632"/>
      <c r="RFF3" s="1632"/>
      <c r="RFG3" s="1632"/>
      <c r="RFH3" s="1632"/>
      <c r="RFI3" s="1632"/>
      <c r="RFJ3" s="1632"/>
      <c r="RFK3" s="1632"/>
      <c r="RFL3" s="1632"/>
      <c r="RFM3" s="1632"/>
      <c r="RFN3" s="1632"/>
      <c r="RFO3" s="1632"/>
      <c r="RFP3" s="1632"/>
      <c r="RFQ3" s="1632"/>
      <c r="RFR3" s="1632"/>
      <c r="RFS3" s="1632"/>
      <c r="RFT3" s="1632"/>
      <c r="RFU3" s="1632"/>
      <c r="RFV3" s="1632"/>
      <c r="RFW3" s="1632"/>
      <c r="RFX3" s="1632"/>
      <c r="RFY3" s="1632"/>
      <c r="RFZ3" s="1632"/>
      <c r="RGA3" s="1632"/>
      <c r="RGB3" s="1632"/>
      <c r="RGC3" s="1632"/>
      <c r="RGD3" s="1632"/>
      <c r="RGE3" s="1632"/>
      <c r="RGF3" s="1632"/>
      <c r="RGG3" s="1632"/>
      <c r="RGH3" s="1632"/>
      <c r="RGI3" s="1632"/>
      <c r="RGJ3" s="1632"/>
      <c r="RGK3" s="1632"/>
      <c r="RGL3" s="1632"/>
      <c r="RGM3" s="1632"/>
      <c r="RGN3" s="1632"/>
      <c r="RGO3" s="1632"/>
      <c r="RGP3" s="1632"/>
      <c r="RGQ3" s="1632"/>
      <c r="RGR3" s="1632"/>
      <c r="RGS3" s="1632"/>
      <c r="RGT3" s="1632"/>
      <c r="RGU3" s="1632"/>
      <c r="RGV3" s="1632"/>
      <c r="RGW3" s="1632"/>
      <c r="RGX3" s="1632"/>
      <c r="RGY3" s="1632"/>
      <c r="RGZ3" s="1632"/>
      <c r="RHA3" s="1632"/>
      <c r="RHB3" s="1632"/>
      <c r="RHC3" s="1632"/>
      <c r="RHD3" s="1632"/>
      <c r="RHE3" s="1632"/>
      <c r="RHF3" s="1632"/>
      <c r="RHG3" s="1632"/>
      <c r="RHH3" s="1632"/>
      <c r="RHI3" s="1632"/>
      <c r="RHJ3" s="1632"/>
      <c r="RHK3" s="1632"/>
      <c r="RHL3" s="1632"/>
      <c r="RHM3" s="1632"/>
      <c r="RHN3" s="1632"/>
      <c r="RHO3" s="1632"/>
      <c r="RHP3" s="1632"/>
      <c r="RHQ3" s="1632"/>
      <c r="RHR3" s="1632"/>
      <c r="RHS3" s="1632"/>
      <c r="RHT3" s="1632"/>
      <c r="RHU3" s="1632"/>
      <c r="RHV3" s="1632"/>
      <c r="RHW3" s="1632"/>
      <c r="RHX3" s="1632"/>
      <c r="RHY3" s="1632"/>
      <c r="RHZ3" s="1632"/>
      <c r="RIA3" s="1632"/>
      <c r="RIB3" s="1632"/>
      <c r="RIC3" s="1632"/>
      <c r="RID3" s="1632"/>
      <c r="RIE3" s="1632"/>
      <c r="RIF3" s="1632"/>
      <c r="RIG3" s="1632"/>
      <c r="RIH3" s="1632"/>
      <c r="RII3" s="1632"/>
      <c r="RIJ3" s="1632"/>
      <c r="RIK3" s="1632"/>
      <c r="RIL3" s="1632"/>
      <c r="RIM3" s="1632"/>
      <c r="RIN3" s="1632"/>
      <c r="RIO3" s="1632"/>
      <c r="RIP3" s="1632"/>
      <c r="RIQ3" s="1632"/>
      <c r="RIR3" s="1632"/>
      <c r="RIS3" s="1632"/>
      <c r="RIT3" s="1632"/>
      <c r="RIU3" s="1632"/>
      <c r="RIV3" s="1632"/>
      <c r="RIW3" s="1632"/>
      <c r="RIX3" s="1632"/>
      <c r="RIY3" s="1632"/>
      <c r="RIZ3" s="1632"/>
      <c r="RJA3" s="1632"/>
      <c r="RJB3" s="1632"/>
      <c r="RJC3" s="1632"/>
      <c r="RJD3" s="1632"/>
      <c r="RJE3" s="1632"/>
      <c r="RJF3" s="1632"/>
      <c r="RJG3" s="1632"/>
      <c r="RJH3" s="1632"/>
      <c r="RJI3" s="1632"/>
      <c r="RJJ3" s="1632"/>
      <c r="RJK3" s="1632"/>
      <c r="RJL3" s="1632"/>
      <c r="RJM3" s="1632"/>
      <c r="RJN3" s="1632"/>
      <c r="RJO3" s="1632"/>
      <c r="RJP3" s="1632"/>
      <c r="RJQ3" s="1632"/>
      <c r="RJR3" s="1632"/>
      <c r="RJS3" s="1632"/>
      <c r="RJT3" s="1632"/>
      <c r="RJU3" s="1632"/>
      <c r="RJV3" s="1632"/>
      <c r="RJW3" s="1632"/>
      <c r="RJX3" s="1632"/>
      <c r="RJY3" s="1632"/>
      <c r="RJZ3" s="1632"/>
      <c r="RKA3" s="1632"/>
      <c r="RKB3" s="1632"/>
      <c r="RKC3" s="1632"/>
      <c r="RKD3" s="1632"/>
      <c r="RKE3" s="1632"/>
      <c r="RKF3" s="1632"/>
      <c r="RKG3" s="1632"/>
      <c r="RKH3" s="1632"/>
      <c r="RKI3" s="1632"/>
      <c r="RKJ3" s="1632"/>
      <c r="RKK3" s="1632"/>
      <c r="RKL3" s="1632"/>
      <c r="RKM3" s="1632"/>
      <c r="RKN3" s="1632"/>
      <c r="RKO3" s="1632"/>
      <c r="RKP3" s="1632"/>
      <c r="RKQ3" s="1632"/>
      <c r="RKR3" s="1632"/>
      <c r="RKS3" s="1632"/>
      <c r="RKT3" s="1632"/>
      <c r="RKU3" s="1632"/>
      <c r="RKV3" s="1632"/>
      <c r="RKW3" s="1632"/>
      <c r="RKX3" s="1632"/>
      <c r="RKY3" s="1632"/>
      <c r="RKZ3" s="1632"/>
      <c r="RLA3" s="1632"/>
      <c r="RLB3" s="1632"/>
      <c r="RLC3" s="1632"/>
      <c r="RLD3" s="1632"/>
      <c r="RLE3" s="1632"/>
      <c r="RLF3" s="1632"/>
      <c r="RLG3" s="1632"/>
      <c r="RLH3" s="1632"/>
      <c r="RLI3" s="1632"/>
      <c r="RLJ3" s="1632"/>
      <c r="RLK3" s="1632"/>
      <c r="RLL3" s="1632"/>
      <c r="RLM3" s="1632"/>
      <c r="RLN3" s="1632"/>
      <c r="RLO3" s="1632"/>
      <c r="RLP3" s="1632"/>
      <c r="RLQ3" s="1632"/>
      <c r="RLR3" s="1632"/>
      <c r="RLS3" s="1632"/>
      <c r="RLT3" s="1632"/>
      <c r="RLU3" s="1632"/>
      <c r="RLV3" s="1632"/>
      <c r="RLW3" s="1632"/>
      <c r="RLX3" s="1632"/>
      <c r="RLY3" s="1632"/>
      <c r="RLZ3" s="1632"/>
      <c r="RMA3" s="1632"/>
      <c r="RMB3" s="1632"/>
      <c r="RMC3" s="1632"/>
      <c r="RMD3" s="1632"/>
      <c r="RME3" s="1632"/>
      <c r="RMF3" s="1632"/>
      <c r="RMG3" s="1632"/>
      <c r="RMH3" s="1632"/>
      <c r="RMI3" s="1632"/>
      <c r="RMJ3" s="1632"/>
      <c r="RMK3" s="1632"/>
      <c r="RML3" s="1632"/>
      <c r="RMM3" s="1632"/>
      <c r="RMN3" s="1632"/>
      <c r="RMO3" s="1632"/>
      <c r="RMP3" s="1632"/>
      <c r="RMQ3" s="1632"/>
      <c r="RMR3" s="1632"/>
      <c r="RMS3" s="1632"/>
      <c r="RMT3" s="1632"/>
      <c r="RMU3" s="1632"/>
      <c r="RMV3" s="1632"/>
      <c r="RMW3" s="1632"/>
      <c r="RMX3" s="1632"/>
      <c r="RMY3" s="1632"/>
      <c r="RMZ3" s="1632"/>
      <c r="RNA3" s="1632"/>
      <c r="RNB3" s="1632"/>
      <c r="RNC3" s="1632"/>
      <c r="RND3" s="1632"/>
      <c r="RNE3" s="1632"/>
      <c r="RNF3" s="1632"/>
      <c r="RNG3" s="1632"/>
      <c r="RNH3" s="1632"/>
      <c r="RNI3" s="1632"/>
      <c r="RNJ3" s="1632"/>
      <c r="RNK3" s="1632"/>
      <c r="RNL3" s="1632"/>
      <c r="RNM3" s="1632"/>
      <c r="RNN3" s="1632"/>
      <c r="RNO3" s="1632"/>
      <c r="RNP3" s="1632"/>
      <c r="RNQ3" s="1632"/>
      <c r="RNR3" s="1632"/>
      <c r="RNS3" s="1632"/>
      <c r="RNT3" s="1632"/>
      <c r="RNU3" s="1632"/>
      <c r="RNV3" s="1632"/>
      <c r="RNW3" s="1632"/>
      <c r="RNX3" s="1632"/>
      <c r="RNY3" s="1632"/>
      <c r="RNZ3" s="1632"/>
      <c r="ROA3" s="1632"/>
      <c r="ROB3" s="1632"/>
      <c r="ROC3" s="1632"/>
      <c r="ROD3" s="1632"/>
      <c r="ROE3" s="1632"/>
      <c r="ROF3" s="1632"/>
      <c r="ROG3" s="1632"/>
      <c r="ROH3" s="1632"/>
      <c r="ROI3" s="1632"/>
      <c r="ROJ3" s="1632"/>
      <c r="ROK3" s="1632"/>
      <c r="ROL3" s="1632"/>
      <c r="ROM3" s="1632"/>
      <c r="RON3" s="1632"/>
      <c r="ROO3" s="1632"/>
      <c r="ROP3" s="1632"/>
      <c r="ROQ3" s="1632"/>
      <c r="ROR3" s="1632"/>
      <c r="ROS3" s="1632"/>
      <c r="ROT3" s="1632"/>
      <c r="ROU3" s="1632"/>
      <c r="ROV3" s="1632"/>
      <c r="ROW3" s="1632"/>
      <c r="ROX3" s="1632"/>
      <c r="ROY3" s="1632"/>
      <c r="ROZ3" s="1632"/>
      <c r="RPA3" s="1632"/>
      <c r="RPB3" s="1632"/>
      <c r="RPC3" s="1632"/>
      <c r="RPD3" s="1632"/>
      <c r="RPE3" s="1632"/>
      <c r="RPF3" s="1632"/>
      <c r="RPG3" s="1632"/>
      <c r="RPH3" s="1632"/>
      <c r="RPI3" s="1632"/>
      <c r="RPJ3" s="1632"/>
      <c r="RPK3" s="1632"/>
      <c r="RPL3" s="1632"/>
      <c r="RPM3" s="1632"/>
      <c r="RPN3" s="1632"/>
      <c r="RPO3" s="1632"/>
      <c r="RPP3" s="1632"/>
      <c r="RPQ3" s="1632"/>
      <c r="RPR3" s="1632"/>
      <c r="RPS3" s="1632"/>
      <c r="RPT3" s="1632"/>
      <c r="RPU3" s="1632"/>
      <c r="RPV3" s="1632"/>
      <c r="RPW3" s="1632"/>
      <c r="RPX3" s="1632"/>
      <c r="RPY3" s="1632"/>
      <c r="RPZ3" s="1632"/>
      <c r="RQA3" s="1632"/>
      <c r="RQB3" s="1632"/>
      <c r="RQC3" s="1632"/>
      <c r="RQD3" s="1632"/>
      <c r="RQE3" s="1632"/>
      <c r="RQF3" s="1632"/>
      <c r="RQG3" s="1632"/>
      <c r="RQH3" s="1632"/>
      <c r="RQI3" s="1632"/>
      <c r="RQJ3" s="1632"/>
      <c r="RQK3" s="1632"/>
      <c r="RQL3" s="1632"/>
      <c r="RQM3" s="1632"/>
      <c r="RQN3" s="1632"/>
      <c r="RQO3" s="1632"/>
      <c r="RQP3" s="1632"/>
      <c r="RQQ3" s="1632"/>
      <c r="RQR3" s="1632"/>
      <c r="RQS3" s="1632"/>
      <c r="RQT3" s="1632"/>
      <c r="RQU3" s="1632"/>
      <c r="RQV3" s="1632"/>
      <c r="RQW3" s="1632"/>
      <c r="RQX3" s="1632"/>
      <c r="RQY3" s="1632"/>
      <c r="RQZ3" s="1632"/>
      <c r="RRA3" s="1632"/>
      <c r="RRB3" s="1632"/>
      <c r="RRC3" s="1632"/>
      <c r="RRD3" s="1632"/>
      <c r="RRE3" s="1632"/>
      <c r="RRF3" s="1632"/>
      <c r="RRG3" s="1632"/>
      <c r="RRH3" s="1632"/>
      <c r="RRI3" s="1632"/>
      <c r="RRJ3" s="1632"/>
      <c r="RRK3" s="1632"/>
      <c r="RRL3" s="1632"/>
      <c r="RRM3" s="1632"/>
      <c r="RRN3" s="1632"/>
      <c r="RRO3" s="1632"/>
      <c r="RRP3" s="1632"/>
      <c r="RRQ3" s="1632"/>
      <c r="RRR3" s="1632"/>
      <c r="RRS3" s="1632"/>
      <c r="RRT3" s="1632"/>
      <c r="RRU3" s="1632"/>
      <c r="RRV3" s="1632"/>
      <c r="RRW3" s="1632"/>
      <c r="RRX3" s="1632"/>
      <c r="RRY3" s="1632"/>
      <c r="RRZ3" s="1632"/>
      <c r="RSA3" s="1632"/>
      <c r="RSB3" s="1632"/>
      <c r="RSC3" s="1632"/>
      <c r="RSD3" s="1632"/>
      <c r="RSE3" s="1632"/>
      <c r="RSF3" s="1632"/>
      <c r="RSG3" s="1632"/>
      <c r="RSH3" s="1632"/>
      <c r="RSI3" s="1632"/>
      <c r="RSJ3" s="1632"/>
      <c r="RSK3" s="1632"/>
      <c r="RSL3" s="1632"/>
      <c r="RSM3" s="1632"/>
      <c r="RSN3" s="1632"/>
      <c r="RSO3" s="1632"/>
      <c r="RSP3" s="1632"/>
      <c r="RSQ3" s="1632"/>
      <c r="RSR3" s="1632"/>
      <c r="RSS3" s="1632"/>
      <c r="RST3" s="1632"/>
      <c r="RSU3" s="1632"/>
      <c r="RSV3" s="1632"/>
      <c r="RSW3" s="1632"/>
      <c r="RSX3" s="1632"/>
      <c r="RSY3" s="1632"/>
      <c r="RSZ3" s="1632"/>
      <c r="RTA3" s="1632"/>
      <c r="RTB3" s="1632"/>
      <c r="RTC3" s="1632"/>
      <c r="RTD3" s="1632"/>
      <c r="RTE3" s="1632"/>
      <c r="RTF3" s="1632"/>
      <c r="RTG3" s="1632"/>
      <c r="RTH3" s="1632"/>
      <c r="RTI3" s="1632"/>
      <c r="RTJ3" s="1632"/>
      <c r="RTK3" s="1632"/>
      <c r="RTL3" s="1632"/>
      <c r="RTM3" s="1632"/>
      <c r="RTN3" s="1632"/>
      <c r="RTO3" s="1632"/>
      <c r="RTP3" s="1632"/>
      <c r="RTQ3" s="1632"/>
      <c r="RTR3" s="1632"/>
      <c r="RTS3" s="1632"/>
      <c r="RTT3" s="1632"/>
      <c r="RTU3" s="1632"/>
      <c r="RTV3" s="1632"/>
      <c r="RTW3" s="1632"/>
      <c r="RTX3" s="1632"/>
      <c r="RTY3" s="1632"/>
      <c r="RTZ3" s="1632"/>
      <c r="RUA3" s="1632"/>
      <c r="RUB3" s="1632"/>
      <c r="RUC3" s="1632"/>
      <c r="RUD3" s="1632"/>
      <c r="RUE3" s="1632"/>
      <c r="RUF3" s="1632"/>
      <c r="RUG3" s="1632"/>
      <c r="RUH3" s="1632"/>
      <c r="RUI3" s="1632"/>
      <c r="RUJ3" s="1632"/>
      <c r="RUK3" s="1632"/>
      <c r="RUL3" s="1632"/>
      <c r="RUM3" s="1632"/>
      <c r="RUN3" s="1632"/>
      <c r="RUO3" s="1632"/>
      <c r="RUP3" s="1632"/>
      <c r="RUQ3" s="1632"/>
      <c r="RUR3" s="1632"/>
      <c r="RUS3" s="1632"/>
      <c r="RUT3" s="1632"/>
      <c r="RUU3" s="1632"/>
      <c r="RUV3" s="1632"/>
      <c r="RUW3" s="1632"/>
      <c r="RUX3" s="1632"/>
      <c r="RUY3" s="1632"/>
      <c r="RUZ3" s="1632"/>
      <c r="RVA3" s="1632"/>
      <c r="RVB3" s="1632"/>
      <c r="RVC3" s="1632"/>
      <c r="RVD3" s="1632"/>
      <c r="RVE3" s="1632"/>
      <c r="RVF3" s="1632"/>
      <c r="RVG3" s="1632"/>
      <c r="RVH3" s="1632"/>
      <c r="RVI3" s="1632"/>
      <c r="RVJ3" s="1632"/>
      <c r="RVK3" s="1632"/>
      <c r="RVL3" s="1632"/>
      <c r="RVM3" s="1632"/>
      <c r="RVN3" s="1632"/>
      <c r="RVO3" s="1632"/>
      <c r="RVP3" s="1632"/>
      <c r="RVQ3" s="1632"/>
      <c r="RVR3" s="1632"/>
      <c r="RVS3" s="1632"/>
      <c r="RVT3" s="1632"/>
      <c r="RVU3" s="1632"/>
      <c r="RVV3" s="1632"/>
      <c r="RVW3" s="1632"/>
      <c r="RVX3" s="1632"/>
      <c r="RVY3" s="1632"/>
      <c r="RVZ3" s="1632"/>
      <c r="RWA3" s="1632"/>
      <c r="RWB3" s="1632"/>
      <c r="RWC3" s="1632"/>
      <c r="RWD3" s="1632"/>
      <c r="RWE3" s="1632"/>
      <c r="RWF3" s="1632"/>
      <c r="RWG3" s="1632"/>
      <c r="RWH3" s="1632"/>
      <c r="RWI3" s="1632"/>
      <c r="RWJ3" s="1632"/>
      <c r="RWK3" s="1632"/>
      <c r="RWL3" s="1632"/>
      <c r="RWM3" s="1632"/>
      <c r="RWN3" s="1632"/>
      <c r="RWO3" s="1632"/>
      <c r="RWP3" s="1632"/>
      <c r="RWQ3" s="1632"/>
      <c r="RWR3" s="1632"/>
      <c r="RWS3" s="1632"/>
      <c r="RWT3" s="1632"/>
      <c r="RWU3" s="1632"/>
      <c r="RWV3" s="1632"/>
      <c r="RWW3" s="1632"/>
      <c r="RWX3" s="1632"/>
      <c r="RWY3" s="1632"/>
      <c r="RWZ3" s="1632"/>
      <c r="RXA3" s="1632"/>
      <c r="RXB3" s="1632"/>
      <c r="RXC3" s="1632"/>
      <c r="RXD3" s="1632"/>
      <c r="RXE3" s="1632"/>
      <c r="RXF3" s="1632"/>
      <c r="RXG3" s="1632"/>
      <c r="RXH3" s="1632"/>
      <c r="RXI3" s="1632"/>
      <c r="RXJ3" s="1632"/>
      <c r="RXK3" s="1632"/>
      <c r="RXL3" s="1632"/>
      <c r="RXM3" s="1632"/>
      <c r="RXN3" s="1632"/>
      <c r="RXO3" s="1632"/>
      <c r="RXP3" s="1632"/>
      <c r="RXQ3" s="1632"/>
      <c r="RXR3" s="1632"/>
      <c r="RXS3" s="1632"/>
      <c r="RXT3" s="1632"/>
      <c r="RXU3" s="1632"/>
      <c r="RXV3" s="1632"/>
      <c r="RXW3" s="1632"/>
      <c r="RXX3" s="1632"/>
      <c r="RXY3" s="1632"/>
      <c r="RXZ3" s="1632"/>
      <c r="RYA3" s="1632"/>
      <c r="RYB3" s="1632"/>
      <c r="RYC3" s="1632"/>
      <c r="RYD3" s="1632"/>
      <c r="RYE3" s="1632"/>
      <c r="RYF3" s="1632"/>
      <c r="RYG3" s="1632"/>
      <c r="RYH3" s="1632"/>
      <c r="RYI3" s="1632"/>
      <c r="RYJ3" s="1632"/>
      <c r="RYK3" s="1632"/>
      <c r="RYL3" s="1632"/>
      <c r="RYM3" s="1632"/>
      <c r="RYN3" s="1632"/>
      <c r="RYO3" s="1632"/>
      <c r="RYP3" s="1632"/>
      <c r="RYQ3" s="1632"/>
      <c r="RYR3" s="1632"/>
      <c r="RYS3" s="1632"/>
      <c r="RYT3" s="1632"/>
      <c r="RYU3" s="1632"/>
      <c r="RYV3" s="1632"/>
      <c r="RYW3" s="1632"/>
      <c r="RYX3" s="1632"/>
      <c r="RYY3" s="1632"/>
      <c r="RYZ3" s="1632"/>
      <c r="RZA3" s="1632"/>
      <c r="RZB3" s="1632"/>
      <c r="RZC3" s="1632"/>
      <c r="RZD3" s="1632"/>
      <c r="RZE3" s="1632"/>
      <c r="RZF3" s="1632"/>
      <c r="RZG3" s="1632"/>
      <c r="RZH3" s="1632"/>
      <c r="RZI3" s="1632"/>
      <c r="RZJ3" s="1632"/>
      <c r="RZK3" s="1632"/>
      <c r="RZL3" s="1632"/>
      <c r="RZM3" s="1632"/>
      <c r="RZN3" s="1632"/>
      <c r="RZO3" s="1632"/>
      <c r="RZP3" s="1632"/>
      <c r="RZQ3" s="1632"/>
      <c r="RZR3" s="1632"/>
      <c r="RZS3" s="1632"/>
      <c r="RZT3" s="1632"/>
      <c r="RZU3" s="1632"/>
      <c r="RZV3" s="1632"/>
      <c r="RZW3" s="1632"/>
      <c r="RZX3" s="1632"/>
      <c r="RZY3" s="1632"/>
      <c r="RZZ3" s="1632"/>
      <c r="SAA3" s="1632"/>
      <c r="SAB3" s="1632"/>
      <c r="SAC3" s="1632"/>
      <c r="SAD3" s="1632"/>
      <c r="SAE3" s="1632"/>
      <c r="SAF3" s="1632"/>
      <c r="SAG3" s="1632"/>
      <c r="SAH3" s="1632"/>
      <c r="SAI3" s="1632"/>
      <c r="SAJ3" s="1632"/>
      <c r="SAK3" s="1632"/>
      <c r="SAL3" s="1632"/>
      <c r="SAM3" s="1632"/>
      <c r="SAN3" s="1632"/>
      <c r="SAO3" s="1632"/>
      <c r="SAP3" s="1632"/>
      <c r="SAQ3" s="1632"/>
      <c r="SAR3" s="1632"/>
      <c r="SAS3" s="1632"/>
      <c r="SAT3" s="1632"/>
      <c r="SAU3" s="1632"/>
      <c r="SAV3" s="1632"/>
      <c r="SAW3" s="1632"/>
      <c r="SAX3" s="1632"/>
      <c r="SAY3" s="1632"/>
      <c r="SAZ3" s="1632"/>
      <c r="SBA3" s="1632"/>
      <c r="SBB3" s="1632"/>
      <c r="SBC3" s="1632"/>
      <c r="SBD3" s="1632"/>
      <c r="SBE3" s="1632"/>
      <c r="SBF3" s="1632"/>
      <c r="SBG3" s="1632"/>
      <c r="SBH3" s="1632"/>
      <c r="SBI3" s="1632"/>
      <c r="SBJ3" s="1632"/>
      <c r="SBK3" s="1632"/>
      <c r="SBL3" s="1632"/>
      <c r="SBM3" s="1632"/>
      <c r="SBN3" s="1632"/>
      <c r="SBO3" s="1632"/>
      <c r="SBP3" s="1632"/>
      <c r="SBQ3" s="1632"/>
      <c r="SBR3" s="1632"/>
      <c r="SBS3" s="1632"/>
      <c r="SBT3" s="1632"/>
      <c r="SBU3" s="1632"/>
      <c r="SBV3" s="1632"/>
      <c r="SBW3" s="1632"/>
      <c r="SBX3" s="1632"/>
      <c r="SBY3" s="1632"/>
      <c r="SBZ3" s="1632"/>
      <c r="SCA3" s="1632"/>
      <c r="SCB3" s="1632"/>
      <c r="SCC3" s="1632"/>
      <c r="SCD3" s="1632"/>
      <c r="SCE3" s="1632"/>
      <c r="SCF3" s="1632"/>
      <c r="SCG3" s="1632"/>
      <c r="SCH3" s="1632"/>
      <c r="SCI3" s="1632"/>
      <c r="SCJ3" s="1632"/>
      <c r="SCK3" s="1632"/>
      <c r="SCL3" s="1632"/>
      <c r="SCM3" s="1632"/>
      <c r="SCN3" s="1632"/>
      <c r="SCO3" s="1632"/>
      <c r="SCP3" s="1632"/>
      <c r="SCQ3" s="1632"/>
      <c r="SCR3" s="1632"/>
      <c r="SCS3" s="1632"/>
      <c r="SCT3" s="1632"/>
      <c r="SCU3" s="1632"/>
      <c r="SCV3" s="1632"/>
      <c r="SCW3" s="1632"/>
      <c r="SCX3" s="1632"/>
      <c r="SCY3" s="1632"/>
      <c r="SCZ3" s="1632"/>
      <c r="SDA3" s="1632"/>
      <c r="SDB3" s="1632"/>
      <c r="SDC3" s="1632"/>
      <c r="SDD3" s="1632"/>
      <c r="SDE3" s="1632"/>
      <c r="SDF3" s="1632"/>
      <c r="SDG3" s="1632"/>
      <c r="SDH3" s="1632"/>
      <c r="SDI3" s="1632"/>
      <c r="SDJ3" s="1632"/>
      <c r="SDK3" s="1632"/>
      <c r="SDL3" s="1632"/>
      <c r="SDM3" s="1632"/>
      <c r="SDN3" s="1632"/>
      <c r="SDO3" s="1632"/>
      <c r="SDP3" s="1632"/>
      <c r="SDQ3" s="1632"/>
      <c r="SDR3" s="1632"/>
      <c r="SDS3" s="1632"/>
      <c r="SDT3" s="1632"/>
      <c r="SDU3" s="1632"/>
      <c r="SDV3" s="1632"/>
      <c r="SDW3" s="1632"/>
      <c r="SDX3" s="1632"/>
      <c r="SDY3" s="1632"/>
      <c r="SDZ3" s="1632"/>
      <c r="SEA3" s="1632"/>
      <c r="SEB3" s="1632"/>
      <c r="SEC3" s="1632"/>
      <c r="SED3" s="1632"/>
      <c r="SEE3" s="1632"/>
      <c r="SEF3" s="1632"/>
      <c r="SEG3" s="1632"/>
      <c r="SEH3" s="1632"/>
      <c r="SEI3" s="1632"/>
      <c r="SEJ3" s="1632"/>
      <c r="SEK3" s="1632"/>
      <c r="SEL3" s="1632"/>
      <c r="SEM3" s="1632"/>
      <c r="SEN3" s="1632"/>
      <c r="SEO3" s="1632"/>
      <c r="SEP3" s="1632"/>
      <c r="SEQ3" s="1632"/>
      <c r="SER3" s="1632"/>
      <c r="SES3" s="1632"/>
      <c r="SET3" s="1632"/>
      <c r="SEU3" s="1632"/>
      <c r="SEV3" s="1632"/>
      <c r="SEW3" s="1632"/>
      <c r="SEX3" s="1632"/>
      <c r="SEY3" s="1632"/>
      <c r="SEZ3" s="1632"/>
      <c r="SFA3" s="1632"/>
      <c r="SFB3" s="1632"/>
      <c r="SFC3" s="1632"/>
      <c r="SFD3" s="1632"/>
      <c r="SFE3" s="1632"/>
      <c r="SFF3" s="1632"/>
      <c r="SFG3" s="1632"/>
      <c r="SFH3" s="1632"/>
      <c r="SFI3" s="1632"/>
      <c r="SFJ3" s="1632"/>
      <c r="SFK3" s="1632"/>
      <c r="SFL3" s="1632"/>
      <c r="SFM3" s="1632"/>
      <c r="SFN3" s="1632"/>
      <c r="SFO3" s="1632"/>
      <c r="SFP3" s="1632"/>
      <c r="SFQ3" s="1632"/>
      <c r="SFR3" s="1632"/>
      <c r="SFS3" s="1632"/>
      <c r="SFT3" s="1632"/>
      <c r="SFU3" s="1632"/>
      <c r="SFV3" s="1632"/>
      <c r="SFW3" s="1632"/>
      <c r="SFX3" s="1632"/>
      <c r="SFY3" s="1632"/>
      <c r="SFZ3" s="1632"/>
      <c r="SGA3" s="1632"/>
      <c r="SGB3" s="1632"/>
      <c r="SGC3" s="1632"/>
      <c r="SGD3" s="1632"/>
      <c r="SGE3" s="1632"/>
      <c r="SGF3" s="1632"/>
      <c r="SGG3" s="1632"/>
      <c r="SGH3" s="1632"/>
      <c r="SGI3" s="1632"/>
      <c r="SGJ3" s="1632"/>
      <c r="SGK3" s="1632"/>
      <c r="SGL3" s="1632"/>
      <c r="SGM3" s="1632"/>
      <c r="SGN3" s="1632"/>
      <c r="SGO3" s="1632"/>
      <c r="SGP3" s="1632"/>
      <c r="SGQ3" s="1632"/>
      <c r="SGR3" s="1632"/>
      <c r="SGS3" s="1632"/>
      <c r="SGT3" s="1632"/>
      <c r="SGU3" s="1632"/>
      <c r="SGV3" s="1632"/>
      <c r="SGW3" s="1632"/>
      <c r="SGX3" s="1632"/>
      <c r="SGY3" s="1632"/>
      <c r="SGZ3" s="1632"/>
      <c r="SHA3" s="1632"/>
      <c r="SHB3" s="1632"/>
      <c r="SHC3" s="1632"/>
      <c r="SHD3" s="1632"/>
      <c r="SHE3" s="1632"/>
      <c r="SHF3" s="1632"/>
      <c r="SHG3" s="1632"/>
      <c r="SHH3" s="1632"/>
      <c r="SHI3" s="1632"/>
      <c r="SHJ3" s="1632"/>
      <c r="SHK3" s="1632"/>
      <c r="SHL3" s="1632"/>
      <c r="SHM3" s="1632"/>
      <c r="SHN3" s="1632"/>
      <c r="SHO3" s="1632"/>
      <c r="SHP3" s="1632"/>
      <c r="SHQ3" s="1632"/>
      <c r="SHR3" s="1632"/>
      <c r="SHS3" s="1632"/>
      <c r="SHT3" s="1632"/>
      <c r="SHU3" s="1632"/>
      <c r="SHV3" s="1632"/>
      <c r="SHW3" s="1632"/>
      <c r="SHX3" s="1632"/>
      <c r="SHY3" s="1632"/>
      <c r="SHZ3" s="1632"/>
      <c r="SIA3" s="1632"/>
      <c r="SIB3" s="1632"/>
      <c r="SIC3" s="1632"/>
      <c r="SID3" s="1632"/>
      <c r="SIE3" s="1632"/>
      <c r="SIF3" s="1632"/>
      <c r="SIG3" s="1632"/>
      <c r="SIH3" s="1632"/>
      <c r="SII3" s="1632"/>
      <c r="SIJ3" s="1632"/>
      <c r="SIK3" s="1632"/>
      <c r="SIL3" s="1632"/>
      <c r="SIM3" s="1632"/>
      <c r="SIN3" s="1632"/>
      <c r="SIO3" s="1632"/>
      <c r="SIP3" s="1632"/>
      <c r="SIQ3" s="1632"/>
      <c r="SIR3" s="1632"/>
      <c r="SIS3" s="1632"/>
      <c r="SIT3" s="1632"/>
      <c r="SIU3" s="1632"/>
      <c r="SIV3" s="1632"/>
      <c r="SIW3" s="1632"/>
      <c r="SIX3" s="1632"/>
      <c r="SIY3" s="1632"/>
      <c r="SIZ3" s="1632"/>
      <c r="SJA3" s="1632"/>
      <c r="SJB3" s="1632"/>
      <c r="SJC3" s="1632"/>
      <c r="SJD3" s="1632"/>
      <c r="SJE3" s="1632"/>
      <c r="SJF3" s="1632"/>
      <c r="SJG3" s="1632"/>
      <c r="SJH3" s="1632"/>
      <c r="SJI3" s="1632"/>
      <c r="SJJ3" s="1632"/>
      <c r="SJK3" s="1632"/>
      <c r="SJL3" s="1632"/>
      <c r="SJM3" s="1632"/>
      <c r="SJN3" s="1632"/>
      <c r="SJO3" s="1632"/>
      <c r="SJP3" s="1632"/>
      <c r="SJQ3" s="1632"/>
      <c r="SJR3" s="1632"/>
      <c r="SJS3" s="1632"/>
      <c r="SJT3" s="1632"/>
      <c r="SJU3" s="1632"/>
      <c r="SJV3" s="1632"/>
      <c r="SJW3" s="1632"/>
      <c r="SJX3" s="1632"/>
      <c r="SJY3" s="1632"/>
      <c r="SJZ3" s="1632"/>
      <c r="SKA3" s="1632"/>
      <c r="SKB3" s="1632"/>
      <c r="SKC3" s="1632"/>
      <c r="SKD3" s="1632"/>
      <c r="SKE3" s="1632"/>
      <c r="SKF3" s="1632"/>
      <c r="SKG3" s="1632"/>
      <c r="SKH3" s="1632"/>
      <c r="SKI3" s="1632"/>
      <c r="SKJ3" s="1632"/>
      <c r="SKK3" s="1632"/>
      <c r="SKL3" s="1632"/>
      <c r="SKM3" s="1632"/>
      <c r="SKN3" s="1632"/>
      <c r="SKO3" s="1632"/>
      <c r="SKP3" s="1632"/>
      <c r="SKQ3" s="1632"/>
      <c r="SKR3" s="1632"/>
      <c r="SKS3" s="1632"/>
      <c r="SKT3" s="1632"/>
      <c r="SKU3" s="1632"/>
      <c r="SKV3" s="1632"/>
      <c r="SKW3" s="1632"/>
      <c r="SKX3" s="1632"/>
      <c r="SKY3" s="1632"/>
      <c r="SKZ3" s="1632"/>
      <c r="SLA3" s="1632"/>
      <c r="SLB3" s="1632"/>
      <c r="SLC3" s="1632"/>
      <c r="SLD3" s="1632"/>
      <c r="SLE3" s="1632"/>
      <c r="SLF3" s="1632"/>
      <c r="SLG3" s="1632"/>
      <c r="SLH3" s="1632"/>
      <c r="SLI3" s="1632"/>
      <c r="SLJ3" s="1632"/>
      <c r="SLK3" s="1632"/>
      <c r="SLL3" s="1632"/>
      <c r="SLM3" s="1632"/>
      <c r="SLN3" s="1632"/>
      <c r="SLO3" s="1632"/>
      <c r="SLP3" s="1632"/>
      <c r="SLQ3" s="1632"/>
      <c r="SLR3" s="1632"/>
      <c r="SLS3" s="1632"/>
      <c r="SLT3" s="1632"/>
      <c r="SLU3" s="1632"/>
      <c r="SLV3" s="1632"/>
      <c r="SLW3" s="1632"/>
      <c r="SLX3" s="1632"/>
      <c r="SLY3" s="1632"/>
      <c r="SLZ3" s="1632"/>
      <c r="SMA3" s="1632"/>
      <c r="SMB3" s="1632"/>
      <c r="SMC3" s="1632"/>
      <c r="SMD3" s="1632"/>
      <c r="SME3" s="1632"/>
      <c r="SMF3" s="1632"/>
      <c r="SMG3" s="1632"/>
      <c r="SMH3" s="1632"/>
      <c r="SMI3" s="1632"/>
      <c r="SMJ3" s="1632"/>
      <c r="SMK3" s="1632"/>
      <c r="SML3" s="1632"/>
      <c r="SMM3" s="1632"/>
      <c r="SMN3" s="1632"/>
      <c r="SMO3" s="1632"/>
      <c r="SMP3" s="1632"/>
      <c r="SMQ3" s="1632"/>
      <c r="SMR3" s="1632"/>
      <c r="SMS3" s="1632"/>
      <c r="SMT3" s="1632"/>
      <c r="SMU3" s="1632"/>
      <c r="SMV3" s="1632"/>
      <c r="SMW3" s="1632"/>
      <c r="SMX3" s="1632"/>
      <c r="SMY3" s="1632"/>
      <c r="SMZ3" s="1632"/>
      <c r="SNA3" s="1632"/>
      <c r="SNB3" s="1632"/>
      <c r="SNC3" s="1632"/>
      <c r="SND3" s="1632"/>
      <c r="SNE3" s="1632"/>
      <c r="SNF3" s="1632"/>
      <c r="SNG3" s="1632"/>
      <c r="SNH3" s="1632"/>
      <c r="SNI3" s="1632"/>
      <c r="SNJ3" s="1632"/>
      <c r="SNK3" s="1632"/>
      <c r="SNL3" s="1632"/>
      <c r="SNM3" s="1632"/>
      <c r="SNN3" s="1632"/>
      <c r="SNO3" s="1632"/>
      <c r="SNP3" s="1632"/>
      <c r="SNQ3" s="1632"/>
      <c r="SNR3" s="1632"/>
      <c r="SNS3" s="1632"/>
      <c r="SNT3" s="1632"/>
      <c r="SNU3" s="1632"/>
      <c r="SNV3" s="1632"/>
      <c r="SNW3" s="1632"/>
      <c r="SNX3" s="1632"/>
      <c r="SNY3" s="1632"/>
      <c r="SNZ3" s="1632"/>
      <c r="SOA3" s="1632"/>
      <c r="SOB3" s="1632"/>
      <c r="SOC3" s="1632"/>
      <c r="SOD3" s="1632"/>
      <c r="SOE3" s="1632"/>
      <c r="SOF3" s="1632"/>
      <c r="SOG3" s="1632"/>
      <c r="SOH3" s="1632"/>
      <c r="SOI3" s="1632"/>
      <c r="SOJ3" s="1632"/>
      <c r="SOK3" s="1632"/>
      <c r="SOL3" s="1632"/>
      <c r="SOM3" s="1632"/>
      <c r="SON3" s="1632"/>
      <c r="SOO3" s="1632"/>
      <c r="SOP3" s="1632"/>
      <c r="SOQ3" s="1632"/>
      <c r="SOR3" s="1632"/>
      <c r="SOS3" s="1632"/>
      <c r="SOT3" s="1632"/>
      <c r="SOU3" s="1632"/>
      <c r="SOV3" s="1632"/>
      <c r="SOW3" s="1632"/>
      <c r="SOX3" s="1632"/>
      <c r="SOY3" s="1632"/>
      <c r="SOZ3" s="1632"/>
      <c r="SPA3" s="1632"/>
      <c r="SPB3" s="1632"/>
      <c r="SPC3" s="1632"/>
      <c r="SPD3" s="1632"/>
      <c r="SPE3" s="1632"/>
      <c r="SPF3" s="1632"/>
      <c r="SPG3" s="1632"/>
      <c r="SPH3" s="1632"/>
      <c r="SPI3" s="1632"/>
      <c r="SPJ3" s="1632"/>
      <c r="SPK3" s="1632"/>
      <c r="SPL3" s="1632"/>
      <c r="SPM3" s="1632"/>
      <c r="SPN3" s="1632"/>
      <c r="SPO3" s="1632"/>
      <c r="SPP3" s="1632"/>
      <c r="SPQ3" s="1632"/>
      <c r="SPR3" s="1632"/>
      <c r="SPS3" s="1632"/>
      <c r="SPT3" s="1632"/>
      <c r="SPU3" s="1632"/>
      <c r="SPV3" s="1632"/>
      <c r="SPW3" s="1632"/>
      <c r="SPX3" s="1632"/>
      <c r="SPY3" s="1632"/>
      <c r="SPZ3" s="1632"/>
      <c r="SQA3" s="1632"/>
      <c r="SQB3" s="1632"/>
      <c r="SQC3" s="1632"/>
      <c r="SQD3" s="1632"/>
      <c r="SQE3" s="1632"/>
      <c r="SQF3" s="1632"/>
      <c r="SQG3" s="1632"/>
      <c r="SQH3" s="1632"/>
      <c r="SQI3" s="1632"/>
      <c r="SQJ3" s="1632"/>
      <c r="SQK3" s="1632"/>
      <c r="SQL3" s="1632"/>
      <c r="SQM3" s="1632"/>
      <c r="SQN3" s="1632"/>
      <c r="SQO3" s="1632"/>
      <c r="SQP3" s="1632"/>
      <c r="SQQ3" s="1632"/>
      <c r="SQR3" s="1632"/>
      <c r="SQS3" s="1632"/>
      <c r="SQT3" s="1632"/>
      <c r="SQU3" s="1632"/>
      <c r="SQV3" s="1632"/>
      <c r="SQW3" s="1632"/>
      <c r="SQX3" s="1632"/>
      <c r="SQY3" s="1632"/>
      <c r="SQZ3" s="1632"/>
      <c r="SRA3" s="1632"/>
      <c r="SRB3" s="1632"/>
      <c r="SRC3" s="1632"/>
      <c r="SRD3" s="1632"/>
      <c r="SRE3" s="1632"/>
      <c r="SRF3" s="1632"/>
      <c r="SRG3" s="1632"/>
      <c r="SRH3" s="1632"/>
      <c r="SRI3" s="1632"/>
      <c r="SRJ3" s="1632"/>
      <c r="SRK3" s="1632"/>
      <c r="SRL3" s="1632"/>
      <c r="SRM3" s="1632"/>
      <c r="SRN3" s="1632"/>
      <c r="SRO3" s="1632"/>
      <c r="SRP3" s="1632"/>
      <c r="SRQ3" s="1632"/>
      <c r="SRR3" s="1632"/>
      <c r="SRS3" s="1632"/>
      <c r="SRT3" s="1632"/>
      <c r="SRU3" s="1632"/>
      <c r="SRV3" s="1632"/>
      <c r="SRW3" s="1632"/>
      <c r="SRX3" s="1632"/>
      <c r="SRY3" s="1632"/>
      <c r="SRZ3" s="1632"/>
      <c r="SSA3" s="1632"/>
      <c r="SSB3" s="1632"/>
      <c r="SSC3" s="1632"/>
      <c r="SSD3" s="1632"/>
      <c r="SSE3" s="1632"/>
      <c r="SSF3" s="1632"/>
      <c r="SSG3" s="1632"/>
      <c r="SSH3" s="1632"/>
      <c r="SSI3" s="1632"/>
      <c r="SSJ3" s="1632"/>
      <c r="SSK3" s="1632"/>
      <c r="SSL3" s="1632"/>
      <c r="SSM3" s="1632"/>
      <c r="SSN3" s="1632"/>
      <c r="SSO3" s="1632"/>
      <c r="SSP3" s="1632"/>
      <c r="SSQ3" s="1632"/>
      <c r="SSR3" s="1632"/>
      <c r="SSS3" s="1632"/>
      <c r="SST3" s="1632"/>
      <c r="SSU3" s="1632"/>
      <c r="SSV3" s="1632"/>
      <c r="SSW3" s="1632"/>
      <c r="SSX3" s="1632"/>
      <c r="SSY3" s="1632"/>
      <c r="SSZ3" s="1632"/>
      <c r="STA3" s="1632"/>
      <c r="STB3" s="1632"/>
      <c r="STC3" s="1632"/>
      <c r="STD3" s="1632"/>
      <c r="STE3" s="1632"/>
      <c r="STF3" s="1632"/>
      <c r="STG3" s="1632"/>
      <c r="STH3" s="1632"/>
      <c r="STI3" s="1632"/>
      <c r="STJ3" s="1632"/>
      <c r="STK3" s="1632"/>
      <c r="STL3" s="1632"/>
      <c r="STM3" s="1632"/>
      <c r="STN3" s="1632"/>
      <c r="STO3" s="1632"/>
      <c r="STP3" s="1632"/>
      <c r="STQ3" s="1632"/>
      <c r="STR3" s="1632"/>
      <c r="STS3" s="1632"/>
      <c r="STT3" s="1632"/>
      <c r="STU3" s="1632"/>
      <c r="STV3" s="1632"/>
      <c r="STW3" s="1632"/>
      <c r="STX3" s="1632"/>
      <c r="STY3" s="1632"/>
      <c r="STZ3" s="1632"/>
      <c r="SUA3" s="1632"/>
      <c r="SUB3" s="1632"/>
      <c r="SUC3" s="1632"/>
      <c r="SUD3" s="1632"/>
      <c r="SUE3" s="1632"/>
      <c r="SUF3" s="1632"/>
      <c r="SUG3" s="1632"/>
      <c r="SUH3" s="1632"/>
      <c r="SUI3" s="1632"/>
      <c r="SUJ3" s="1632"/>
      <c r="SUK3" s="1632"/>
      <c r="SUL3" s="1632"/>
      <c r="SUM3" s="1632"/>
      <c r="SUN3" s="1632"/>
      <c r="SUO3" s="1632"/>
      <c r="SUP3" s="1632"/>
      <c r="SUQ3" s="1632"/>
      <c r="SUR3" s="1632"/>
      <c r="SUS3" s="1632"/>
      <c r="SUT3" s="1632"/>
      <c r="SUU3" s="1632"/>
      <c r="SUV3" s="1632"/>
      <c r="SUW3" s="1632"/>
      <c r="SUX3" s="1632"/>
      <c r="SUY3" s="1632"/>
      <c r="SUZ3" s="1632"/>
      <c r="SVA3" s="1632"/>
      <c r="SVB3" s="1632"/>
      <c r="SVC3" s="1632"/>
      <c r="SVD3" s="1632"/>
      <c r="SVE3" s="1632"/>
      <c r="SVF3" s="1632"/>
      <c r="SVG3" s="1632"/>
      <c r="SVH3" s="1632"/>
      <c r="SVI3" s="1632"/>
      <c r="SVJ3" s="1632"/>
      <c r="SVK3" s="1632"/>
      <c r="SVL3" s="1632"/>
      <c r="SVM3" s="1632"/>
      <c r="SVN3" s="1632"/>
      <c r="SVO3" s="1632"/>
      <c r="SVP3" s="1632"/>
      <c r="SVQ3" s="1632"/>
      <c r="SVR3" s="1632"/>
      <c r="SVS3" s="1632"/>
      <c r="SVT3" s="1632"/>
      <c r="SVU3" s="1632"/>
      <c r="SVV3" s="1632"/>
      <c r="SVW3" s="1632"/>
      <c r="SVX3" s="1632"/>
      <c r="SVY3" s="1632"/>
      <c r="SVZ3" s="1632"/>
      <c r="SWA3" s="1632"/>
      <c r="SWB3" s="1632"/>
      <c r="SWC3" s="1632"/>
      <c r="SWD3" s="1632"/>
      <c r="SWE3" s="1632"/>
      <c r="SWF3" s="1632"/>
      <c r="SWG3" s="1632"/>
      <c r="SWH3" s="1632"/>
      <c r="SWI3" s="1632"/>
      <c r="SWJ3" s="1632"/>
      <c r="SWK3" s="1632"/>
      <c r="SWL3" s="1632"/>
      <c r="SWM3" s="1632"/>
      <c r="SWN3" s="1632"/>
      <c r="SWO3" s="1632"/>
      <c r="SWP3" s="1632"/>
      <c r="SWQ3" s="1632"/>
      <c r="SWR3" s="1632"/>
      <c r="SWS3" s="1632"/>
      <c r="SWT3" s="1632"/>
      <c r="SWU3" s="1632"/>
      <c r="SWV3" s="1632"/>
      <c r="SWW3" s="1632"/>
      <c r="SWX3" s="1632"/>
      <c r="SWY3" s="1632"/>
      <c r="SWZ3" s="1632"/>
      <c r="SXA3" s="1632"/>
      <c r="SXB3" s="1632"/>
      <c r="SXC3" s="1632"/>
      <c r="SXD3" s="1632"/>
      <c r="SXE3" s="1632"/>
      <c r="SXF3" s="1632"/>
      <c r="SXG3" s="1632"/>
      <c r="SXH3" s="1632"/>
      <c r="SXI3" s="1632"/>
      <c r="SXJ3" s="1632"/>
      <c r="SXK3" s="1632"/>
      <c r="SXL3" s="1632"/>
      <c r="SXM3" s="1632"/>
      <c r="SXN3" s="1632"/>
      <c r="SXO3" s="1632"/>
      <c r="SXP3" s="1632"/>
      <c r="SXQ3" s="1632"/>
      <c r="SXR3" s="1632"/>
      <c r="SXS3" s="1632"/>
      <c r="SXT3" s="1632"/>
      <c r="SXU3" s="1632"/>
      <c r="SXV3" s="1632"/>
      <c r="SXW3" s="1632"/>
      <c r="SXX3" s="1632"/>
      <c r="SXY3" s="1632"/>
      <c r="SXZ3" s="1632"/>
      <c r="SYA3" s="1632"/>
      <c r="SYB3" s="1632"/>
      <c r="SYC3" s="1632"/>
      <c r="SYD3" s="1632"/>
      <c r="SYE3" s="1632"/>
      <c r="SYF3" s="1632"/>
      <c r="SYG3" s="1632"/>
      <c r="SYH3" s="1632"/>
      <c r="SYI3" s="1632"/>
      <c r="SYJ3" s="1632"/>
      <c r="SYK3" s="1632"/>
      <c r="SYL3" s="1632"/>
      <c r="SYM3" s="1632"/>
      <c r="SYN3" s="1632"/>
      <c r="SYO3" s="1632"/>
      <c r="SYP3" s="1632"/>
      <c r="SYQ3" s="1632"/>
      <c r="SYR3" s="1632"/>
      <c r="SYS3" s="1632"/>
      <c r="SYT3" s="1632"/>
      <c r="SYU3" s="1632"/>
      <c r="SYV3" s="1632"/>
      <c r="SYW3" s="1632"/>
      <c r="SYX3" s="1632"/>
      <c r="SYY3" s="1632"/>
      <c r="SYZ3" s="1632"/>
      <c r="SZA3" s="1632"/>
      <c r="SZB3" s="1632"/>
      <c r="SZC3" s="1632"/>
      <c r="SZD3" s="1632"/>
      <c r="SZE3" s="1632"/>
      <c r="SZF3" s="1632"/>
      <c r="SZG3" s="1632"/>
      <c r="SZH3" s="1632"/>
      <c r="SZI3" s="1632"/>
      <c r="SZJ3" s="1632"/>
      <c r="SZK3" s="1632"/>
      <c r="SZL3" s="1632"/>
      <c r="SZM3" s="1632"/>
      <c r="SZN3" s="1632"/>
      <c r="SZO3" s="1632"/>
      <c r="SZP3" s="1632"/>
      <c r="SZQ3" s="1632"/>
      <c r="SZR3" s="1632"/>
      <c r="SZS3" s="1632"/>
      <c r="SZT3" s="1632"/>
      <c r="SZU3" s="1632"/>
      <c r="SZV3" s="1632"/>
      <c r="SZW3" s="1632"/>
      <c r="SZX3" s="1632"/>
      <c r="SZY3" s="1632"/>
      <c r="SZZ3" s="1632"/>
      <c r="TAA3" s="1632"/>
      <c r="TAB3" s="1632"/>
      <c r="TAC3" s="1632"/>
      <c r="TAD3" s="1632"/>
      <c r="TAE3" s="1632"/>
      <c r="TAF3" s="1632"/>
      <c r="TAG3" s="1632"/>
      <c r="TAH3" s="1632"/>
      <c r="TAI3" s="1632"/>
      <c r="TAJ3" s="1632"/>
      <c r="TAK3" s="1632"/>
      <c r="TAL3" s="1632"/>
      <c r="TAM3" s="1632"/>
      <c r="TAN3" s="1632"/>
      <c r="TAO3" s="1632"/>
      <c r="TAP3" s="1632"/>
      <c r="TAQ3" s="1632"/>
      <c r="TAR3" s="1632"/>
      <c r="TAS3" s="1632"/>
      <c r="TAT3" s="1632"/>
      <c r="TAU3" s="1632"/>
      <c r="TAV3" s="1632"/>
      <c r="TAW3" s="1632"/>
      <c r="TAX3" s="1632"/>
      <c r="TAY3" s="1632"/>
      <c r="TAZ3" s="1632"/>
      <c r="TBA3" s="1632"/>
      <c r="TBB3" s="1632"/>
      <c r="TBC3" s="1632"/>
      <c r="TBD3" s="1632"/>
      <c r="TBE3" s="1632"/>
      <c r="TBF3" s="1632"/>
      <c r="TBG3" s="1632"/>
      <c r="TBH3" s="1632"/>
      <c r="TBI3" s="1632"/>
      <c r="TBJ3" s="1632"/>
      <c r="TBK3" s="1632"/>
      <c r="TBL3" s="1632"/>
      <c r="TBM3" s="1632"/>
      <c r="TBN3" s="1632"/>
      <c r="TBO3" s="1632"/>
      <c r="TBP3" s="1632"/>
      <c r="TBQ3" s="1632"/>
      <c r="TBR3" s="1632"/>
      <c r="TBS3" s="1632"/>
      <c r="TBT3" s="1632"/>
      <c r="TBU3" s="1632"/>
      <c r="TBV3" s="1632"/>
      <c r="TBW3" s="1632"/>
      <c r="TBX3" s="1632"/>
      <c r="TBY3" s="1632"/>
      <c r="TBZ3" s="1632"/>
      <c r="TCA3" s="1632"/>
      <c r="TCB3" s="1632"/>
      <c r="TCC3" s="1632"/>
      <c r="TCD3" s="1632"/>
      <c r="TCE3" s="1632"/>
      <c r="TCF3" s="1632"/>
      <c r="TCG3" s="1632"/>
      <c r="TCH3" s="1632"/>
      <c r="TCI3" s="1632"/>
      <c r="TCJ3" s="1632"/>
      <c r="TCK3" s="1632"/>
      <c r="TCL3" s="1632"/>
      <c r="TCM3" s="1632"/>
      <c r="TCN3" s="1632"/>
      <c r="TCO3" s="1632"/>
      <c r="TCP3" s="1632"/>
      <c r="TCQ3" s="1632"/>
      <c r="TCR3" s="1632"/>
      <c r="TCS3" s="1632"/>
      <c r="TCT3" s="1632"/>
      <c r="TCU3" s="1632"/>
      <c r="TCV3" s="1632"/>
      <c r="TCW3" s="1632"/>
      <c r="TCX3" s="1632"/>
      <c r="TCY3" s="1632"/>
      <c r="TCZ3" s="1632"/>
      <c r="TDA3" s="1632"/>
      <c r="TDB3" s="1632"/>
      <c r="TDC3" s="1632"/>
      <c r="TDD3" s="1632"/>
      <c r="TDE3" s="1632"/>
      <c r="TDF3" s="1632"/>
      <c r="TDG3" s="1632"/>
      <c r="TDH3" s="1632"/>
      <c r="TDI3" s="1632"/>
      <c r="TDJ3" s="1632"/>
      <c r="TDK3" s="1632"/>
      <c r="TDL3" s="1632"/>
      <c r="TDM3" s="1632"/>
      <c r="TDN3" s="1632"/>
      <c r="TDO3" s="1632"/>
      <c r="TDP3" s="1632"/>
      <c r="TDQ3" s="1632"/>
      <c r="TDR3" s="1632"/>
      <c r="TDS3" s="1632"/>
      <c r="TDT3" s="1632"/>
      <c r="TDU3" s="1632"/>
      <c r="TDV3" s="1632"/>
      <c r="TDW3" s="1632"/>
      <c r="TDX3" s="1632"/>
      <c r="TDY3" s="1632"/>
      <c r="TDZ3" s="1632"/>
      <c r="TEA3" s="1632"/>
      <c r="TEB3" s="1632"/>
      <c r="TEC3" s="1632"/>
      <c r="TED3" s="1632"/>
      <c r="TEE3" s="1632"/>
      <c r="TEF3" s="1632"/>
      <c r="TEG3" s="1632"/>
      <c r="TEH3" s="1632"/>
      <c r="TEI3" s="1632"/>
      <c r="TEJ3" s="1632"/>
      <c r="TEK3" s="1632"/>
      <c r="TEL3" s="1632"/>
      <c r="TEM3" s="1632"/>
      <c r="TEN3" s="1632"/>
      <c r="TEO3" s="1632"/>
      <c r="TEP3" s="1632"/>
      <c r="TEQ3" s="1632"/>
      <c r="TER3" s="1632"/>
      <c r="TES3" s="1632"/>
      <c r="TET3" s="1632"/>
      <c r="TEU3" s="1632"/>
      <c r="TEV3" s="1632"/>
      <c r="TEW3" s="1632"/>
      <c r="TEX3" s="1632"/>
      <c r="TEY3" s="1632"/>
      <c r="TEZ3" s="1632"/>
      <c r="TFA3" s="1632"/>
      <c r="TFB3" s="1632"/>
      <c r="TFC3" s="1632"/>
      <c r="TFD3" s="1632"/>
      <c r="TFE3" s="1632"/>
      <c r="TFF3" s="1632"/>
      <c r="TFG3" s="1632"/>
      <c r="TFH3" s="1632"/>
      <c r="TFI3" s="1632"/>
      <c r="TFJ3" s="1632"/>
      <c r="TFK3" s="1632"/>
      <c r="TFL3" s="1632"/>
      <c r="TFM3" s="1632"/>
      <c r="TFN3" s="1632"/>
      <c r="TFO3" s="1632"/>
      <c r="TFP3" s="1632"/>
      <c r="TFQ3" s="1632"/>
      <c r="TFR3" s="1632"/>
      <c r="TFS3" s="1632"/>
      <c r="TFT3" s="1632"/>
      <c r="TFU3" s="1632"/>
      <c r="TFV3" s="1632"/>
      <c r="TFW3" s="1632"/>
      <c r="TFX3" s="1632"/>
      <c r="TFY3" s="1632"/>
      <c r="TFZ3" s="1632"/>
      <c r="TGA3" s="1632"/>
      <c r="TGB3" s="1632"/>
      <c r="TGC3" s="1632"/>
      <c r="TGD3" s="1632"/>
      <c r="TGE3" s="1632"/>
      <c r="TGF3" s="1632"/>
      <c r="TGG3" s="1632"/>
      <c r="TGH3" s="1632"/>
      <c r="TGI3" s="1632"/>
      <c r="TGJ3" s="1632"/>
      <c r="TGK3" s="1632"/>
      <c r="TGL3" s="1632"/>
      <c r="TGM3" s="1632"/>
      <c r="TGN3" s="1632"/>
      <c r="TGO3" s="1632"/>
      <c r="TGP3" s="1632"/>
      <c r="TGQ3" s="1632"/>
      <c r="TGR3" s="1632"/>
      <c r="TGS3" s="1632"/>
      <c r="TGT3" s="1632"/>
      <c r="TGU3" s="1632"/>
      <c r="TGV3" s="1632"/>
      <c r="TGW3" s="1632"/>
      <c r="TGX3" s="1632"/>
      <c r="TGY3" s="1632"/>
      <c r="TGZ3" s="1632"/>
      <c r="THA3" s="1632"/>
      <c r="THB3" s="1632"/>
      <c r="THC3" s="1632"/>
      <c r="THD3" s="1632"/>
      <c r="THE3" s="1632"/>
      <c r="THF3" s="1632"/>
      <c r="THG3" s="1632"/>
      <c r="THH3" s="1632"/>
      <c r="THI3" s="1632"/>
      <c r="THJ3" s="1632"/>
      <c r="THK3" s="1632"/>
      <c r="THL3" s="1632"/>
      <c r="THM3" s="1632"/>
      <c r="THN3" s="1632"/>
      <c r="THO3" s="1632"/>
      <c r="THP3" s="1632"/>
      <c r="THQ3" s="1632"/>
      <c r="THR3" s="1632"/>
      <c r="THS3" s="1632"/>
      <c r="THT3" s="1632"/>
      <c r="THU3" s="1632"/>
      <c r="THV3" s="1632"/>
      <c r="THW3" s="1632"/>
      <c r="THX3" s="1632"/>
      <c r="THY3" s="1632"/>
      <c r="THZ3" s="1632"/>
      <c r="TIA3" s="1632"/>
      <c r="TIB3" s="1632"/>
      <c r="TIC3" s="1632"/>
      <c r="TID3" s="1632"/>
      <c r="TIE3" s="1632"/>
      <c r="TIF3" s="1632"/>
      <c r="TIG3" s="1632"/>
      <c r="TIH3" s="1632"/>
      <c r="TII3" s="1632"/>
      <c r="TIJ3" s="1632"/>
      <c r="TIK3" s="1632"/>
      <c r="TIL3" s="1632"/>
      <c r="TIM3" s="1632"/>
      <c r="TIN3" s="1632"/>
      <c r="TIO3" s="1632"/>
      <c r="TIP3" s="1632"/>
      <c r="TIQ3" s="1632"/>
      <c r="TIR3" s="1632"/>
      <c r="TIS3" s="1632"/>
      <c r="TIT3" s="1632"/>
      <c r="TIU3" s="1632"/>
      <c r="TIV3" s="1632"/>
      <c r="TIW3" s="1632"/>
      <c r="TIX3" s="1632"/>
      <c r="TIY3" s="1632"/>
      <c r="TIZ3" s="1632"/>
      <c r="TJA3" s="1632"/>
      <c r="TJB3" s="1632"/>
      <c r="TJC3" s="1632"/>
      <c r="TJD3" s="1632"/>
      <c r="TJE3" s="1632"/>
      <c r="TJF3" s="1632"/>
      <c r="TJG3" s="1632"/>
      <c r="TJH3" s="1632"/>
      <c r="TJI3" s="1632"/>
      <c r="TJJ3" s="1632"/>
      <c r="TJK3" s="1632"/>
      <c r="TJL3" s="1632"/>
      <c r="TJM3" s="1632"/>
      <c r="TJN3" s="1632"/>
      <c r="TJO3" s="1632"/>
      <c r="TJP3" s="1632"/>
      <c r="TJQ3" s="1632"/>
      <c r="TJR3" s="1632"/>
      <c r="TJS3" s="1632"/>
      <c r="TJT3" s="1632"/>
      <c r="TJU3" s="1632"/>
      <c r="TJV3" s="1632"/>
      <c r="TJW3" s="1632"/>
      <c r="TJX3" s="1632"/>
      <c r="TJY3" s="1632"/>
      <c r="TJZ3" s="1632"/>
      <c r="TKA3" s="1632"/>
      <c r="TKB3" s="1632"/>
      <c r="TKC3" s="1632"/>
      <c r="TKD3" s="1632"/>
      <c r="TKE3" s="1632"/>
      <c r="TKF3" s="1632"/>
      <c r="TKG3" s="1632"/>
      <c r="TKH3" s="1632"/>
      <c r="TKI3" s="1632"/>
      <c r="TKJ3" s="1632"/>
      <c r="TKK3" s="1632"/>
      <c r="TKL3" s="1632"/>
      <c r="TKM3" s="1632"/>
      <c r="TKN3" s="1632"/>
      <c r="TKO3" s="1632"/>
      <c r="TKP3" s="1632"/>
      <c r="TKQ3" s="1632"/>
      <c r="TKR3" s="1632"/>
      <c r="TKS3" s="1632"/>
      <c r="TKT3" s="1632"/>
      <c r="TKU3" s="1632"/>
      <c r="TKV3" s="1632"/>
      <c r="TKW3" s="1632"/>
      <c r="TKX3" s="1632"/>
      <c r="TKY3" s="1632"/>
      <c r="TKZ3" s="1632"/>
      <c r="TLA3" s="1632"/>
      <c r="TLB3" s="1632"/>
      <c r="TLC3" s="1632"/>
      <c r="TLD3" s="1632"/>
      <c r="TLE3" s="1632"/>
      <c r="TLF3" s="1632"/>
      <c r="TLG3" s="1632"/>
      <c r="TLH3" s="1632"/>
      <c r="TLI3" s="1632"/>
      <c r="TLJ3" s="1632"/>
      <c r="TLK3" s="1632"/>
      <c r="TLL3" s="1632"/>
      <c r="TLM3" s="1632"/>
      <c r="TLN3" s="1632"/>
      <c r="TLO3" s="1632"/>
      <c r="TLP3" s="1632"/>
      <c r="TLQ3" s="1632"/>
      <c r="TLR3" s="1632"/>
      <c r="TLS3" s="1632"/>
      <c r="TLT3" s="1632"/>
      <c r="TLU3" s="1632"/>
      <c r="TLV3" s="1632"/>
      <c r="TLW3" s="1632"/>
      <c r="TLX3" s="1632"/>
      <c r="TLY3" s="1632"/>
      <c r="TLZ3" s="1632"/>
      <c r="TMA3" s="1632"/>
      <c r="TMB3" s="1632"/>
      <c r="TMC3" s="1632"/>
      <c r="TMD3" s="1632"/>
      <c r="TME3" s="1632"/>
      <c r="TMF3" s="1632"/>
      <c r="TMG3" s="1632"/>
      <c r="TMH3" s="1632"/>
      <c r="TMI3" s="1632"/>
      <c r="TMJ3" s="1632"/>
      <c r="TMK3" s="1632"/>
      <c r="TML3" s="1632"/>
      <c r="TMM3" s="1632"/>
      <c r="TMN3" s="1632"/>
      <c r="TMO3" s="1632"/>
      <c r="TMP3" s="1632"/>
      <c r="TMQ3" s="1632"/>
      <c r="TMR3" s="1632"/>
      <c r="TMS3" s="1632"/>
      <c r="TMT3" s="1632"/>
      <c r="TMU3" s="1632"/>
      <c r="TMV3" s="1632"/>
      <c r="TMW3" s="1632"/>
      <c r="TMX3" s="1632"/>
      <c r="TMY3" s="1632"/>
      <c r="TMZ3" s="1632"/>
      <c r="TNA3" s="1632"/>
      <c r="TNB3" s="1632"/>
      <c r="TNC3" s="1632"/>
      <c r="TND3" s="1632"/>
      <c r="TNE3" s="1632"/>
      <c r="TNF3" s="1632"/>
      <c r="TNG3" s="1632"/>
      <c r="TNH3" s="1632"/>
      <c r="TNI3" s="1632"/>
      <c r="TNJ3" s="1632"/>
      <c r="TNK3" s="1632"/>
      <c r="TNL3" s="1632"/>
      <c r="TNM3" s="1632"/>
      <c r="TNN3" s="1632"/>
      <c r="TNO3" s="1632"/>
      <c r="TNP3" s="1632"/>
      <c r="TNQ3" s="1632"/>
      <c r="TNR3" s="1632"/>
      <c r="TNS3" s="1632"/>
      <c r="TNT3" s="1632"/>
      <c r="TNU3" s="1632"/>
      <c r="TNV3" s="1632"/>
      <c r="TNW3" s="1632"/>
      <c r="TNX3" s="1632"/>
      <c r="TNY3" s="1632"/>
      <c r="TNZ3" s="1632"/>
      <c r="TOA3" s="1632"/>
      <c r="TOB3" s="1632"/>
      <c r="TOC3" s="1632"/>
      <c r="TOD3" s="1632"/>
      <c r="TOE3" s="1632"/>
      <c r="TOF3" s="1632"/>
      <c r="TOG3" s="1632"/>
      <c r="TOH3" s="1632"/>
      <c r="TOI3" s="1632"/>
      <c r="TOJ3" s="1632"/>
      <c r="TOK3" s="1632"/>
      <c r="TOL3" s="1632"/>
      <c r="TOM3" s="1632"/>
      <c r="TON3" s="1632"/>
      <c r="TOO3" s="1632"/>
      <c r="TOP3" s="1632"/>
      <c r="TOQ3" s="1632"/>
      <c r="TOR3" s="1632"/>
      <c r="TOS3" s="1632"/>
      <c r="TOT3" s="1632"/>
      <c r="TOU3" s="1632"/>
      <c r="TOV3" s="1632"/>
      <c r="TOW3" s="1632"/>
      <c r="TOX3" s="1632"/>
      <c r="TOY3" s="1632"/>
      <c r="TOZ3" s="1632"/>
      <c r="TPA3" s="1632"/>
      <c r="TPB3" s="1632"/>
      <c r="TPC3" s="1632"/>
      <c r="TPD3" s="1632"/>
      <c r="TPE3" s="1632"/>
      <c r="TPF3" s="1632"/>
      <c r="TPG3" s="1632"/>
      <c r="TPH3" s="1632"/>
      <c r="TPI3" s="1632"/>
      <c r="TPJ3" s="1632"/>
      <c r="TPK3" s="1632"/>
      <c r="TPL3" s="1632"/>
      <c r="TPM3" s="1632"/>
      <c r="TPN3" s="1632"/>
      <c r="TPO3" s="1632"/>
      <c r="TPP3" s="1632"/>
      <c r="TPQ3" s="1632"/>
      <c r="TPR3" s="1632"/>
      <c r="TPS3" s="1632"/>
      <c r="TPT3" s="1632"/>
      <c r="TPU3" s="1632"/>
      <c r="TPV3" s="1632"/>
      <c r="TPW3" s="1632"/>
      <c r="TPX3" s="1632"/>
      <c r="TPY3" s="1632"/>
      <c r="TPZ3" s="1632"/>
      <c r="TQA3" s="1632"/>
      <c r="TQB3" s="1632"/>
      <c r="TQC3" s="1632"/>
      <c r="TQD3" s="1632"/>
      <c r="TQE3" s="1632"/>
      <c r="TQF3" s="1632"/>
      <c r="TQG3" s="1632"/>
      <c r="TQH3" s="1632"/>
      <c r="TQI3" s="1632"/>
      <c r="TQJ3" s="1632"/>
      <c r="TQK3" s="1632"/>
      <c r="TQL3" s="1632"/>
      <c r="TQM3" s="1632"/>
      <c r="TQN3" s="1632"/>
      <c r="TQO3" s="1632"/>
      <c r="TQP3" s="1632"/>
      <c r="TQQ3" s="1632"/>
      <c r="TQR3" s="1632"/>
      <c r="TQS3" s="1632"/>
      <c r="TQT3" s="1632"/>
      <c r="TQU3" s="1632"/>
      <c r="TQV3" s="1632"/>
      <c r="TQW3" s="1632"/>
      <c r="TQX3" s="1632"/>
      <c r="TQY3" s="1632"/>
      <c r="TQZ3" s="1632"/>
      <c r="TRA3" s="1632"/>
      <c r="TRB3" s="1632"/>
      <c r="TRC3" s="1632"/>
      <c r="TRD3" s="1632"/>
      <c r="TRE3" s="1632"/>
      <c r="TRF3" s="1632"/>
      <c r="TRG3" s="1632"/>
      <c r="TRH3" s="1632"/>
      <c r="TRI3" s="1632"/>
      <c r="TRJ3" s="1632"/>
      <c r="TRK3" s="1632"/>
      <c r="TRL3" s="1632"/>
      <c r="TRM3" s="1632"/>
      <c r="TRN3" s="1632"/>
      <c r="TRO3" s="1632"/>
      <c r="TRP3" s="1632"/>
      <c r="TRQ3" s="1632"/>
      <c r="TRR3" s="1632"/>
      <c r="TRS3" s="1632"/>
      <c r="TRT3" s="1632"/>
      <c r="TRU3" s="1632"/>
      <c r="TRV3" s="1632"/>
      <c r="TRW3" s="1632"/>
      <c r="TRX3" s="1632"/>
      <c r="TRY3" s="1632"/>
      <c r="TRZ3" s="1632"/>
      <c r="TSA3" s="1632"/>
      <c r="TSB3" s="1632"/>
      <c r="TSC3" s="1632"/>
      <c r="TSD3" s="1632"/>
      <c r="TSE3" s="1632"/>
      <c r="TSF3" s="1632"/>
      <c r="TSG3" s="1632"/>
      <c r="TSH3" s="1632"/>
      <c r="TSI3" s="1632"/>
      <c r="TSJ3" s="1632"/>
      <c r="TSK3" s="1632"/>
      <c r="TSL3" s="1632"/>
      <c r="TSM3" s="1632"/>
      <c r="TSN3" s="1632"/>
      <c r="TSO3" s="1632"/>
      <c r="TSP3" s="1632"/>
      <c r="TSQ3" s="1632"/>
      <c r="TSR3" s="1632"/>
      <c r="TSS3" s="1632"/>
      <c r="TST3" s="1632"/>
      <c r="TSU3" s="1632"/>
      <c r="TSV3" s="1632"/>
      <c r="TSW3" s="1632"/>
      <c r="TSX3" s="1632"/>
      <c r="TSY3" s="1632"/>
      <c r="TSZ3" s="1632"/>
      <c r="TTA3" s="1632"/>
      <c r="TTB3" s="1632"/>
      <c r="TTC3" s="1632"/>
      <c r="TTD3" s="1632"/>
      <c r="TTE3" s="1632"/>
      <c r="TTF3" s="1632"/>
      <c r="TTG3" s="1632"/>
      <c r="TTH3" s="1632"/>
      <c r="TTI3" s="1632"/>
      <c r="TTJ3" s="1632"/>
      <c r="TTK3" s="1632"/>
      <c r="TTL3" s="1632"/>
      <c r="TTM3" s="1632"/>
      <c r="TTN3" s="1632"/>
      <c r="TTO3" s="1632"/>
      <c r="TTP3" s="1632"/>
      <c r="TTQ3" s="1632"/>
      <c r="TTR3" s="1632"/>
      <c r="TTS3" s="1632"/>
      <c r="TTT3" s="1632"/>
      <c r="TTU3" s="1632"/>
      <c r="TTV3" s="1632"/>
      <c r="TTW3" s="1632"/>
      <c r="TTX3" s="1632"/>
      <c r="TTY3" s="1632"/>
      <c r="TTZ3" s="1632"/>
      <c r="TUA3" s="1632"/>
      <c r="TUB3" s="1632"/>
      <c r="TUC3" s="1632"/>
      <c r="TUD3" s="1632"/>
      <c r="TUE3" s="1632"/>
      <c r="TUF3" s="1632"/>
      <c r="TUG3" s="1632"/>
      <c r="TUH3" s="1632"/>
      <c r="TUI3" s="1632"/>
      <c r="TUJ3" s="1632"/>
      <c r="TUK3" s="1632"/>
      <c r="TUL3" s="1632"/>
      <c r="TUM3" s="1632"/>
      <c r="TUN3" s="1632"/>
      <c r="TUO3" s="1632"/>
      <c r="TUP3" s="1632"/>
      <c r="TUQ3" s="1632"/>
      <c r="TUR3" s="1632"/>
      <c r="TUS3" s="1632"/>
      <c r="TUT3" s="1632"/>
      <c r="TUU3" s="1632"/>
      <c r="TUV3" s="1632"/>
      <c r="TUW3" s="1632"/>
      <c r="TUX3" s="1632"/>
      <c r="TUY3" s="1632"/>
      <c r="TUZ3" s="1632"/>
      <c r="TVA3" s="1632"/>
      <c r="TVB3" s="1632"/>
      <c r="TVC3" s="1632"/>
      <c r="TVD3" s="1632"/>
      <c r="TVE3" s="1632"/>
      <c r="TVF3" s="1632"/>
      <c r="TVG3" s="1632"/>
      <c r="TVH3" s="1632"/>
      <c r="TVI3" s="1632"/>
      <c r="TVJ3" s="1632"/>
      <c r="TVK3" s="1632"/>
      <c r="TVL3" s="1632"/>
      <c r="TVM3" s="1632"/>
      <c r="TVN3" s="1632"/>
      <c r="TVO3" s="1632"/>
      <c r="TVP3" s="1632"/>
      <c r="TVQ3" s="1632"/>
      <c r="TVR3" s="1632"/>
      <c r="TVS3" s="1632"/>
      <c r="TVT3" s="1632"/>
      <c r="TVU3" s="1632"/>
      <c r="TVV3" s="1632"/>
      <c r="TVW3" s="1632"/>
      <c r="TVX3" s="1632"/>
      <c r="TVY3" s="1632"/>
      <c r="TVZ3" s="1632"/>
      <c r="TWA3" s="1632"/>
      <c r="TWB3" s="1632"/>
      <c r="TWC3" s="1632"/>
      <c r="TWD3" s="1632"/>
      <c r="TWE3" s="1632"/>
      <c r="TWF3" s="1632"/>
      <c r="TWG3" s="1632"/>
      <c r="TWH3" s="1632"/>
      <c r="TWI3" s="1632"/>
      <c r="TWJ3" s="1632"/>
      <c r="TWK3" s="1632"/>
      <c r="TWL3" s="1632"/>
      <c r="TWM3" s="1632"/>
      <c r="TWN3" s="1632"/>
      <c r="TWO3" s="1632"/>
      <c r="TWP3" s="1632"/>
      <c r="TWQ3" s="1632"/>
      <c r="TWR3" s="1632"/>
      <c r="TWS3" s="1632"/>
      <c r="TWT3" s="1632"/>
      <c r="TWU3" s="1632"/>
      <c r="TWV3" s="1632"/>
      <c r="TWW3" s="1632"/>
      <c r="TWX3" s="1632"/>
      <c r="TWY3" s="1632"/>
      <c r="TWZ3" s="1632"/>
      <c r="TXA3" s="1632"/>
      <c r="TXB3" s="1632"/>
      <c r="TXC3" s="1632"/>
      <c r="TXD3" s="1632"/>
      <c r="TXE3" s="1632"/>
      <c r="TXF3" s="1632"/>
      <c r="TXG3" s="1632"/>
      <c r="TXH3" s="1632"/>
      <c r="TXI3" s="1632"/>
      <c r="TXJ3" s="1632"/>
      <c r="TXK3" s="1632"/>
      <c r="TXL3" s="1632"/>
      <c r="TXM3" s="1632"/>
      <c r="TXN3" s="1632"/>
      <c r="TXO3" s="1632"/>
      <c r="TXP3" s="1632"/>
      <c r="TXQ3" s="1632"/>
      <c r="TXR3" s="1632"/>
      <c r="TXS3" s="1632"/>
      <c r="TXT3" s="1632"/>
      <c r="TXU3" s="1632"/>
      <c r="TXV3" s="1632"/>
      <c r="TXW3" s="1632"/>
      <c r="TXX3" s="1632"/>
      <c r="TXY3" s="1632"/>
      <c r="TXZ3" s="1632"/>
      <c r="TYA3" s="1632"/>
      <c r="TYB3" s="1632"/>
      <c r="TYC3" s="1632"/>
      <c r="TYD3" s="1632"/>
      <c r="TYE3" s="1632"/>
      <c r="TYF3" s="1632"/>
      <c r="TYG3" s="1632"/>
      <c r="TYH3" s="1632"/>
      <c r="TYI3" s="1632"/>
      <c r="TYJ3" s="1632"/>
      <c r="TYK3" s="1632"/>
      <c r="TYL3" s="1632"/>
      <c r="TYM3" s="1632"/>
      <c r="TYN3" s="1632"/>
      <c r="TYO3" s="1632"/>
      <c r="TYP3" s="1632"/>
      <c r="TYQ3" s="1632"/>
      <c r="TYR3" s="1632"/>
      <c r="TYS3" s="1632"/>
      <c r="TYT3" s="1632"/>
      <c r="TYU3" s="1632"/>
      <c r="TYV3" s="1632"/>
      <c r="TYW3" s="1632"/>
      <c r="TYX3" s="1632"/>
      <c r="TYY3" s="1632"/>
      <c r="TYZ3" s="1632"/>
      <c r="TZA3" s="1632"/>
      <c r="TZB3" s="1632"/>
      <c r="TZC3" s="1632"/>
      <c r="TZD3" s="1632"/>
      <c r="TZE3" s="1632"/>
      <c r="TZF3" s="1632"/>
      <c r="TZG3" s="1632"/>
      <c r="TZH3" s="1632"/>
      <c r="TZI3" s="1632"/>
      <c r="TZJ3" s="1632"/>
      <c r="TZK3" s="1632"/>
      <c r="TZL3" s="1632"/>
      <c r="TZM3" s="1632"/>
      <c r="TZN3" s="1632"/>
      <c r="TZO3" s="1632"/>
      <c r="TZP3" s="1632"/>
      <c r="TZQ3" s="1632"/>
      <c r="TZR3" s="1632"/>
      <c r="TZS3" s="1632"/>
      <c r="TZT3" s="1632"/>
      <c r="TZU3" s="1632"/>
      <c r="TZV3" s="1632"/>
      <c r="TZW3" s="1632"/>
      <c r="TZX3" s="1632"/>
      <c r="TZY3" s="1632"/>
      <c r="TZZ3" s="1632"/>
      <c r="UAA3" s="1632"/>
      <c r="UAB3" s="1632"/>
      <c r="UAC3" s="1632"/>
      <c r="UAD3" s="1632"/>
      <c r="UAE3" s="1632"/>
      <c r="UAF3" s="1632"/>
      <c r="UAG3" s="1632"/>
      <c r="UAH3" s="1632"/>
      <c r="UAI3" s="1632"/>
      <c r="UAJ3" s="1632"/>
      <c r="UAK3" s="1632"/>
      <c r="UAL3" s="1632"/>
      <c r="UAM3" s="1632"/>
      <c r="UAN3" s="1632"/>
      <c r="UAO3" s="1632"/>
      <c r="UAP3" s="1632"/>
      <c r="UAQ3" s="1632"/>
      <c r="UAR3" s="1632"/>
      <c r="UAS3" s="1632"/>
      <c r="UAT3" s="1632"/>
      <c r="UAU3" s="1632"/>
      <c r="UAV3" s="1632"/>
      <c r="UAW3" s="1632"/>
      <c r="UAX3" s="1632"/>
      <c r="UAY3" s="1632"/>
      <c r="UAZ3" s="1632"/>
      <c r="UBA3" s="1632"/>
      <c r="UBB3" s="1632"/>
      <c r="UBC3" s="1632"/>
      <c r="UBD3" s="1632"/>
      <c r="UBE3" s="1632"/>
      <c r="UBF3" s="1632"/>
      <c r="UBG3" s="1632"/>
      <c r="UBH3" s="1632"/>
      <c r="UBI3" s="1632"/>
      <c r="UBJ3" s="1632"/>
      <c r="UBK3" s="1632"/>
      <c r="UBL3" s="1632"/>
      <c r="UBM3" s="1632"/>
      <c r="UBN3" s="1632"/>
      <c r="UBO3" s="1632"/>
      <c r="UBP3" s="1632"/>
      <c r="UBQ3" s="1632"/>
      <c r="UBR3" s="1632"/>
      <c r="UBS3" s="1632"/>
      <c r="UBT3" s="1632"/>
      <c r="UBU3" s="1632"/>
      <c r="UBV3" s="1632"/>
      <c r="UBW3" s="1632"/>
      <c r="UBX3" s="1632"/>
      <c r="UBY3" s="1632"/>
      <c r="UBZ3" s="1632"/>
      <c r="UCA3" s="1632"/>
      <c r="UCB3" s="1632"/>
      <c r="UCC3" s="1632"/>
      <c r="UCD3" s="1632"/>
      <c r="UCE3" s="1632"/>
      <c r="UCF3" s="1632"/>
      <c r="UCG3" s="1632"/>
      <c r="UCH3" s="1632"/>
      <c r="UCI3" s="1632"/>
      <c r="UCJ3" s="1632"/>
      <c r="UCK3" s="1632"/>
      <c r="UCL3" s="1632"/>
      <c r="UCM3" s="1632"/>
      <c r="UCN3" s="1632"/>
      <c r="UCO3" s="1632"/>
      <c r="UCP3" s="1632"/>
      <c r="UCQ3" s="1632"/>
      <c r="UCR3" s="1632"/>
      <c r="UCS3" s="1632"/>
      <c r="UCT3" s="1632"/>
      <c r="UCU3" s="1632"/>
      <c r="UCV3" s="1632"/>
      <c r="UCW3" s="1632"/>
      <c r="UCX3" s="1632"/>
      <c r="UCY3" s="1632"/>
      <c r="UCZ3" s="1632"/>
      <c r="UDA3" s="1632"/>
      <c r="UDB3" s="1632"/>
      <c r="UDC3" s="1632"/>
      <c r="UDD3" s="1632"/>
      <c r="UDE3" s="1632"/>
      <c r="UDF3" s="1632"/>
      <c r="UDG3" s="1632"/>
      <c r="UDH3" s="1632"/>
      <c r="UDI3" s="1632"/>
      <c r="UDJ3" s="1632"/>
      <c r="UDK3" s="1632"/>
      <c r="UDL3" s="1632"/>
      <c r="UDM3" s="1632"/>
      <c r="UDN3" s="1632"/>
      <c r="UDO3" s="1632"/>
      <c r="UDP3" s="1632"/>
      <c r="UDQ3" s="1632"/>
      <c r="UDR3" s="1632"/>
      <c r="UDS3" s="1632"/>
      <c r="UDT3" s="1632"/>
      <c r="UDU3" s="1632"/>
      <c r="UDV3" s="1632"/>
      <c r="UDW3" s="1632"/>
      <c r="UDX3" s="1632"/>
      <c r="UDY3" s="1632"/>
      <c r="UDZ3" s="1632"/>
      <c r="UEA3" s="1632"/>
      <c r="UEB3" s="1632"/>
      <c r="UEC3" s="1632"/>
      <c r="UED3" s="1632"/>
      <c r="UEE3" s="1632"/>
      <c r="UEF3" s="1632"/>
      <c r="UEG3" s="1632"/>
      <c r="UEH3" s="1632"/>
      <c r="UEI3" s="1632"/>
      <c r="UEJ3" s="1632"/>
      <c r="UEK3" s="1632"/>
      <c r="UEL3" s="1632"/>
      <c r="UEM3" s="1632"/>
      <c r="UEN3" s="1632"/>
      <c r="UEO3" s="1632"/>
      <c r="UEP3" s="1632"/>
      <c r="UEQ3" s="1632"/>
      <c r="UER3" s="1632"/>
      <c r="UES3" s="1632"/>
      <c r="UET3" s="1632"/>
      <c r="UEU3" s="1632"/>
      <c r="UEV3" s="1632"/>
      <c r="UEW3" s="1632"/>
      <c r="UEX3" s="1632"/>
      <c r="UEY3" s="1632"/>
      <c r="UEZ3" s="1632"/>
      <c r="UFA3" s="1632"/>
      <c r="UFB3" s="1632"/>
      <c r="UFC3" s="1632"/>
      <c r="UFD3" s="1632"/>
      <c r="UFE3" s="1632"/>
      <c r="UFF3" s="1632"/>
      <c r="UFG3" s="1632"/>
      <c r="UFH3" s="1632"/>
      <c r="UFI3" s="1632"/>
      <c r="UFJ3" s="1632"/>
      <c r="UFK3" s="1632"/>
      <c r="UFL3" s="1632"/>
      <c r="UFM3" s="1632"/>
      <c r="UFN3" s="1632"/>
      <c r="UFO3" s="1632"/>
      <c r="UFP3" s="1632"/>
      <c r="UFQ3" s="1632"/>
      <c r="UFR3" s="1632"/>
      <c r="UFS3" s="1632"/>
      <c r="UFT3" s="1632"/>
      <c r="UFU3" s="1632"/>
      <c r="UFV3" s="1632"/>
      <c r="UFW3" s="1632"/>
      <c r="UFX3" s="1632"/>
      <c r="UFY3" s="1632"/>
      <c r="UFZ3" s="1632"/>
      <c r="UGA3" s="1632"/>
      <c r="UGB3" s="1632"/>
      <c r="UGC3" s="1632"/>
      <c r="UGD3" s="1632"/>
      <c r="UGE3" s="1632"/>
      <c r="UGF3" s="1632"/>
      <c r="UGG3" s="1632"/>
      <c r="UGH3" s="1632"/>
      <c r="UGI3" s="1632"/>
      <c r="UGJ3" s="1632"/>
      <c r="UGK3" s="1632"/>
      <c r="UGL3" s="1632"/>
      <c r="UGM3" s="1632"/>
      <c r="UGN3" s="1632"/>
      <c r="UGO3" s="1632"/>
      <c r="UGP3" s="1632"/>
      <c r="UGQ3" s="1632"/>
      <c r="UGR3" s="1632"/>
      <c r="UGS3" s="1632"/>
      <c r="UGT3" s="1632"/>
      <c r="UGU3" s="1632"/>
      <c r="UGV3" s="1632"/>
      <c r="UGW3" s="1632"/>
      <c r="UGX3" s="1632"/>
      <c r="UGY3" s="1632"/>
      <c r="UGZ3" s="1632"/>
      <c r="UHA3" s="1632"/>
      <c r="UHB3" s="1632"/>
      <c r="UHC3" s="1632"/>
      <c r="UHD3" s="1632"/>
      <c r="UHE3" s="1632"/>
      <c r="UHF3" s="1632"/>
      <c r="UHG3" s="1632"/>
      <c r="UHH3" s="1632"/>
      <c r="UHI3" s="1632"/>
      <c r="UHJ3" s="1632"/>
      <c r="UHK3" s="1632"/>
      <c r="UHL3" s="1632"/>
      <c r="UHM3" s="1632"/>
      <c r="UHN3" s="1632"/>
      <c r="UHO3" s="1632"/>
      <c r="UHP3" s="1632"/>
      <c r="UHQ3" s="1632"/>
      <c r="UHR3" s="1632"/>
      <c r="UHS3" s="1632"/>
      <c r="UHT3" s="1632"/>
      <c r="UHU3" s="1632"/>
      <c r="UHV3" s="1632"/>
      <c r="UHW3" s="1632"/>
      <c r="UHX3" s="1632"/>
      <c r="UHY3" s="1632"/>
      <c r="UHZ3" s="1632"/>
      <c r="UIA3" s="1632"/>
      <c r="UIB3" s="1632"/>
      <c r="UIC3" s="1632"/>
      <c r="UID3" s="1632"/>
      <c r="UIE3" s="1632"/>
      <c r="UIF3" s="1632"/>
      <c r="UIG3" s="1632"/>
      <c r="UIH3" s="1632"/>
      <c r="UII3" s="1632"/>
      <c r="UIJ3" s="1632"/>
      <c r="UIK3" s="1632"/>
      <c r="UIL3" s="1632"/>
      <c r="UIM3" s="1632"/>
      <c r="UIN3" s="1632"/>
      <c r="UIO3" s="1632"/>
      <c r="UIP3" s="1632"/>
      <c r="UIQ3" s="1632"/>
      <c r="UIR3" s="1632"/>
      <c r="UIS3" s="1632"/>
      <c r="UIT3" s="1632"/>
      <c r="UIU3" s="1632"/>
      <c r="UIV3" s="1632"/>
      <c r="UIW3" s="1632"/>
      <c r="UIX3" s="1632"/>
      <c r="UIY3" s="1632"/>
      <c r="UIZ3" s="1632"/>
      <c r="UJA3" s="1632"/>
      <c r="UJB3" s="1632"/>
      <c r="UJC3" s="1632"/>
      <c r="UJD3" s="1632"/>
      <c r="UJE3" s="1632"/>
      <c r="UJF3" s="1632"/>
      <c r="UJG3" s="1632"/>
      <c r="UJH3" s="1632"/>
      <c r="UJI3" s="1632"/>
      <c r="UJJ3" s="1632"/>
      <c r="UJK3" s="1632"/>
      <c r="UJL3" s="1632"/>
      <c r="UJM3" s="1632"/>
      <c r="UJN3" s="1632"/>
      <c r="UJO3" s="1632"/>
      <c r="UJP3" s="1632"/>
      <c r="UJQ3" s="1632"/>
      <c r="UJR3" s="1632"/>
      <c r="UJS3" s="1632"/>
      <c r="UJT3" s="1632"/>
      <c r="UJU3" s="1632"/>
      <c r="UJV3" s="1632"/>
      <c r="UJW3" s="1632"/>
      <c r="UJX3" s="1632"/>
      <c r="UJY3" s="1632"/>
      <c r="UJZ3" s="1632"/>
      <c r="UKA3" s="1632"/>
      <c r="UKB3" s="1632"/>
      <c r="UKC3" s="1632"/>
      <c r="UKD3" s="1632"/>
      <c r="UKE3" s="1632"/>
      <c r="UKF3" s="1632"/>
      <c r="UKG3" s="1632"/>
      <c r="UKH3" s="1632"/>
      <c r="UKI3" s="1632"/>
      <c r="UKJ3" s="1632"/>
      <c r="UKK3" s="1632"/>
      <c r="UKL3" s="1632"/>
      <c r="UKM3" s="1632"/>
      <c r="UKN3" s="1632"/>
      <c r="UKO3" s="1632"/>
      <c r="UKP3" s="1632"/>
      <c r="UKQ3" s="1632"/>
      <c r="UKR3" s="1632"/>
      <c r="UKS3" s="1632"/>
      <c r="UKT3" s="1632"/>
      <c r="UKU3" s="1632"/>
      <c r="UKV3" s="1632"/>
      <c r="UKW3" s="1632"/>
      <c r="UKX3" s="1632"/>
      <c r="UKY3" s="1632"/>
      <c r="UKZ3" s="1632"/>
      <c r="ULA3" s="1632"/>
      <c r="ULB3" s="1632"/>
      <c r="ULC3" s="1632"/>
      <c r="ULD3" s="1632"/>
      <c r="ULE3" s="1632"/>
      <c r="ULF3" s="1632"/>
      <c r="ULG3" s="1632"/>
      <c r="ULH3" s="1632"/>
      <c r="ULI3" s="1632"/>
      <c r="ULJ3" s="1632"/>
      <c r="ULK3" s="1632"/>
      <c r="ULL3" s="1632"/>
      <c r="ULM3" s="1632"/>
      <c r="ULN3" s="1632"/>
      <c r="ULO3" s="1632"/>
      <c r="ULP3" s="1632"/>
      <c r="ULQ3" s="1632"/>
      <c r="ULR3" s="1632"/>
      <c r="ULS3" s="1632"/>
      <c r="ULT3" s="1632"/>
      <c r="ULU3" s="1632"/>
      <c r="ULV3" s="1632"/>
      <c r="ULW3" s="1632"/>
      <c r="ULX3" s="1632"/>
      <c r="ULY3" s="1632"/>
      <c r="ULZ3" s="1632"/>
      <c r="UMA3" s="1632"/>
      <c r="UMB3" s="1632"/>
      <c r="UMC3" s="1632"/>
      <c r="UMD3" s="1632"/>
      <c r="UME3" s="1632"/>
      <c r="UMF3" s="1632"/>
      <c r="UMG3" s="1632"/>
      <c r="UMH3" s="1632"/>
      <c r="UMI3" s="1632"/>
      <c r="UMJ3" s="1632"/>
      <c r="UMK3" s="1632"/>
      <c r="UML3" s="1632"/>
      <c r="UMM3" s="1632"/>
      <c r="UMN3" s="1632"/>
      <c r="UMO3" s="1632"/>
      <c r="UMP3" s="1632"/>
      <c r="UMQ3" s="1632"/>
      <c r="UMR3" s="1632"/>
      <c r="UMS3" s="1632"/>
      <c r="UMT3" s="1632"/>
      <c r="UMU3" s="1632"/>
      <c r="UMV3" s="1632"/>
      <c r="UMW3" s="1632"/>
      <c r="UMX3" s="1632"/>
      <c r="UMY3" s="1632"/>
      <c r="UMZ3" s="1632"/>
      <c r="UNA3" s="1632"/>
      <c r="UNB3" s="1632"/>
      <c r="UNC3" s="1632"/>
      <c r="UND3" s="1632"/>
      <c r="UNE3" s="1632"/>
      <c r="UNF3" s="1632"/>
      <c r="UNG3" s="1632"/>
      <c r="UNH3" s="1632"/>
      <c r="UNI3" s="1632"/>
      <c r="UNJ3" s="1632"/>
      <c r="UNK3" s="1632"/>
      <c r="UNL3" s="1632"/>
      <c r="UNM3" s="1632"/>
      <c r="UNN3" s="1632"/>
      <c r="UNO3" s="1632"/>
      <c r="UNP3" s="1632"/>
      <c r="UNQ3" s="1632"/>
      <c r="UNR3" s="1632"/>
      <c r="UNS3" s="1632"/>
      <c r="UNT3" s="1632"/>
      <c r="UNU3" s="1632"/>
      <c r="UNV3" s="1632"/>
      <c r="UNW3" s="1632"/>
      <c r="UNX3" s="1632"/>
      <c r="UNY3" s="1632"/>
      <c r="UNZ3" s="1632"/>
      <c r="UOA3" s="1632"/>
      <c r="UOB3" s="1632"/>
      <c r="UOC3" s="1632"/>
      <c r="UOD3" s="1632"/>
      <c r="UOE3" s="1632"/>
      <c r="UOF3" s="1632"/>
      <c r="UOG3" s="1632"/>
      <c r="UOH3" s="1632"/>
      <c r="UOI3" s="1632"/>
      <c r="UOJ3" s="1632"/>
      <c r="UOK3" s="1632"/>
      <c r="UOL3" s="1632"/>
      <c r="UOM3" s="1632"/>
      <c r="UON3" s="1632"/>
      <c r="UOO3" s="1632"/>
      <c r="UOP3" s="1632"/>
      <c r="UOQ3" s="1632"/>
      <c r="UOR3" s="1632"/>
      <c r="UOS3" s="1632"/>
      <c r="UOT3" s="1632"/>
      <c r="UOU3" s="1632"/>
      <c r="UOV3" s="1632"/>
      <c r="UOW3" s="1632"/>
      <c r="UOX3" s="1632"/>
      <c r="UOY3" s="1632"/>
      <c r="UOZ3" s="1632"/>
      <c r="UPA3" s="1632"/>
      <c r="UPB3" s="1632"/>
      <c r="UPC3" s="1632"/>
      <c r="UPD3" s="1632"/>
      <c r="UPE3" s="1632"/>
      <c r="UPF3" s="1632"/>
      <c r="UPG3" s="1632"/>
      <c r="UPH3" s="1632"/>
      <c r="UPI3" s="1632"/>
      <c r="UPJ3" s="1632"/>
      <c r="UPK3" s="1632"/>
      <c r="UPL3" s="1632"/>
      <c r="UPM3" s="1632"/>
      <c r="UPN3" s="1632"/>
      <c r="UPO3" s="1632"/>
      <c r="UPP3" s="1632"/>
      <c r="UPQ3" s="1632"/>
      <c r="UPR3" s="1632"/>
      <c r="UPS3" s="1632"/>
      <c r="UPT3" s="1632"/>
      <c r="UPU3" s="1632"/>
      <c r="UPV3" s="1632"/>
      <c r="UPW3" s="1632"/>
      <c r="UPX3" s="1632"/>
      <c r="UPY3" s="1632"/>
      <c r="UPZ3" s="1632"/>
      <c r="UQA3" s="1632"/>
      <c r="UQB3" s="1632"/>
      <c r="UQC3" s="1632"/>
      <c r="UQD3" s="1632"/>
      <c r="UQE3" s="1632"/>
      <c r="UQF3" s="1632"/>
      <c r="UQG3" s="1632"/>
      <c r="UQH3" s="1632"/>
      <c r="UQI3" s="1632"/>
      <c r="UQJ3" s="1632"/>
      <c r="UQK3" s="1632"/>
      <c r="UQL3" s="1632"/>
      <c r="UQM3" s="1632"/>
      <c r="UQN3" s="1632"/>
      <c r="UQO3" s="1632"/>
      <c r="UQP3" s="1632"/>
      <c r="UQQ3" s="1632"/>
      <c r="UQR3" s="1632"/>
      <c r="UQS3" s="1632"/>
      <c r="UQT3" s="1632"/>
      <c r="UQU3" s="1632"/>
      <c r="UQV3" s="1632"/>
      <c r="UQW3" s="1632"/>
      <c r="UQX3" s="1632"/>
      <c r="UQY3" s="1632"/>
      <c r="UQZ3" s="1632"/>
      <c r="URA3" s="1632"/>
      <c r="URB3" s="1632"/>
      <c r="URC3" s="1632"/>
      <c r="URD3" s="1632"/>
      <c r="URE3" s="1632"/>
      <c r="URF3" s="1632"/>
      <c r="URG3" s="1632"/>
      <c r="URH3" s="1632"/>
      <c r="URI3" s="1632"/>
      <c r="URJ3" s="1632"/>
      <c r="URK3" s="1632"/>
      <c r="URL3" s="1632"/>
      <c r="URM3" s="1632"/>
      <c r="URN3" s="1632"/>
      <c r="URO3" s="1632"/>
      <c r="URP3" s="1632"/>
      <c r="URQ3" s="1632"/>
      <c r="URR3" s="1632"/>
      <c r="URS3" s="1632"/>
      <c r="URT3" s="1632"/>
      <c r="URU3" s="1632"/>
      <c r="URV3" s="1632"/>
      <c r="URW3" s="1632"/>
      <c r="URX3" s="1632"/>
      <c r="URY3" s="1632"/>
      <c r="URZ3" s="1632"/>
      <c r="USA3" s="1632"/>
      <c r="USB3" s="1632"/>
      <c r="USC3" s="1632"/>
      <c r="USD3" s="1632"/>
      <c r="USE3" s="1632"/>
      <c r="USF3" s="1632"/>
      <c r="USG3" s="1632"/>
      <c r="USH3" s="1632"/>
      <c r="USI3" s="1632"/>
      <c r="USJ3" s="1632"/>
      <c r="USK3" s="1632"/>
      <c r="USL3" s="1632"/>
      <c r="USM3" s="1632"/>
      <c r="USN3" s="1632"/>
      <c r="USO3" s="1632"/>
      <c r="USP3" s="1632"/>
      <c r="USQ3" s="1632"/>
      <c r="USR3" s="1632"/>
      <c r="USS3" s="1632"/>
      <c r="UST3" s="1632"/>
      <c r="USU3" s="1632"/>
      <c r="USV3" s="1632"/>
      <c r="USW3" s="1632"/>
      <c r="USX3" s="1632"/>
      <c r="USY3" s="1632"/>
      <c r="USZ3" s="1632"/>
      <c r="UTA3" s="1632"/>
      <c r="UTB3" s="1632"/>
      <c r="UTC3" s="1632"/>
      <c r="UTD3" s="1632"/>
      <c r="UTE3" s="1632"/>
      <c r="UTF3" s="1632"/>
      <c r="UTG3" s="1632"/>
      <c r="UTH3" s="1632"/>
      <c r="UTI3" s="1632"/>
      <c r="UTJ3" s="1632"/>
      <c r="UTK3" s="1632"/>
      <c r="UTL3" s="1632"/>
      <c r="UTM3" s="1632"/>
      <c r="UTN3" s="1632"/>
      <c r="UTO3" s="1632"/>
      <c r="UTP3" s="1632"/>
      <c r="UTQ3" s="1632"/>
      <c r="UTR3" s="1632"/>
      <c r="UTS3" s="1632"/>
      <c r="UTT3" s="1632"/>
      <c r="UTU3" s="1632"/>
      <c r="UTV3" s="1632"/>
      <c r="UTW3" s="1632"/>
      <c r="UTX3" s="1632"/>
      <c r="UTY3" s="1632"/>
      <c r="UTZ3" s="1632"/>
      <c r="UUA3" s="1632"/>
      <c r="UUB3" s="1632"/>
      <c r="UUC3" s="1632"/>
      <c r="UUD3" s="1632"/>
      <c r="UUE3" s="1632"/>
      <c r="UUF3" s="1632"/>
      <c r="UUG3" s="1632"/>
      <c r="UUH3" s="1632"/>
      <c r="UUI3" s="1632"/>
      <c r="UUJ3" s="1632"/>
      <c r="UUK3" s="1632"/>
      <c r="UUL3" s="1632"/>
      <c r="UUM3" s="1632"/>
      <c r="UUN3" s="1632"/>
      <c r="UUO3" s="1632"/>
      <c r="UUP3" s="1632"/>
      <c r="UUQ3" s="1632"/>
      <c r="UUR3" s="1632"/>
      <c r="UUS3" s="1632"/>
      <c r="UUT3" s="1632"/>
      <c r="UUU3" s="1632"/>
      <c r="UUV3" s="1632"/>
      <c r="UUW3" s="1632"/>
      <c r="UUX3" s="1632"/>
      <c r="UUY3" s="1632"/>
      <c r="UUZ3" s="1632"/>
      <c r="UVA3" s="1632"/>
      <c r="UVB3" s="1632"/>
      <c r="UVC3" s="1632"/>
      <c r="UVD3" s="1632"/>
      <c r="UVE3" s="1632"/>
      <c r="UVF3" s="1632"/>
      <c r="UVG3" s="1632"/>
      <c r="UVH3" s="1632"/>
      <c r="UVI3" s="1632"/>
      <c r="UVJ3" s="1632"/>
      <c r="UVK3" s="1632"/>
      <c r="UVL3" s="1632"/>
      <c r="UVM3" s="1632"/>
      <c r="UVN3" s="1632"/>
      <c r="UVO3" s="1632"/>
      <c r="UVP3" s="1632"/>
      <c r="UVQ3" s="1632"/>
      <c r="UVR3" s="1632"/>
      <c r="UVS3" s="1632"/>
      <c r="UVT3" s="1632"/>
      <c r="UVU3" s="1632"/>
      <c r="UVV3" s="1632"/>
      <c r="UVW3" s="1632"/>
      <c r="UVX3" s="1632"/>
      <c r="UVY3" s="1632"/>
      <c r="UVZ3" s="1632"/>
      <c r="UWA3" s="1632"/>
      <c r="UWB3" s="1632"/>
      <c r="UWC3" s="1632"/>
      <c r="UWD3" s="1632"/>
      <c r="UWE3" s="1632"/>
      <c r="UWF3" s="1632"/>
      <c r="UWG3" s="1632"/>
      <c r="UWH3" s="1632"/>
      <c r="UWI3" s="1632"/>
      <c r="UWJ3" s="1632"/>
      <c r="UWK3" s="1632"/>
      <c r="UWL3" s="1632"/>
      <c r="UWM3" s="1632"/>
      <c r="UWN3" s="1632"/>
      <c r="UWO3" s="1632"/>
      <c r="UWP3" s="1632"/>
      <c r="UWQ3" s="1632"/>
      <c r="UWR3" s="1632"/>
      <c r="UWS3" s="1632"/>
      <c r="UWT3" s="1632"/>
      <c r="UWU3" s="1632"/>
      <c r="UWV3" s="1632"/>
      <c r="UWW3" s="1632"/>
      <c r="UWX3" s="1632"/>
      <c r="UWY3" s="1632"/>
      <c r="UWZ3" s="1632"/>
      <c r="UXA3" s="1632"/>
      <c r="UXB3" s="1632"/>
      <c r="UXC3" s="1632"/>
      <c r="UXD3" s="1632"/>
      <c r="UXE3" s="1632"/>
      <c r="UXF3" s="1632"/>
      <c r="UXG3" s="1632"/>
      <c r="UXH3" s="1632"/>
      <c r="UXI3" s="1632"/>
      <c r="UXJ3" s="1632"/>
      <c r="UXK3" s="1632"/>
      <c r="UXL3" s="1632"/>
      <c r="UXM3" s="1632"/>
      <c r="UXN3" s="1632"/>
      <c r="UXO3" s="1632"/>
      <c r="UXP3" s="1632"/>
      <c r="UXQ3" s="1632"/>
      <c r="UXR3" s="1632"/>
      <c r="UXS3" s="1632"/>
      <c r="UXT3" s="1632"/>
      <c r="UXU3" s="1632"/>
      <c r="UXV3" s="1632"/>
      <c r="UXW3" s="1632"/>
      <c r="UXX3" s="1632"/>
      <c r="UXY3" s="1632"/>
      <c r="UXZ3" s="1632"/>
      <c r="UYA3" s="1632"/>
      <c r="UYB3" s="1632"/>
      <c r="UYC3" s="1632"/>
      <c r="UYD3" s="1632"/>
      <c r="UYE3" s="1632"/>
      <c r="UYF3" s="1632"/>
      <c r="UYG3" s="1632"/>
      <c r="UYH3" s="1632"/>
      <c r="UYI3" s="1632"/>
      <c r="UYJ3" s="1632"/>
      <c r="UYK3" s="1632"/>
      <c r="UYL3" s="1632"/>
      <c r="UYM3" s="1632"/>
      <c r="UYN3" s="1632"/>
      <c r="UYO3" s="1632"/>
      <c r="UYP3" s="1632"/>
      <c r="UYQ3" s="1632"/>
      <c r="UYR3" s="1632"/>
      <c r="UYS3" s="1632"/>
      <c r="UYT3" s="1632"/>
      <c r="UYU3" s="1632"/>
      <c r="UYV3" s="1632"/>
      <c r="UYW3" s="1632"/>
      <c r="UYX3" s="1632"/>
      <c r="UYY3" s="1632"/>
      <c r="UYZ3" s="1632"/>
      <c r="UZA3" s="1632"/>
      <c r="UZB3" s="1632"/>
      <c r="UZC3" s="1632"/>
      <c r="UZD3" s="1632"/>
      <c r="UZE3" s="1632"/>
      <c r="UZF3" s="1632"/>
      <c r="UZG3" s="1632"/>
      <c r="UZH3" s="1632"/>
      <c r="UZI3" s="1632"/>
      <c r="UZJ3" s="1632"/>
      <c r="UZK3" s="1632"/>
      <c r="UZL3" s="1632"/>
      <c r="UZM3" s="1632"/>
      <c r="UZN3" s="1632"/>
      <c r="UZO3" s="1632"/>
      <c r="UZP3" s="1632"/>
      <c r="UZQ3" s="1632"/>
      <c r="UZR3" s="1632"/>
      <c r="UZS3" s="1632"/>
      <c r="UZT3" s="1632"/>
      <c r="UZU3" s="1632"/>
      <c r="UZV3" s="1632"/>
      <c r="UZW3" s="1632"/>
      <c r="UZX3" s="1632"/>
      <c r="UZY3" s="1632"/>
      <c r="UZZ3" s="1632"/>
      <c r="VAA3" s="1632"/>
      <c r="VAB3" s="1632"/>
      <c r="VAC3" s="1632"/>
      <c r="VAD3" s="1632"/>
      <c r="VAE3" s="1632"/>
      <c r="VAF3" s="1632"/>
      <c r="VAG3" s="1632"/>
      <c r="VAH3" s="1632"/>
      <c r="VAI3" s="1632"/>
      <c r="VAJ3" s="1632"/>
      <c r="VAK3" s="1632"/>
      <c r="VAL3" s="1632"/>
      <c r="VAM3" s="1632"/>
      <c r="VAN3" s="1632"/>
      <c r="VAO3" s="1632"/>
      <c r="VAP3" s="1632"/>
      <c r="VAQ3" s="1632"/>
      <c r="VAR3" s="1632"/>
      <c r="VAS3" s="1632"/>
      <c r="VAT3" s="1632"/>
      <c r="VAU3" s="1632"/>
      <c r="VAV3" s="1632"/>
      <c r="VAW3" s="1632"/>
      <c r="VAX3" s="1632"/>
      <c r="VAY3" s="1632"/>
      <c r="VAZ3" s="1632"/>
      <c r="VBA3" s="1632"/>
      <c r="VBB3" s="1632"/>
      <c r="VBC3" s="1632"/>
      <c r="VBD3" s="1632"/>
      <c r="VBE3" s="1632"/>
      <c r="VBF3" s="1632"/>
      <c r="VBG3" s="1632"/>
      <c r="VBH3" s="1632"/>
      <c r="VBI3" s="1632"/>
      <c r="VBJ3" s="1632"/>
      <c r="VBK3" s="1632"/>
      <c r="VBL3" s="1632"/>
      <c r="VBM3" s="1632"/>
      <c r="VBN3" s="1632"/>
      <c r="VBO3" s="1632"/>
      <c r="VBP3" s="1632"/>
      <c r="VBQ3" s="1632"/>
      <c r="VBR3" s="1632"/>
      <c r="VBS3" s="1632"/>
      <c r="VBT3" s="1632"/>
      <c r="VBU3" s="1632"/>
      <c r="VBV3" s="1632"/>
      <c r="VBW3" s="1632"/>
      <c r="VBX3" s="1632"/>
      <c r="VBY3" s="1632"/>
      <c r="VBZ3" s="1632"/>
      <c r="VCA3" s="1632"/>
      <c r="VCB3" s="1632"/>
      <c r="VCC3" s="1632"/>
      <c r="VCD3" s="1632"/>
      <c r="VCE3" s="1632"/>
      <c r="VCF3" s="1632"/>
      <c r="VCG3" s="1632"/>
      <c r="VCH3" s="1632"/>
      <c r="VCI3" s="1632"/>
      <c r="VCJ3" s="1632"/>
      <c r="VCK3" s="1632"/>
      <c r="VCL3" s="1632"/>
      <c r="VCM3" s="1632"/>
      <c r="VCN3" s="1632"/>
      <c r="VCO3" s="1632"/>
      <c r="VCP3" s="1632"/>
      <c r="VCQ3" s="1632"/>
      <c r="VCR3" s="1632"/>
      <c r="VCS3" s="1632"/>
      <c r="VCT3" s="1632"/>
      <c r="VCU3" s="1632"/>
      <c r="VCV3" s="1632"/>
      <c r="VCW3" s="1632"/>
      <c r="VCX3" s="1632"/>
      <c r="VCY3" s="1632"/>
      <c r="VCZ3" s="1632"/>
      <c r="VDA3" s="1632"/>
      <c r="VDB3" s="1632"/>
      <c r="VDC3" s="1632"/>
      <c r="VDD3" s="1632"/>
      <c r="VDE3" s="1632"/>
      <c r="VDF3" s="1632"/>
      <c r="VDG3" s="1632"/>
      <c r="VDH3" s="1632"/>
      <c r="VDI3" s="1632"/>
      <c r="VDJ3" s="1632"/>
      <c r="VDK3" s="1632"/>
      <c r="VDL3" s="1632"/>
      <c r="VDM3" s="1632"/>
      <c r="VDN3" s="1632"/>
      <c r="VDO3" s="1632"/>
      <c r="VDP3" s="1632"/>
      <c r="VDQ3" s="1632"/>
      <c r="VDR3" s="1632"/>
      <c r="VDS3" s="1632"/>
      <c r="VDT3" s="1632"/>
      <c r="VDU3" s="1632"/>
      <c r="VDV3" s="1632"/>
      <c r="VDW3" s="1632"/>
      <c r="VDX3" s="1632"/>
      <c r="VDY3" s="1632"/>
      <c r="VDZ3" s="1632"/>
      <c r="VEA3" s="1632"/>
      <c r="VEB3" s="1632"/>
      <c r="VEC3" s="1632"/>
      <c r="VED3" s="1632"/>
      <c r="VEE3" s="1632"/>
      <c r="VEF3" s="1632"/>
      <c r="VEG3" s="1632"/>
      <c r="VEH3" s="1632"/>
      <c r="VEI3" s="1632"/>
      <c r="VEJ3" s="1632"/>
      <c r="VEK3" s="1632"/>
      <c r="VEL3" s="1632"/>
      <c r="VEM3" s="1632"/>
      <c r="VEN3" s="1632"/>
      <c r="VEO3" s="1632"/>
      <c r="VEP3" s="1632"/>
      <c r="VEQ3" s="1632"/>
      <c r="VER3" s="1632"/>
      <c r="VES3" s="1632"/>
      <c r="VET3" s="1632"/>
      <c r="VEU3" s="1632"/>
      <c r="VEV3" s="1632"/>
      <c r="VEW3" s="1632"/>
      <c r="VEX3" s="1632"/>
      <c r="VEY3" s="1632"/>
      <c r="VEZ3" s="1632"/>
      <c r="VFA3" s="1632"/>
      <c r="VFB3" s="1632"/>
      <c r="VFC3" s="1632"/>
      <c r="VFD3" s="1632"/>
      <c r="VFE3" s="1632"/>
      <c r="VFF3" s="1632"/>
      <c r="VFG3" s="1632"/>
      <c r="VFH3" s="1632"/>
      <c r="VFI3" s="1632"/>
      <c r="VFJ3" s="1632"/>
      <c r="VFK3" s="1632"/>
      <c r="VFL3" s="1632"/>
      <c r="VFM3" s="1632"/>
      <c r="VFN3" s="1632"/>
      <c r="VFO3" s="1632"/>
      <c r="VFP3" s="1632"/>
      <c r="VFQ3" s="1632"/>
      <c r="VFR3" s="1632"/>
      <c r="VFS3" s="1632"/>
      <c r="VFT3" s="1632"/>
      <c r="VFU3" s="1632"/>
      <c r="VFV3" s="1632"/>
      <c r="VFW3" s="1632"/>
      <c r="VFX3" s="1632"/>
      <c r="VFY3" s="1632"/>
      <c r="VFZ3" s="1632"/>
      <c r="VGA3" s="1632"/>
      <c r="VGB3" s="1632"/>
      <c r="VGC3" s="1632"/>
      <c r="VGD3" s="1632"/>
      <c r="VGE3" s="1632"/>
      <c r="VGF3" s="1632"/>
      <c r="VGG3" s="1632"/>
      <c r="VGH3" s="1632"/>
      <c r="VGI3" s="1632"/>
      <c r="VGJ3" s="1632"/>
      <c r="VGK3" s="1632"/>
      <c r="VGL3" s="1632"/>
      <c r="VGM3" s="1632"/>
      <c r="VGN3" s="1632"/>
      <c r="VGO3" s="1632"/>
      <c r="VGP3" s="1632"/>
      <c r="VGQ3" s="1632"/>
      <c r="VGR3" s="1632"/>
      <c r="VGS3" s="1632"/>
      <c r="VGT3" s="1632"/>
      <c r="VGU3" s="1632"/>
      <c r="VGV3" s="1632"/>
      <c r="VGW3" s="1632"/>
      <c r="VGX3" s="1632"/>
      <c r="VGY3" s="1632"/>
      <c r="VGZ3" s="1632"/>
      <c r="VHA3" s="1632"/>
      <c r="VHB3" s="1632"/>
      <c r="VHC3" s="1632"/>
      <c r="VHD3" s="1632"/>
      <c r="VHE3" s="1632"/>
      <c r="VHF3" s="1632"/>
      <c r="VHG3" s="1632"/>
      <c r="VHH3" s="1632"/>
      <c r="VHI3" s="1632"/>
      <c r="VHJ3" s="1632"/>
      <c r="VHK3" s="1632"/>
      <c r="VHL3" s="1632"/>
      <c r="VHM3" s="1632"/>
      <c r="VHN3" s="1632"/>
      <c r="VHO3" s="1632"/>
      <c r="VHP3" s="1632"/>
      <c r="VHQ3" s="1632"/>
      <c r="VHR3" s="1632"/>
      <c r="VHS3" s="1632"/>
      <c r="VHT3" s="1632"/>
      <c r="VHU3" s="1632"/>
      <c r="VHV3" s="1632"/>
      <c r="VHW3" s="1632"/>
      <c r="VHX3" s="1632"/>
      <c r="VHY3" s="1632"/>
      <c r="VHZ3" s="1632"/>
      <c r="VIA3" s="1632"/>
      <c r="VIB3" s="1632"/>
      <c r="VIC3" s="1632"/>
      <c r="VID3" s="1632"/>
      <c r="VIE3" s="1632"/>
      <c r="VIF3" s="1632"/>
      <c r="VIG3" s="1632"/>
      <c r="VIH3" s="1632"/>
      <c r="VII3" s="1632"/>
      <c r="VIJ3" s="1632"/>
      <c r="VIK3" s="1632"/>
      <c r="VIL3" s="1632"/>
      <c r="VIM3" s="1632"/>
      <c r="VIN3" s="1632"/>
      <c r="VIO3" s="1632"/>
      <c r="VIP3" s="1632"/>
      <c r="VIQ3" s="1632"/>
      <c r="VIR3" s="1632"/>
      <c r="VIS3" s="1632"/>
      <c r="VIT3" s="1632"/>
      <c r="VIU3" s="1632"/>
      <c r="VIV3" s="1632"/>
      <c r="VIW3" s="1632"/>
      <c r="VIX3" s="1632"/>
      <c r="VIY3" s="1632"/>
      <c r="VIZ3" s="1632"/>
      <c r="VJA3" s="1632"/>
      <c r="VJB3" s="1632"/>
      <c r="VJC3" s="1632"/>
      <c r="VJD3" s="1632"/>
      <c r="VJE3" s="1632"/>
      <c r="VJF3" s="1632"/>
      <c r="VJG3" s="1632"/>
      <c r="VJH3" s="1632"/>
      <c r="VJI3" s="1632"/>
      <c r="VJJ3" s="1632"/>
      <c r="VJK3" s="1632"/>
      <c r="VJL3" s="1632"/>
      <c r="VJM3" s="1632"/>
      <c r="VJN3" s="1632"/>
      <c r="VJO3" s="1632"/>
      <c r="VJP3" s="1632"/>
      <c r="VJQ3" s="1632"/>
      <c r="VJR3" s="1632"/>
      <c r="VJS3" s="1632"/>
      <c r="VJT3" s="1632"/>
      <c r="VJU3" s="1632"/>
      <c r="VJV3" s="1632"/>
      <c r="VJW3" s="1632"/>
      <c r="VJX3" s="1632"/>
      <c r="VJY3" s="1632"/>
      <c r="VJZ3" s="1632"/>
      <c r="VKA3" s="1632"/>
      <c r="VKB3" s="1632"/>
      <c r="VKC3" s="1632"/>
      <c r="VKD3" s="1632"/>
      <c r="VKE3" s="1632"/>
      <c r="VKF3" s="1632"/>
      <c r="VKG3" s="1632"/>
      <c r="VKH3" s="1632"/>
      <c r="VKI3" s="1632"/>
      <c r="VKJ3" s="1632"/>
      <c r="VKK3" s="1632"/>
      <c r="VKL3" s="1632"/>
      <c r="VKM3" s="1632"/>
      <c r="VKN3" s="1632"/>
      <c r="VKO3" s="1632"/>
      <c r="VKP3" s="1632"/>
      <c r="VKQ3" s="1632"/>
      <c r="VKR3" s="1632"/>
      <c r="VKS3" s="1632"/>
      <c r="VKT3" s="1632"/>
      <c r="VKU3" s="1632"/>
      <c r="VKV3" s="1632"/>
      <c r="VKW3" s="1632"/>
      <c r="VKX3" s="1632"/>
      <c r="VKY3" s="1632"/>
      <c r="VKZ3" s="1632"/>
      <c r="VLA3" s="1632"/>
      <c r="VLB3" s="1632"/>
      <c r="VLC3" s="1632"/>
      <c r="VLD3" s="1632"/>
      <c r="VLE3" s="1632"/>
      <c r="VLF3" s="1632"/>
      <c r="VLG3" s="1632"/>
      <c r="VLH3" s="1632"/>
      <c r="VLI3" s="1632"/>
      <c r="VLJ3" s="1632"/>
      <c r="VLK3" s="1632"/>
      <c r="VLL3" s="1632"/>
      <c r="VLM3" s="1632"/>
      <c r="VLN3" s="1632"/>
      <c r="VLO3" s="1632"/>
      <c r="VLP3" s="1632"/>
      <c r="VLQ3" s="1632"/>
      <c r="VLR3" s="1632"/>
      <c r="VLS3" s="1632"/>
      <c r="VLT3" s="1632"/>
      <c r="VLU3" s="1632"/>
      <c r="VLV3" s="1632"/>
      <c r="VLW3" s="1632"/>
      <c r="VLX3" s="1632"/>
      <c r="VLY3" s="1632"/>
      <c r="VLZ3" s="1632"/>
      <c r="VMA3" s="1632"/>
      <c r="VMB3" s="1632"/>
      <c r="VMC3" s="1632"/>
      <c r="VMD3" s="1632"/>
      <c r="VME3" s="1632"/>
      <c r="VMF3" s="1632"/>
      <c r="VMG3" s="1632"/>
      <c r="VMH3" s="1632"/>
      <c r="VMI3" s="1632"/>
      <c r="VMJ3" s="1632"/>
      <c r="VMK3" s="1632"/>
      <c r="VML3" s="1632"/>
      <c r="VMM3" s="1632"/>
      <c r="VMN3" s="1632"/>
      <c r="VMO3" s="1632"/>
      <c r="VMP3" s="1632"/>
      <c r="VMQ3" s="1632"/>
      <c r="VMR3" s="1632"/>
      <c r="VMS3" s="1632"/>
      <c r="VMT3" s="1632"/>
      <c r="VMU3" s="1632"/>
      <c r="VMV3" s="1632"/>
      <c r="VMW3" s="1632"/>
      <c r="VMX3" s="1632"/>
      <c r="VMY3" s="1632"/>
      <c r="VMZ3" s="1632"/>
      <c r="VNA3" s="1632"/>
      <c r="VNB3" s="1632"/>
      <c r="VNC3" s="1632"/>
      <c r="VND3" s="1632"/>
      <c r="VNE3" s="1632"/>
      <c r="VNF3" s="1632"/>
      <c r="VNG3" s="1632"/>
      <c r="VNH3" s="1632"/>
      <c r="VNI3" s="1632"/>
      <c r="VNJ3" s="1632"/>
      <c r="VNK3" s="1632"/>
      <c r="VNL3" s="1632"/>
      <c r="VNM3" s="1632"/>
      <c r="VNN3" s="1632"/>
      <c r="VNO3" s="1632"/>
      <c r="VNP3" s="1632"/>
      <c r="VNQ3" s="1632"/>
      <c r="VNR3" s="1632"/>
      <c r="VNS3" s="1632"/>
      <c r="VNT3" s="1632"/>
      <c r="VNU3" s="1632"/>
      <c r="VNV3" s="1632"/>
      <c r="VNW3" s="1632"/>
      <c r="VNX3" s="1632"/>
      <c r="VNY3" s="1632"/>
      <c r="VNZ3" s="1632"/>
      <c r="VOA3" s="1632"/>
      <c r="VOB3" s="1632"/>
      <c r="VOC3" s="1632"/>
      <c r="VOD3" s="1632"/>
      <c r="VOE3" s="1632"/>
      <c r="VOF3" s="1632"/>
      <c r="VOG3" s="1632"/>
      <c r="VOH3" s="1632"/>
      <c r="VOI3" s="1632"/>
      <c r="VOJ3" s="1632"/>
      <c r="VOK3" s="1632"/>
      <c r="VOL3" s="1632"/>
      <c r="VOM3" s="1632"/>
      <c r="VON3" s="1632"/>
      <c r="VOO3" s="1632"/>
      <c r="VOP3" s="1632"/>
      <c r="VOQ3" s="1632"/>
      <c r="VOR3" s="1632"/>
      <c r="VOS3" s="1632"/>
      <c r="VOT3" s="1632"/>
      <c r="VOU3" s="1632"/>
      <c r="VOV3" s="1632"/>
      <c r="VOW3" s="1632"/>
      <c r="VOX3" s="1632"/>
      <c r="VOY3" s="1632"/>
      <c r="VOZ3" s="1632"/>
      <c r="VPA3" s="1632"/>
      <c r="VPB3" s="1632"/>
      <c r="VPC3" s="1632"/>
      <c r="VPD3" s="1632"/>
      <c r="VPE3" s="1632"/>
      <c r="VPF3" s="1632"/>
      <c r="VPG3" s="1632"/>
      <c r="VPH3" s="1632"/>
      <c r="VPI3" s="1632"/>
      <c r="VPJ3" s="1632"/>
      <c r="VPK3" s="1632"/>
      <c r="VPL3" s="1632"/>
      <c r="VPM3" s="1632"/>
      <c r="VPN3" s="1632"/>
      <c r="VPO3" s="1632"/>
      <c r="VPP3" s="1632"/>
      <c r="VPQ3" s="1632"/>
      <c r="VPR3" s="1632"/>
      <c r="VPS3" s="1632"/>
      <c r="VPT3" s="1632"/>
      <c r="VPU3" s="1632"/>
      <c r="VPV3" s="1632"/>
      <c r="VPW3" s="1632"/>
      <c r="VPX3" s="1632"/>
      <c r="VPY3" s="1632"/>
      <c r="VPZ3" s="1632"/>
      <c r="VQA3" s="1632"/>
      <c r="VQB3" s="1632"/>
      <c r="VQC3" s="1632"/>
      <c r="VQD3" s="1632"/>
      <c r="VQE3" s="1632"/>
      <c r="VQF3" s="1632"/>
      <c r="VQG3" s="1632"/>
      <c r="VQH3" s="1632"/>
      <c r="VQI3" s="1632"/>
      <c r="VQJ3" s="1632"/>
      <c r="VQK3" s="1632"/>
      <c r="VQL3" s="1632"/>
      <c r="VQM3" s="1632"/>
      <c r="VQN3" s="1632"/>
      <c r="VQO3" s="1632"/>
      <c r="VQP3" s="1632"/>
      <c r="VQQ3" s="1632"/>
      <c r="VQR3" s="1632"/>
      <c r="VQS3" s="1632"/>
      <c r="VQT3" s="1632"/>
      <c r="VQU3" s="1632"/>
      <c r="VQV3" s="1632"/>
      <c r="VQW3" s="1632"/>
      <c r="VQX3" s="1632"/>
      <c r="VQY3" s="1632"/>
      <c r="VQZ3" s="1632"/>
      <c r="VRA3" s="1632"/>
      <c r="VRB3" s="1632"/>
      <c r="VRC3" s="1632"/>
      <c r="VRD3" s="1632"/>
      <c r="VRE3" s="1632"/>
      <c r="VRF3" s="1632"/>
      <c r="VRG3" s="1632"/>
      <c r="VRH3" s="1632"/>
      <c r="VRI3" s="1632"/>
      <c r="VRJ3" s="1632"/>
      <c r="VRK3" s="1632"/>
      <c r="VRL3" s="1632"/>
      <c r="VRM3" s="1632"/>
      <c r="VRN3" s="1632"/>
      <c r="VRO3" s="1632"/>
      <c r="VRP3" s="1632"/>
      <c r="VRQ3" s="1632"/>
      <c r="VRR3" s="1632"/>
      <c r="VRS3" s="1632"/>
      <c r="VRT3" s="1632"/>
      <c r="VRU3" s="1632"/>
      <c r="VRV3" s="1632"/>
      <c r="VRW3" s="1632"/>
      <c r="VRX3" s="1632"/>
      <c r="VRY3" s="1632"/>
      <c r="VRZ3" s="1632"/>
      <c r="VSA3" s="1632"/>
      <c r="VSB3" s="1632"/>
      <c r="VSC3" s="1632"/>
      <c r="VSD3" s="1632"/>
      <c r="VSE3" s="1632"/>
      <c r="VSF3" s="1632"/>
      <c r="VSG3" s="1632"/>
      <c r="VSH3" s="1632"/>
      <c r="VSI3" s="1632"/>
      <c r="VSJ3" s="1632"/>
      <c r="VSK3" s="1632"/>
      <c r="VSL3" s="1632"/>
      <c r="VSM3" s="1632"/>
      <c r="VSN3" s="1632"/>
      <c r="VSO3" s="1632"/>
      <c r="VSP3" s="1632"/>
      <c r="VSQ3" s="1632"/>
      <c r="VSR3" s="1632"/>
      <c r="VSS3" s="1632"/>
      <c r="VST3" s="1632"/>
      <c r="VSU3" s="1632"/>
      <c r="VSV3" s="1632"/>
      <c r="VSW3" s="1632"/>
      <c r="VSX3" s="1632"/>
      <c r="VSY3" s="1632"/>
      <c r="VSZ3" s="1632"/>
      <c r="VTA3" s="1632"/>
      <c r="VTB3" s="1632"/>
      <c r="VTC3" s="1632"/>
      <c r="VTD3" s="1632"/>
      <c r="VTE3" s="1632"/>
      <c r="VTF3" s="1632"/>
      <c r="VTG3" s="1632"/>
      <c r="VTH3" s="1632"/>
      <c r="VTI3" s="1632"/>
      <c r="VTJ3" s="1632"/>
      <c r="VTK3" s="1632"/>
      <c r="VTL3" s="1632"/>
      <c r="VTM3" s="1632"/>
      <c r="VTN3" s="1632"/>
      <c r="VTO3" s="1632"/>
      <c r="VTP3" s="1632"/>
      <c r="VTQ3" s="1632"/>
      <c r="VTR3" s="1632"/>
      <c r="VTS3" s="1632"/>
      <c r="VTT3" s="1632"/>
      <c r="VTU3" s="1632"/>
      <c r="VTV3" s="1632"/>
      <c r="VTW3" s="1632"/>
      <c r="VTX3" s="1632"/>
      <c r="VTY3" s="1632"/>
      <c r="VTZ3" s="1632"/>
      <c r="VUA3" s="1632"/>
      <c r="VUB3" s="1632"/>
      <c r="VUC3" s="1632"/>
      <c r="VUD3" s="1632"/>
      <c r="VUE3" s="1632"/>
      <c r="VUF3" s="1632"/>
      <c r="VUG3" s="1632"/>
      <c r="VUH3" s="1632"/>
      <c r="VUI3" s="1632"/>
      <c r="VUJ3" s="1632"/>
      <c r="VUK3" s="1632"/>
      <c r="VUL3" s="1632"/>
      <c r="VUM3" s="1632"/>
      <c r="VUN3" s="1632"/>
      <c r="VUO3" s="1632"/>
      <c r="VUP3" s="1632"/>
      <c r="VUQ3" s="1632"/>
      <c r="VUR3" s="1632"/>
      <c r="VUS3" s="1632"/>
      <c r="VUT3" s="1632"/>
      <c r="VUU3" s="1632"/>
      <c r="VUV3" s="1632"/>
      <c r="VUW3" s="1632"/>
      <c r="VUX3" s="1632"/>
      <c r="VUY3" s="1632"/>
      <c r="VUZ3" s="1632"/>
      <c r="VVA3" s="1632"/>
      <c r="VVB3" s="1632"/>
      <c r="VVC3" s="1632"/>
      <c r="VVD3" s="1632"/>
      <c r="VVE3" s="1632"/>
      <c r="VVF3" s="1632"/>
      <c r="VVG3" s="1632"/>
      <c r="VVH3" s="1632"/>
      <c r="VVI3" s="1632"/>
      <c r="VVJ3" s="1632"/>
      <c r="VVK3" s="1632"/>
      <c r="VVL3" s="1632"/>
      <c r="VVM3" s="1632"/>
      <c r="VVN3" s="1632"/>
      <c r="VVO3" s="1632"/>
      <c r="VVP3" s="1632"/>
      <c r="VVQ3" s="1632"/>
      <c r="VVR3" s="1632"/>
      <c r="VVS3" s="1632"/>
      <c r="VVT3" s="1632"/>
      <c r="VVU3" s="1632"/>
      <c r="VVV3" s="1632"/>
      <c r="VVW3" s="1632"/>
      <c r="VVX3" s="1632"/>
      <c r="VVY3" s="1632"/>
      <c r="VVZ3" s="1632"/>
      <c r="VWA3" s="1632"/>
      <c r="VWB3" s="1632"/>
      <c r="VWC3" s="1632"/>
      <c r="VWD3" s="1632"/>
      <c r="VWE3" s="1632"/>
      <c r="VWF3" s="1632"/>
      <c r="VWG3" s="1632"/>
      <c r="VWH3" s="1632"/>
      <c r="VWI3" s="1632"/>
      <c r="VWJ3" s="1632"/>
      <c r="VWK3" s="1632"/>
      <c r="VWL3" s="1632"/>
      <c r="VWM3" s="1632"/>
      <c r="VWN3" s="1632"/>
      <c r="VWO3" s="1632"/>
      <c r="VWP3" s="1632"/>
      <c r="VWQ3" s="1632"/>
      <c r="VWR3" s="1632"/>
      <c r="VWS3" s="1632"/>
      <c r="VWT3" s="1632"/>
      <c r="VWU3" s="1632"/>
      <c r="VWV3" s="1632"/>
      <c r="VWW3" s="1632"/>
      <c r="VWX3" s="1632"/>
      <c r="VWY3" s="1632"/>
      <c r="VWZ3" s="1632"/>
      <c r="VXA3" s="1632"/>
      <c r="VXB3" s="1632"/>
      <c r="VXC3" s="1632"/>
      <c r="VXD3" s="1632"/>
      <c r="VXE3" s="1632"/>
      <c r="VXF3" s="1632"/>
      <c r="VXG3" s="1632"/>
      <c r="VXH3" s="1632"/>
      <c r="VXI3" s="1632"/>
      <c r="VXJ3" s="1632"/>
      <c r="VXK3" s="1632"/>
      <c r="VXL3" s="1632"/>
      <c r="VXM3" s="1632"/>
      <c r="VXN3" s="1632"/>
      <c r="VXO3" s="1632"/>
      <c r="VXP3" s="1632"/>
      <c r="VXQ3" s="1632"/>
      <c r="VXR3" s="1632"/>
      <c r="VXS3" s="1632"/>
      <c r="VXT3" s="1632"/>
      <c r="VXU3" s="1632"/>
      <c r="VXV3" s="1632"/>
      <c r="VXW3" s="1632"/>
      <c r="VXX3" s="1632"/>
      <c r="VXY3" s="1632"/>
      <c r="VXZ3" s="1632"/>
      <c r="VYA3" s="1632"/>
      <c r="VYB3" s="1632"/>
      <c r="VYC3" s="1632"/>
      <c r="VYD3" s="1632"/>
      <c r="VYE3" s="1632"/>
      <c r="VYF3" s="1632"/>
      <c r="VYG3" s="1632"/>
      <c r="VYH3" s="1632"/>
      <c r="VYI3" s="1632"/>
      <c r="VYJ3" s="1632"/>
      <c r="VYK3" s="1632"/>
      <c r="VYL3" s="1632"/>
      <c r="VYM3" s="1632"/>
      <c r="VYN3" s="1632"/>
      <c r="VYO3" s="1632"/>
      <c r="VYP3" s="1632"/>
      <c r="VYQ3" s="1632"/>
      <c r="VYR3" s="1632"/>
      <c r="VYS3" s="1632"/>
      <c r="VYT3" s="1632"/>
      <c r="VYU3" s="1632"/>
      <c r="VYV3" s="1632"/>
      <c r="VYW3" s="1632"/>
      <c r="VYX3" s="1632"/>
      <c r="VYY3" s="1632"/>
      <c r="VYZ3" s="1632"/>
      <c r="VZA3" s="1632"/>
      <c r="VZB3" s="1632"/>
      <c r="VZC3" s="1632"/>
      <c r="VZD3" s="1632"/>
      <c r="VZE3" s="1632"/>
      <c r="VZF3" s="1632"/>
      <c r="VZG3" s="1632"/>
      <c r="VZH3" s="1632"/>
      <c r="VZI3" s="1632"/>
      <c r="VZJ3" s="1632"/>
      <c r="VZK3" s="1632"/>
      <c r="VZL3" s="1632"/>
      <c r="VZM3" s="1632"/>
      <c r="VZN3" s="1632"/>
      <c r="VZO3" s="1632"/>
      <c r="VZP3" s="1632"/>
      <c r="VZQ3" s="1632"/>
      <c r="VZR3" s="1632"/>
      <c r="VZS3" s="1632"/>
      <c r="VZT3" s="1632"/>
      <c r="VZU3" s="1632"/>
      <c r="VZV3" s="1632"/>
      <c r="VZW3" s="1632"/>
      <c r="VZX3" s="1632"/>
      <c r="VZY3" s="1632"/>
      <c r="VZZ3" s="1632"/>
      <c r="WAA3" s="1632"/>
      <c r="WAB3" s="1632"/>
      <c r="WAC3" s="1632"/>
      <c r="WAD3" s="1632"/>
      <c r="WAE3" s="1632"/>
      <c r="WAF3" s="1632"/>
      <c r="WAG3" s="1632"/>
      <c r="WAH3" s="1632"/>
      <c r="WAI3" s="1632"/>
      <c r="WAJ3" s="1632"/>
      <c r="WAK3" s="1632"/>
      <c r="WAL3" s="1632"/>
      <c r="WAM3" s="1632"/>
      <c r="WAN3" s="1632"/>
      <c r="WAO3" s="1632"/>
      <c r="WAP3" s="1632"/>
      <c r="WAQ3" s="1632"/>
      <c r="WAR3" s="1632"/>
      <c r="WAS3" s="1632"/>
      <c r="WAT3" s="1632"/>
      <c r="WAU3" s="1632"/>
      <c r="WAV3" s="1632"/>
      <c r="WAW3" s="1632"/>
      <c r="WAX3" s="1632"/>
      <c r="WAY3" s="1632"/>
      <c r="WAZ3" s="1632"/>
      <c r="WBA3" s="1632"/>
      <c r="WBB3" s="1632"/>
      <c r="WBC3" s="1632"/>
      <c r="WBD3" s="1632"/>
      <c r="WBE3" s="1632"/>
      <c r="WBF3" s="1632"/>
      <c r="WBG3" s="1632"/>
      <c r="WBH3" s="1632"/>
      <c r="WBI3" s="1632"/>
      <c r="WBJ3" s="1632"/>
      <c r="WBK3" s="1632"/>
      <c r="WBL3" s="1632"/>
      <c r="WBM3" s="1632"/>
      <c r="WBN3" s="1632"/>
      <c r="WBO3" s="1632"/>
      <c r="WBP3" s="1632"/>
      <c r="WBQ3" s="1632"/>
      <c r="WBR3" s="1632"/>
      <c r="WBS3" s="1632"/>
      <c r="WBT3" s="1632"/>
      <c r="WBU3" s="1632"/>
      <c r="WBV3" s="1632"/>
      <c r="WBW3" s="1632"/>
      <c r="WBX3" s="1632"/>
      <c r="WBY3" s="1632"/>
      <c r="WBZ3" s="1632"/>
      <c r="WCA3" s="1632"/>
      <c r="WCB3" s="1632"/>
      <c r="WCC3" s="1632"/>
      <c r="WCD3" s="1632"/>
      <c r="WCE3" s="1632"/>
      <c r="WCF3" s="1632"/>
      <c r="WCG3" s="1632"/>
      <c r="WCH3" s="1632"/>
      <c r="WCI3" s="1632"/>
      <c r="WCJ3" s="1632"/>
      <c r="WCK3" s="1632"/>
      <c r="WCL3" s="1632"/>
      <c r="WCM3" s="1632"/>
      <c r="WCN3" s="1632"/>
      <c r="WCO3" s="1632"/>
      <c r="WCP3" s="1632"/>
      <c r="WCQ3" s="1632"/>
      <c r="WCR3" s="1632"/>
      <c r="WCS3" s="1632"/>
      <c r="WCT3" s="1632"/>
      <c r="WCU3" s="1632"/>
      <c r="WCV3" s="1632"/>
      <c r="WCW3" s="1632"/>
      <c r="WCX3" s="1632"/>
      <c r="WCY3" s="1632"/>
      <c r="WCZ3" s="1632"/>
      <c r="WDA3" s="1632"/>
      <c r="WDB3" s="1632"/>
      <c r="WDC3" s="1632"/>
      <c r="WDD3" s="1632"/>
      <c r="WDE3" s="1632"/>
      <c r="WDF3" s="1632"/>
      <c r="WDG3" s="1632"/>
      <c r="WDH3" s="1632"/>
      <c r="WDI3" s="1632"/>
      <c r="WDJ3" s="1632"/>
      <c r="WDK3" s="1632"/>
      <c r="WDL3" s="1632"/>
      <c r="WDM3" s="1632"/>
      <c r="WDN3" s="1632"/>
      <c r="WDO3" s="1632"/>
      <c r="WDP3" s="1632"/>
      <c r="WDQ3" s="1632"/>
      <c r="WDR3" s="1632"/>
      <c r="WDS3" s="1632"/>
      <c r="WDT3" s="1632"/>
      <c r="WDU3" s="1632"/>
      <c r="WDV3" s="1632"/>
      <c r="WDW3" s="1632"/>
      <c r="WDX3" s="1632"/>
      <c r="WDY3" s="1632"/>
      <c r="WDZ3" s="1632"/>
      <c r="WEA3" s="1632"/>
      <c r="WEB3" s="1632"/>
      <c r="WEC3" s="1632"/>
      <c r="WED3" s="1632"/>
      <c r="WEE3" s="1632"/>
      <c r="WEF3" s="1632"/>
      <c r="WEG3" s="1632"/>
      <c r="WEH3" s="1632"/>
      <c r="WEI3" s="1632"/>
      <c r="WEJ3" s="1632"/>
      <c r="WEK3" s="1632"/>
      <c r="WEL3" s="1632"/>
      <c r="WEM3" s="1632"/>
      <c r="WEN3" s="1632"/>
      <c r="WEO3" s="1632"/>
      <c r="WEP3" s="1632"/>
      <c r="WEQ3" s="1632"/>
      <c r="WER3" s="1632"/>
      <c r="WES3" s="1632"/>
      <c r="WET3" s="1632"/>
      <c r="WEU3" s="1632"/>
      <c r="WEV3" s="1632"/>
      <c r="WEW3" s="1632"/>
      <c r="WEX3" s="1632"/>
      <c r="WEY3" s="1632"/>
      <c r="WEZ3" s="1632"/>
      <c r="WFA3" s="1632"/>
      <c r="WFB3" s="1632"/>
      <c r="WFC3" s="1632"/>
      <c r="WFD3" s="1632"/>
      <c r="WFE3" s="1632"/>
      <c r="WFF3" s="1632"/>
      <c r="WFG3" s="1632"/>
      <c r="WFH3" s="1632"/>
      <c r="WFI3" s="1632"/>
      <c r="WFJ3" s="1632"/>
      <c r="WFK3" s="1632"/>
      <c r="WFL3" s="1632"/>
      <c r="WFM3" s="1632"/>
      <c r="WFN3" s="1632"/>
      <c r="WFO3" s="1632"/>
      <c r="WFP3" s="1632"/>
      <c r="WFQ3" s="1632"/>
      <c r="WFR3" s="1632"/>
      <c r="WFS3" s="1632"/>
      <c r="WFT3" s="1632"/>
      <c r="WFU3" s="1632"/>
      <c r="WFV3" s="1632"/>
      <c r="WFW3" s="1632"/>
      <c r="WFX3" s="1632"/>
      <c r="WFY3" s="1632"/>
      <c r="WFZ3" s="1632"/>
      <c r="WGA3" s="1632"/>
      <c r="WGB3" s="1632"/>
      <c r="WGC3" s="1632"/>
      <c r="WGD3" s="1632"/>
      <c r="WGE3" s="1632"/>
      <c r="WGF3" s="1632"/>
      <c r="WGG3" s="1632"/>
      <c r="WGH3" s="1632"/>
      <c r="WGI3" s="1632"/>
      <c r="WGJ3" s="1632"/>
      <c r="WGK3" s="1632"/>
      <c r="WGL3" s="1632"/>
      <c r="WGM3" s="1632"/>
      <c r="WGN3" s="1632"/>
      <c r="WGO3" s="1632"/>
      <c r="WGP3" s="1632"/>
      <c r="WGQ3" s="1632"/>
      <c r="WGR3" s="1632"/>
      <c r="WGS3" s="1632"/>
      <c r="WGT3" s="1632"/>
      <c r="WGU3" s="1632"/>
      <c r="WGV3" s="1632"/>
      <c r="WGW3" s="1632"/>
      <c r="WGX3" s="1632"/>
      <c r="WGY3" s="1632"/>
      <c r="WGZ3" s="1632"/>
      <c r="WHA3" s="1632"/>
      <c r="WHB3" s="1632"/>
      <c r="WHC3" s="1632"/>
      <c r="WHD3" s="1632"/>
      <c r="WHE3" s="1632"/>
      <c r="WHF3" s="1632"/>
      <c r="WHG3" s="1632"/>
      <c r="WHH3" s="1632"/>
      <c r="WHI3" s="1632"/>
      <c r="WHJ3" s="1632"/>
      <c r="WHK3" s="1632"/>
      <c r="WHL3" s="1632"/>
      <c r="WHM3" s="1632"/>
      <c r="WHN3" s="1632"/>
      <c r="WHO3" s="1632"/>
      <c r="WHP3" s="1632"/>
      <c r="WHQ3" s="1632"/>
      <c r="WHR3" s="1632"/>
      <c r="WHS3" s="1632"/>
      <c r="WHT3" s="1632"/>
      <c r="WHU3" s="1632"/>
      <c r="WHV3" s="1632"/>
      <c r="WHW3" s="1632"/>
      <c r="WHX3" s="1632"/>
      <c r="WHY3" s="1632"/>
      <c r="WHZ3" s="1632"/>
      <c r="WIA3" s="1632"/>
      <c r="WIB3" s="1632"/>
      <c r="WIC3" s="1632"/>
      <c r="WID3" s="1632"/>
      <c r="WIE3" s="1632"/>
      <c r="WIF3" s="1632"/>
      <c r="WIG3" s="1632"/>
      <c r="WIH3" s="1632"/>
      <c r="WII3" s="1632"/>
      <c r="WIJ3" s="1632"/>
      <c r="WIK3" s="1632"/>
      <c r="WIL3" s="1632"/>
      <c r="WIM3" s="1632"/>
      <c r="WIN3" s="1632"/>
      <c r="WIO3" s="1632"/>
      <c r="WIP3" s="1632"/>
      <c r="WIQ3" s="1632"/>
      <c r="WIR3" s="1632"/>
      <c r="WIS3" s="1632"/>
      <c r="WIT3" s="1632"/>
      <c r="WIU3" s="1632"/>
      <c r="WIV3" s="1632"/>
      <c r="WIW3" s="1632"/>
      <c r="WIX3" s="1632"/>
      <c r="WIY3" s="1632"/>
      <c r="WIZ3" s="1632"/>
      <c r="WJA3" s="1632"/>
      <c r="WJB3" s="1632"/>
      <c r="WJC3" s="1632"/>
      <c r="WJD3" s="1632"/>
      <c r="WJE3" s="1632"/>
      <c r="WJF3" s="1632"/>
      <c r="WJG3" s="1632"/>
      <c r="WJH3" s="1632"/>
      <c r="WJI3" s="1632"/>
      <c r="WJJ3" s="1632"/>
      <c r="WJK3" s="1632"/>
      <c r="WJL3" s="1632"/>
      <c r="WJM3" s="1632"/>
      <c r="WJN3" s="1632"/>
      <c r="WJO3" s="1632"/>
      <c r="WJP3" s="1632"/>
      <c r="WJQ3" s="1632"/>
      <c r="WJR3" s="1632"/>
      <c r="WJS3" s="1632"/>
      <c r="WJT3" s="1632"/>
      <c r="WJU3" s="1632"/>
      <c r="WJV3" s="1632"/>
      <c r="WJW3" s="1632"/>
      <c r="WJX3" s="1632"/>
      <c r="WJY3" s="1632"/>
      <c r="WJZ3" s="1632"/>
      <c r="WKA3" s="1632"/>
      <c r="WKB3" s="1632"/>
      <c r="WKC3" s="1632"/>
      <c r="WKD3" s="1632"/>
      <c r="WKE3" s="1632"/>
      <c r="WKF3" s="1632"/>
      <c r="WKG3" s="1632"/>
      <c r="WKH3" s="1632"/>
      <c r="WKI3" s="1632"/>
      <c r="WKJ3" s="1632"/>
      <c r="WKK3" s="1632"/>
      <c r="WKL3" s="1632"/>
      <c r="WKM3" s="1632"/>
      <c r="WKN3" s="1632"/>
      <c r="WKO3" s="1632"/>
      <c r="WKP3" s="1632"/>
      <c r="WKQ3" s="1632"/>
      <c r="WKR3" s="1632"/>
      <c r="WKS3" s="1632"/>
      <c r="WKT3" s="1632"/>
      <c r="WKU3" s="1632"/>
      <c r="WKV3" s="1632"/>
      <c r="WKW3" s="1632"/>
      <c r="WKX3" s="1632"/>
      <c r="WKY3" s="1632"/>
      <c r="WKZ3" s="1632"/>
      <c r="WLA3" s="1632"/>
      <c r="WLB3" s="1632"/>
      <c r="WLC3" s="1632"/>
      <c r="WLD3" s="1632"/>
      <c r="WLE3" s="1632"/>
      <c r="WLF3" s="1632"/>
      <c r="WLG3" s="1632"/>
      <c r="WLH3" s="1632"/>
      <c r="WLI3" s="1632"/>
      <c r="WLJ3" s="1632"/>
      <c r="WLK3" s="1632"/>
      <c r="WLL3" s="1632"/>
      <c r="WLM3" s="1632"/>
      <c r="WLN3" s="1632"/>
      <c r="WLO3" s="1632"/>
      <c r="WLP3" s="1632"/>
      <c r="WLQ3" s="1632"/>
      <c r="WLR3" s="1632"/>
      <c r="WLS3" s="1632"/>
      <c r="WLT3" s="1632"/>
      <c r="WLU3" s="1632"/>
      <c r="WLV3" s="1632"/>
      <c r="WLW3" s="1632"/>
      <c r="WLX3" s="1632"/>
      <c r="WLY3" s="1632"/>
      <c r="WLZ3" s="1632"/>
      <c r="WMA3" s="1632"/>
      <c r="WMB3" s="1632"/>
      <c r="WMC3" s="1632"/>
      <c r="WMD3" s="1632"/>
      <c r="WME3" s="1632"/>
      <c r="WMF3" s="1632"/>
      <c r="WMG3" s="1632"/>
      <c r="WMH3" s="1632"/>
      <c r="WMI3" s="1632"/>
      <c r="WMJ3" s="1632"/>
      <c r="WMK3" s="1632"/>
      <c r="WML3" s="1632"/>
      <c r="WMM3" s="1632"/>
      <c r="WMN3" s="1632"/>
      <c r="WMO3" s="1632"/>
      <c r="WMP3" s="1632"/>
      <c r="WMQ3" s="1632"/>
      <c r="WMR3" s="1632"/>
      <c r="WMS3" s="1632"/>
      <c r="WMT3" s="1632"/>
      <c r="WMU3" s="1632"/>
      <c r="WMV3" s="1632"/>
      <c r="WMW3" s="1632"/>
      <c r="WMX3" s="1632"/>
      <c r="WMY3" s="1632"/>
      <c r="WMZ3" s="1632"/>
      <c r="WNA3" s="1632"/>
      <c r="WNB3" s="1632"/>
      <c r="WNC3" s="1632"/>
      <c r="WND3" s="1632"/>
      <c r="WNE3" s="1632"/>
      <c r="WNF3" s="1632"/>
      <c r="WNG3" s="1632"/>
      <c r="WNH3" s="1632"/>
      <c r="WNI3" s="1632"/>
      <c r="WNJ3" s="1632"/>
      <c r="WNK3" s="1632"/>
      <c r="WNL3" s="1632"/>
      <c r="WNM3" s="1632"/>
      <c r="WNN3" s="1632"/>
      <c r="WNO3" s="1632"/>
      <c r="WNP3" s="1632"/>
      <c r="WNQ3" s="1632"/>
      <c r="WNR3" s="1632"/>
      <c r="WNS3" s="1632"/>
      <c r="WNT3" s="1632"/>
      <c r="WNU3" s="1632"/>
      <c r="WNV3" s="1632"/>
      <c r="WNW3" s="1632"/>
      <c r="WNX3" s="1632"/>
      <c r="WNY3" s="1632"/>
      <c r="WNZ3" s="1632"/>
      <c r="WOA3" s="1632"/>
      <c r="WOB3" s="1632"/>
      <c r="WOC3" s="1632"/>
      <c r="WOD3" s="1632"/>
      <c r="WOE3" s="1632"/>
      <c r="WOF3" s="1632"/>
      <c r="WOG3" s="1632"/>
      <c r="WOH3" s="1632"/>
      <c r="WOI3" s="1632"/>
      <c r="WOJ3" s="1632"/>
      <c r="WOK3" s="1632"/>
      <c r="WOL3" s="1632"/>
      <c r="WOM3" s="1632"/>
      <c r="WON3" s="1632"/>
      <c r="WOO3" s="1632"/>
      <c r="WOP3" s="1632"/>
      <c r="WOQ3" s="1632"/>
      <c r="WOR3" s="1632"/>
      <c r="WOS3" s="1632"/>
      <c r="WOT3" s="1632"/>
      <c r="WOU3" s="1632"/>
      <c r="WOV3" s="1632"/>
      <c r="WOW3" s="1632"/>
      <c r="WOX3" s="1632"/>
      <c r="WOY3" s="1632"/>
      <c r="WOZ3" s="1632"/>
      <c r="WPA3" s="1632"/>
      <c r="WPB3" s="1632"/>
      <c r="WPC3" s="1632"/>
      <c r="WPD3" s="1632"/>
      <c r="WPE3" s="1632"/>
      <c r="WPF3" s="1632"/>
      <c r="WPG3" s="1632"/>
      <c r="WPH3" s="1632"/>
      <c r="WPI3" s="1632"/>
      <c r="WPJ3" s="1632"/>
      <c r="WPK3" s="1632"/>
      <c r="WPL3" s="1632"/>
      <c r="WPM3" s="1632"/>
      <c r="WPN3" s="1632"/>
      <c r="WPO3" s="1632"/>
      <c r="WPP3" s="1632"/>
      <c r="WPQ3" s="1632"/>
      <c r="WPR3" s="1632"/>
      <c r="WPS3" s="1632"/>
      <c r="WPT3" s="1632"/>
      <c r="WPU3" s="1632"/>
      <c r="WPV3" s="1632"/>
      <c r="WPW3" s="1632"/>
      <c r="WPX3" s="1632"/>
      <c r="WPY3" s="1632"/>
      <c r="WPZ3" s="1632"/>
      <c r="WQA3" s="1632"/>
      <c r="WQB3" s="1632"/>
      <c r="WQC3" s="1632"/>
      <c r="WQD3" s="1632"/>
      <c r="WQE3" s="1632"/>
      <c r="WQF3" s="1632"/>
      <c r="WQG3" s="1632"/>
      <c r="WQH3" s="1632"/>
      <c r="WQI3" s="1632"/>
      <c r="WQJ3" s="1632"/>
      <c r="WQK3" s="1632"/>
      <c r="WQL3" s="1632"/>
      <c r="WQM3" s="1632"/>
      <c r="WQN3" s="1632"/>
      <c r="WQO3" s="1632"/>
      <c r="WQP3" s="1632"/>
      <c r="WQQ3" s="1632"/>
      <c r="WQR3" s="1632"/>
      <c r="WQS3" s="1632"/>
      <c r="WQT3" s="1632"/>
      <c r="WQU3" s="1632"/>
      <c r="WQV3" s="1632"/>
      <c r="WQW3" s="1632"/>
      <c r="WQX3" s="1632"/>
      <c r="WQY3" s="1632"/>
      <c r="WQZ3" s="1632"/>
      <c r="WRA3" s="1632"/>
      <c r="WRB3" s="1632"/>
      <c r="WRC3" s="1632"/>
      <c r="WRD3" s="1632"/>
      <c r="WRE3" s="1632"/>
      <c r="WRF3" s="1632"/>
      <c r="WRG3" s="1632"/>
      <c r="WRH3" s="1632"/>
      <c r="WRI3" s="1632"/>
      <c r="WRJ3" s="1632"/>
      <c r="WRK3" s="1632"/>
      <c r="WRL3" s="1632"/>
      <c r="WRM3" s="1632"/>
      <c r="WRN3" s="1632"/>
      <c r="WRO3" s="1632"/>
      <c r="WRP3" s="1632"/>
      <c r="WRQ3" s="1632"/>
      <c r="WRR3" s="1632"/>
      <c r="WRS3" s="1632"/>
      <c r="WRT3" s="1632"/>
      <c r="WRU3" s="1632"/>
      <c r="WRV3" s="1632"/>
      <c r="WRW3" s="1632"/>
      <c r="WRX3" s="1632"/>
      <c r="WRY3" s="1632"/>
      <c r="WRZ3" s="1632"/>
      <c r="WSA3" s="1632"/>
      <c r="WSB3" s="1632"/>
      <c r="WSC3" s="1632"/>
      <c r="WSD3" s="1632"/>
      <c r="WSE3" s="1632"/>
      <c r="WSF3" s="1632"/>
      <c r="WSG3" s="1632"/>
      <c r="WSH3" s="1632"/>
      <c r="WSI3" s="1632"/>
      <c r="WSJ3" s="1632"/>
      <c r="WSK3" s="1632"/>
      <c r="WSL3" s="1632"/>
      <c r="WSM3" s="1632"/>
      <c r="WSN3" s="1632"/>
      <c r="WSO3" s="1632"/>
      <c r="WSP3" s="1632"/>
      <c r="WSQ3" s="1632"/>
      <c r="WSR3" s="1632"/>
      <c r="WSS3" s="1632"/>
      <c r="WST3" s="1632"/>
      <c r="WSU3" s="1632"/>
      <c r="WSV3" s="1632"/>
      <c r="WSW3" s="1632"/>
      <c r="WSX3" s="1632"/>
      <c r="WSY3" s="1632"/>
      <c r="WSZ3" s="1632"/>
      <c r="WTA3" s="1632"/>
      <c r="WTB3" s="1632"/>
      <c r="WTC3" s="1632"/>
      <c r="WTD3" s="1632"/>
      <c r="WTE3" s="1632"/>
      <c r="WTF3" s="1632"/>
      <c r="WTG3" s="1632"/>
      <c r="WTH3" s="1632"/>
      <c r="WTI3" s="1632"/>
      <c r="WTJ3" s="1632"/>
      <c r="WTK3" s="1632"/>
      <c r="WTL3" s="1632"/>
      <c r="WTM3" s="1632"/>
      <c r="WTN3" s="1632"/>
      <c r="WTO3" s="1632"/>
      <c r="WTP3" s="1632"/>
      <c r="WTQ3" s="1632"/>
      <c r="WTR3" s="1632"/>
      <c r="WTS3" s="1632"/>
      <c r="WTT3" s="1632"/>
      <c r="WTU3" s="1632"/>
      <c r="WTV3" s="1632"/>
      <c r="WTW3" s="1632"/>
      <c r="WTX3" s="1632"/>
      <c r="WTY3" s="1632"/>
      <c r="WTZ3" s="1632"/>
      <c r="WUA3" s="1632"/>
      <c r="WUB3" s="1632"/>
      <c r="WUC3" s="1632"/>
      <c r="WUD3" s="1632"/>
      <c r="WUE3" s="1632"/>
      <c r="WUF3" s="1632"/>
      <c r="WUG3" s="1632"/>
      <c r="WUH3" s="1632"/>
      <c r="WUI3" s="1632"/>
      <c r="WUJ3" s="1632"/>
      <c r="WUK3" s="1632"/>
      <c r="WUL3" s="1632"/>
      <c r="WUM3" s="1632"/>
      <c r="WUN3" s="1632"/>
      <c r="WUO3" s="1632"/>
      <c r="WUP3" s="1632"/>
      <c r="WUQ3" s="1632"/>
      <c r="WUR3" s="1632"/>
      <c r="WUS3" s="1632"/>
      <c r="WUT3" s="1632"/>
      <c r="WUU3" s="1632"/>
      <c r="WUV3" s="1632"/>
      <c r="WUW3" s="1632"/>
      <c r="WUX3" s="1632"/>
      <c r="WUY3" s="1632"/>
      <c r="WUZ3" s="1632"/>
      <c r="WVA3" s="1632"/>
      <c r="WVB3" s="1632"/>
      <c r="WVC3" s="1632"/>
      <c r="WVD3" s="1632"/>
      <c r="WVE3" s="1632"/>
      <c r="WVF3" s="1632"/>
      <c r="WVG3" s="1632"/>
      <c r="WVH3" s="1632"/>
      <c r="WVI3" s="1632"/>
      <c r="WVJ3" s="1632"/>
      <c r="WVK3" s="1632"/>
      <c r="WVL3" s="1632"/>
      <c r="WVM3" s="1632"/>
      <c r="WVN3" s="1632"/>
      <c r="WVO3" s="1632"/>
      <c r="WVP3" s="1632"/>
      <c r="WVQ3" s="1632"/>
      <c r="WVR3" s="1632"/>
      <c r="WVS3" s="1632"/>
      <c r="WVT3" s="1632"/>
      <c r="WVU3" s="1632"/>
      <c r="WVV3" s="1632"/>
      <c r="WVW3" s="1632"/>
      <c r="WVX3" s="1632"/>
      <c r="WVY3" s="1632"/>
      <c r="WVZ3" s="1632"/>
      <c r="WWA3" s="1632"/>
      <c r="WWB3" s="1632"/>
      <c r="WWC3" s="1632"/>
      <c r="WWD3" s="1632"/>
      <c r="WWE3" s="1632"/>
      <c r="WWF3" s="1632"/>
      <c r="WWG3" s="1632"/>
      <c r="WWH3" s="1632"/>
      <c r="WWI3" s="1632"/>
      <c r="WWJ3" s="1632"/>
      <c r="WWK3" s="1632"/>
      <c r="WWL3" s="1632"/>
      <c r="WWM3" s="1632"/>
      <c r="WWN3" s="1632"/>
      <c r="WWO3" s="1632"/>
      <c r="WWP3" s="1632"/>
      <c r="WWQ3" s="1632"/>
      <c r="WWR3" s="1632"/>
      <c r="WWS3" s="1632"/>
      <c r="WWT3" s="1632"/>
      <c r="WWU3" s="1632"/>
      <c r="WWV3" s="1632"/>
      <c r="WWW3" s="1632"/>
      <c r="WWX3" s="1632"/>
      <c r="WWY3" s="1632"/>
      <c r="WWZ3" s="1632"/>
      <c r="WXA3" s="1632"/>
      <c r="WXB3" s="1632"/>
      <c r="WXC3" s="1632"/>
      <c r="WXD3" s="1632"/>
      <c r="WXE3" s="1632"/>
      <c r="WXF3" s="1632"/>
      <c r="WXG3" s="1632"/>
      <c r="WXH3" s="1632"/>
      <c r="WXI3" s="1632"/>
      <c r="WXJ3" s="1632"/>
      <c r="WXK3" s="1632"/>
      <c r="WXL3" s="1632"/>
      <c r="WXM3" s="1632"/>
      <c r="WXN3" s="1632"/>
      <c r="WXO3" s="1632"/>
      <c r="WXP3" s="1632"/>
      <c r="WXQ3" s="1632"/>
      <c r="WXR3" s="1632"/>
      <c r="WXS3" s="1632"/>
      <c r="WXT3" s="1632"/>
      <c r="WXU3" s="1632"/>
      <c r="WXV3" s="1632"/>
      <c r="WXW3" s="1632"/>
      <c r="WXX3" s="1632"/>
      <c r="WXY3" s="1632"/>
      <c r="WXZ3" s="1632"/>
      <c r="WYA3" s="1632"/>
      <c r="WYB3" s="1632"/>
      <c r="WYC3" s="1632"/>
      <c r="WYD3" s="1632"/>
      <c r="WYE3" s="1632"/>
      <c r="WYF3" s="1632"/>
      <c r="WYG3" s="1632"/>
      <c r="WYH3" s="1632"/>
      <c r="WYI3" s="1632"/>
      <c r="WYJ3" s="1632"/>
      <c r="WYK3" s="1632"/>
      <c r="WYL3" s="1632"/>
      <c r="WYM3" s="1632"/>
      <c r="WYN3" s="1632"/>
      <c r="WYO3" s="1632"/>
      <c r="WYP3" s="1632"/>
      <c r="WYQ3" s="1632"/>
      <c r="WYR3" s="1632"/>
      <c r="WYS3" s="1632"/>
      <c r="WYT3" s="1632"/>
      <c r="WYU3" s="1632"/>
      <c r="WYV3" s="1632"/>
      <c r="WYW3" s="1632"/>
      <c r="WYX3" s="1632"/>
      <c r="WYY3" s="1632"/>
      <c r="WYZ3" s="1632"/>
      <c r="WZA3" s="1632"/>
      <c r="WZB3" s="1632"/>
      <c r="WZC3" s="1632"/>
      <c r="WZD3" s="1632"/>
      <c r="WZE3" s="1632"/>
      <c r="WZF3" s="1632"/>
      <c r="WZG3" s="1632"/>
      <c r="WZH3" s="1632"/>
      <c r="WZI3" s="1632"/>
      <c r="WZJ3" s="1632"/>
      <c r="WZK3" s="1632"/>
      <c r="WZL3" s="1632"/>
      <c r="WZM3" s="1632"/>
      <c r="WZN3" s="1632"/>
      <c r="WZO3" s="1632"/>
      <c r="WZP3" s="1632"/>
      <c r="WZQ3" s="1632"/>
      <c r="WZR3" s="1632"/>
      <c r="WZS3" s="1632"/>
      <c r="WZT3" s="1632"/>
      <c r="WZU3" s="1632"/>
      <c r="WZV3" s="1632"/>
      <c r="WZW3" s="1632"/>
      <c r="WZX3" s="1632"/>
      <c r="WZY3" s="1632"/>
      <c r="WZZ3" s="1632"/>
      <c r="XAA3" s="1632"/>
      <c r="XAB3" s="1632"/>
      <c r="XAC3" s="1632"/>
      <c r="XAD3" s="1632"/>
      <c r="XAE3" s="1632"/>
      <c r="XAF3" s="1632"/>
      <c r="XAG3" s="1632"/>
      <c r="XAH3" s="1632"/>
      <c r="XAI3" s="1632"/>
      <c r="XAJ3" s="1632"/>
      <c r="XAK3" s="1632"/>
      <c r="XAL3" s="1632"/>
      <c r="XAM3" s="1632"/>
      <c r="XAN3" s="1632"/>
      <c r="XAO3" s="1632"/>
      <c r="XAP3" s="1632"/>
      <c r="XAQ3" s="1632"/>
      <c r="XAR3" s="1632"/>
      <c r="XAS3" s="1632"/>
      <c r="XAT3" s="1632"/>
      <c r="XAU3" s="1632"/>
      <c r="XAV3" s="1632"/>
      <c r="XAW3" s="1632"/>
      <c r="XAX3" s="1632"/>
      <c r="XAY3" s="1632"/>
      <c r="XAZ3" s="1632"/>
      <c r="XBA3" s="1632"/>
      <c r="XBB3" s="1632"/>
      <c r="XBC3" s="1632"/>
      <c r="XBD3" s="1632"/>
      <c r="XBE3" s="1632"/>
      <c r="XBF3" s="1632"/>
      <c r="XBG3" s="1632"/>
      <c r="XBH3" s="1632"/>
      <c r="XBI3" s="1632"/>
      <c r="XBJ3" s="1632"/>
      <c r="XBK3" s="1632"/>
      <c r="XBL3" s="1632"/>
      <c r="XBM3" s="1632"/>
      <c r="XBN3" s="1632"/>
      <c r="XBO3" s="1632"/>
      <c r="XBP3" s="1632"/>
      <c r="XBQ3" s="1632"/>
      <c r="XBR3" s="1632"/>
      <c r="XBS3" s="1632"/>
      <c r="XBT3" s="1632"/>
      <c r="XBU3" s="1632"/>
      <c r="XBV3" s="1632"/>
      <c r="XBW3" s="1632"/>
      <c r="XBX3" s="1632"/>
      <c r="XBY3" s="1632"/>
      <c r="XBZ3" s="1632"/>
      <c r="XCA3" s="1632"/>
      <c r="XCB3" s="1632"/>
      <c r="XCC3" s="1632"/>
      <c r="XCD3" s="1632"/>
      <c r="XCE3" s="1632"/>
      <c r="XCF3" s="1632"/>
      <c r="XCG3" s="1632"/>
      <c r="XCH3" s="1632"/>
      <c r="XCI3" s="1632"/>
      <c r="XCJ3" s="1632"/>
      <c r="XCK3" s="1632"/>
      <c r="XCL3" s="1632"/>
      <c r="XCM3" s="1632"/>
      <c r="XCN3" s="1632"/>
      <c r="XCO3" s="1632"/>
      <c r="XCP3" s="1632"/>
      <c r="XCQ3" s="1632"/>
      <c r="XCR3" s="1632"/>
      <c r="XCS3" s="1632"/>
      <c r="XCT3" s="1632"/>
      <c r="XCU3" s="1632"/>
      <c r="XCV3" s="1632"/>
      <c r="XCW3" s="1632"/>
      <c r="XCX3" s="1632"/>
      <c r="XCY3" s="1632"/>
      <c r="XCZ3" s="1632"/>
      <c r="XDA3" s="1632"/>
      <c r="XDB3" s="1632"/>
      <c r="XDC3" s="1632"/>
      <c r="XDD3" s="1632"/>
      <c r="XDE3" s="1632"/>
      <c r="XDF3" s="1632"/>
      <c r="XDG3" s="1632"/>
      <c r="XDH3" s="1632"/>
      <c r="XDI3" s="1632"/>
      <c r="XDJ3" s="1632"/>
      <c r="XDK3" s="1632"/>
      <c r="XDL3" s="1632"/>
      <c r="XDM3" s="1632"/>
      <c r="XDN3" s="1632"/>
      <c r="XDO3" s="1632"/>
      <c r="XDP3" s="1632"/>
      <c r="XDQ3" s="1632"/>
      <c r="XDR3" s="1632"/>
      <c r="XDS3" s="1632"/>
      <c r="XDT3" s="1632"/>
      <c r="XDU3" s="1632"/>
      <c r="XDV3" s="1632"/>
      <c r="XDW3" s="1632"/>
      <c r="XDX3" s="1632"/>
      <c r="XDY3" s="1632"/>
      <c r="XDZ3" s="1632"/>
      <c r="XEA3" s="1632"/>
      <c r="XEB3" s="1632"/>
      <c r="XEC3" s="1632"/>
      <c r="XED3" s="1632"/>
      <c r="XEE3" s="1632"/>
      <c r="XEF3" s="1632"/>
      <c r="XEG3" s="1632"/>
      <c r="XEH3" s="1632"/>
      <c r="XEI3" s="1632"/>
      <c r="XEJ3" s="1632"/>
      <c r="XEK3" s="1632"/>
      <c r="XEL3" s="1632"/>
      <c r="XEM3" s="1632"/>
      <c r="XEN3" s="1632"/>
      <c r="XEO3" s="1632"/>
      <c r="XEP3" s="1632"/>
      <c r="XEQ3" s="1632"/>
      <c r="XER3" s="1632"/>
      <c r="XES3" s="1632"/>
      <c r="XET3" s="1632"/>
      <c r="XEU3" s="1632"/>
      <c r="XEV3" s="1632"/>
      <c r="XEW3" s="1632"/>
      <c r="XEX3" s="1632"/>
      <c r="XEY3" s="1632"/>
      <c r="XEZ3" s="1632"/>
    </row>
    <row r="4" spans="1:16380" ht="15" thickBot="1"/>
    <row r="5" spans="1:16380" s="1122" customFormat="1" ht="29.15" customHeight="1" thickBot="1">
      <c r="B5" s="1123" t="s">
        <v>112</v>
      </c>
      <c r="C5" s="1124">
        <v>2026</v>
      </c>
      <c r="Q5" s="1117"/>
    </row>
    <row r="6" spans="1:16380" s="1122" customFormat="1" ht="31" customHeight="1">
      <c r="A6" s="1117"/>
      <c r="B6" s="1125" t="s">
        <v>497</v>
      </c>
      <c r="C6" s="679"/>
      <c r="D6" s="1126"/>
      <c r="Q6" s="1117"/>
    </row>
    <row r="7" spans="1:16380" s="1122" customFormat="1" ht="29">
      <c r="B7" s="1127" t="s">
        <v>113</v>
      </c>
      <c r="C7" s="800"/>
      <c r="D7" s="1126"/>
      <c r="Q7" s="1117"/>
    </row>
    <row r="8" spans="1:16380" ht="25.4" customHeight="1">
      <c r="B8" s="1127" t="s">
        <v>114</v>
      </c>
      <c r="C8" s="677"/>
      <c r="U8" s="1128"/>
    </row>
    <row r="9" spans="1:16380" ht="25.5" customHeight="1">
      <c r="B9" s="1127" t="s">
        <v>115</v>
      </c>
      <c r="C9" s="1615"/>
    </row>
    <row r="10" spans="1:16380" ht="25.5" customHeight="1">
      <c r="B10" s="1127" t="s">
        <v>116</v>
      </c>
      <c r="C10" s="678" t="s">
        <v>117</v>
      </c>
    </row>
    <row r="11" spans="1:16380" ht="34" customHeight="1" thickBot="1">
      <c r="B11" s="1129" t="s">
        <v>613</v>
      </c>
      <c r="C11" s="680"/>
    </row>
    <row r="12" spans="1:16380" ht="22.5" customHeight="1"/>
    <row r="13" spans="1:16380" ht="22.5" customHeight="1" thickBot="1">
      <c r="B13" s="1130" t="s">
        <v>118</v>
      </c>
    </row>
    <row r="14" spans="1:16380" ht="28" customHeight="1" thickBot="1">
      <c r="B14" s="1131"/>
      <c r="C14" s="1132" t="s">
        <v>119</v>
      </c>
      <c r="D14" s="1133"/>
      <c r="E14" s="1134"/>
      <c r="F14" s="1134"/>
      <c r="G14" s="1134"/>
      <c r="H14" s="1134"/>
      <c r="I14" s="1134"/>
      <c r="J14" s="1134"/>
      <c r="K14" s="1134"/>
      <c r="L14" s="1134"/>
      <c r="M14" s="1134"/>
      <c r="N14" s="1134"/>
      <c r="O14" s="1134"/>
      <c r="P14" s="1134"/>
      <c r="Q14" s="1134"/>
      <c r="R14" s="1134"/>
      <c r="S14" s="1134"/>
      <c r="T14" s="1134"/>
      <c r="U14" s="1134"/>
      <c r="V14" s="1134"/>
      <c r="W14" s="1134"/>
      <c r="X14" s="1134"/>
      <c r="Y14" s="1134"/>
      <c r="Z14" s="1134"/>
      <c r="AA14" s="1134"/>
      <c r="AB14" s="1134"/>
      <c r="AC14" s="1134"/>
      <c r="AD14" s="1134"/>
      <c r="AE14" s="1135"/>
    </row>
    <row r="15" spans="1:16380" ht="35.5" customHeight="1" thickBot="1">
      <c r="B15" s="1136" t="s">
        <v>120</v>
      </c>
      <c r="C15" s="1137" t="s">
        <v>121</v>
      </c>
      <c r="D15" s="1138" t="s">
        <v>52</v>
      </c>
      <c r="E15" s="1139">
        <f>C5</f>
        <v>2026</v>
      </c>
      <c r="F15" s="1140">
        <f>E15+1</f>
        <v>2027</v>
      </c>
      <c r="G15" s="1140">
        <f t="shared" ref="G15" si="0">F15+1</f>
        <v>2028</v>
      </c>
      <c r="H15" s="1140">
        <f t="shared" ref="H15" si="1">G15+1</f>
        <v>2029</v>
      </c>
      <c r="I15" s="1140">
        <f t="shared" ref="I15" si="2">H15+1</f>
        <v>2030</v>
      </c>
      <c r="J15" s="1140">
        <f t="shared" ref="J15" si="3">I15+1</f>
        <v>2031</v>
      </c>
      <c r="K15" s="1140">
        <f t="shared" ref="K15" si="4">J15+1</f>
        <v>2032</v>
      </c>
      <c r="L15" s="1140">
        <f t="shared" ref="L15" si="5">K15+1</f>
        <v>2033</v>
      </c>
      <c r="M15" s="1140">
        <f t="shared" ref="M15" si="6">L15+1</f>
        <v>2034</v>
      </c>
      <c r="N15" s="1140">
        <f t="shared" ref="N15" si="7">M15+1</f>
        <v>2035</v>
      </c>
      <c r="O15" s="1140">
        <f t="shared" ref="O15" si="8">N15+1</f>
        <v>2036</v>
      </c>
      <c r="P15" s="1140">
        <f t="shared" ref="P15" si="9">O15+1</f>
        <v>2037</v>
      </c>
      <c r="Q15" s="1140">
        <f t="shared" ref="Q15" si="10">P15+1</f>
        <v>2038</v>
      </c>
      <c r="R15" s="1140">
        <f>Q15+1</f>
        <v>2039</v>
      </c>
      <c r="S15" s="1140">
        <f t="shared" ref="S15" si="11">R15+1</f>
        <v>2040</v>
      </c>
      <c r="T15" s="1140">
        <f>S15+1</f>
        <v>2041</v>
      </c>
      <c r="U15" s="1140" t="str">
        <f>IF(T15&gt;=IF('4c) Berechnungen_MFS'!$E$99="Nein",YEAR($C$8)+14,YEAR($C$8)+15),"",T15+1)</f>
        <v/>
      </c>
      <c r="V15" s="1140" t="str">
        <f>IF(U15&gt;=IF('4c) Berechnungen_MFS'!$E$99="Nein",YEAR($C$8)+14,YEAR($C$8)+15),"",U15+1)</f>
        <v/>
      </c>
      <c r="W15" s="1140" t="str">
        <f>IF(V15&gt;=IF('4c) Berechnungen_MFS'!$E$99="Nein",YEAR($C$8)+14,YEAR($C$8)+15),"",V15+1)</f>
        <v/>
      </c>
      <c r="X15" s="1140" t="str">
        <f>IF(W15&gt;=IF('4c) Berechnungen_MFS'!$E$99="Nein",YEAR($C$8)+14,YEAR($C$8)+15),"",W15+1)</f>
        <v/>
      </c>
      <c r="Y15" s="1140" t="str">
        <f>IF(X15&gt;=IF('4c) Berechnungen_MFS'!$E$99="Nein",YEAR($C$8)+14,YEAR($C$8)+15),"",X15+1)</f>
        <v/>
      </c>
      <c r="Z15" s="1140" t="str">
        <f>IF(Y15&gt;=IF('4c) Berechnungen_MFS'!$E$99="Nein",YEAR($C$8)+14,YEAR($C$8)+15),"",Y15+1)</f>
        <v/>
      </c>
      <c r="AA15" s="1140" t="str">
        <f>IF(Z15&gt;=IF('4c) Berechnungen_MFS'!$E$99="Nein",YEAR($C$8)+14,YEAR($C$8)+15),"",Z15+1)</f>
        <v/>
      </c>
      <c r="AB15" s="1140" t="str">
        <f>IF(AA15&gt;=IF('4c) Berechnungen_MFS'!$E$99="Nein",YEAR($C$8)+14,YEAR($C$8)+15),"",AA15+1)</f>
        <v/>
      </c>
      <c r="AC15" s="1140" t="str">
        <f>IF(AB15&gt;=IF('4c) Berechnungen_MFS'!$E$99="Nein",YEAR($C$8)+14,YEAR($C$8)+15),"",AB15+1)</f>
        <v/>
      </c>
      <c r="AD15" s="1140" t="str">
        <f>IF(AC15&gt;=IF('4c) Berechnungen_MFS'!$E$99="Nein",YEAR($C$8)+14,YEAR($C$8)+15),"",AC15+1)</f>
        <v/>
      </c>
      <c r="AE15" s="1141" t="str">
        <f>IF(AD15&gt;=IF('4c) Berechnungen_MFS'!$E$99="Nein",YEAR($C$8)+14,YEAR($C$8)+15),"",AD15+1)</f>
        <v/>
      </c>
    </row>
    <row r="16" spans="1:16380" ht="16.5" customHeight="1">
      <c r="B16" s="687"/>
      <c r="C16" s="1142"/>
      <c r="D16" s="1143" t="s">
        <v>57</v>
      </c>
      <c r="E16" s="916"/>
      <c r="F16" s="917"/>
      <c r="G16" s="917"/>
      <c r="H16" s="917"/>
      <c r="I16" s="917"/>
      <c r="J16" s="917"/>
      <c r="K16" s="917"/>
      <c r="L16" s="917"/>
      <c r="M16" s="917"/>
      <c r="N16" s="917"/>
      <c r="O16" s="917"/>
      <c r="P16" s="917"/>
      <c r="Q16" s="917"/>
      <c r="R16" s="917"/>
      <c r="S16" s="917"/>
      <c r="T16" s="917"/>
      <c r="U16" s="917"/>
      <c r="V16" s="918"/>
      <c r="W16" s="918"/>
      <c r="X16" s="918"/>
      <c r="Y16" s="918"/>
      <c r="Z16" s="918"/>
      <c r="AA16" s="918"/>
      <c r="AB16" s="918"/>
      <c r="AC16" s="918"/>
      <c r="AD16" s="918"/>
      <c r="AE16" s="919"/>
    </row>
    <row r="17" spans="1:31" ht="16.5" customHeight="1">
      <c r="B17" s="688"/>
      <c r="C17" s="1144"/>
      <c r="D17" s="1145" t="s">
        <v>57</v>
      </c>
      <c r="E17" s="791"/>
      <c r="F17" s="686"/>
      <c r="G17" s="686"/>
      <c r="H17" s="686"/>
      <c r="I17" s="686"/>
      <c r="J17" s="686"/>
      <c r="K17" s="686"/>
      <c r="L17" s="686"/>
      <c r="M17" s="686"/>
      <c r="N17" s="686"/>
      <c r="O17" s="686"/>
      <c r="P17" s="686"/>
      <c r="Q17" s="686"/>
      <c r="R17" s="686"/>
      <c r="S17" s="686"/>
      <c r="T17" s="686"/>
      <c r="U17" s="686"/>
      <c r="V17" s="790"/>
      <c r="W17" s="790"/>
      <c r="X17" s="790"/>
      <c r="Y17" s="790"/>
      <c r="Z17" s="790"/>
      <c r="AA17" s="790"/>
      <c r="AB17" s="790"/>
      <c r="AC17" s="790"/>
      <c r="AD17" s="790"/>
      <c r="AE17" s="792"/>
    </row>
    <row r="18" spans="1:31" ht="16.5" customHeight="1">
      <c r="B18" s="688"/>
      <c r="C18" s="1144"/>
      <c r="D18" s="1145" t="s">
        <v>57</v>
      </c>
      <c r="E18" s="791"/>
      <c r="F18" s="686"/>
      <c r="G18" s="686"/>
      <c r="H18" s="686"/>
      <c r="I18" s="686"/>
      <c r="J18" s="686"/>
      <c r="K18" s="686"/>
      <c r="L18" s="686"/>
      <c r="M18" s="686"/>
      <c r="N18" s="686"/>
      <c r="O18" s="686"/>
      <c r="P18" s="686"/>
      <c r="Q18" s="686"/>
      <c r="R18" s="686"/>
      <c r="S18" s="686"/>
      <c r="T18" s="686"/>
      <c r="U18" s="686"/>
      <c r="V18" s="790"/>
      <c r="W18" s="790"/>
      <c r="X18" s="790"/>
      <c r="Y18" s="790"/>
      <c r="Z18" s="790"/>
      <c r="AA18" s="790"/>
      <c r="AB18" s="790"/>
      <c r="AC18" s="790"/>
      <c r="AD18" s="790"/>
      <c r="AE18" s="792"/>
    </row>
    <row r="19" spans="1:31" ht="16.5" customHeight="1">
      <c r="B19" s="688"/>
      <c r="C19" s="1144"/>
      <c r="D19" s="1145" t="s">
        <v>57</v>
      </c>
      <c r="E19" s="791"/>
      <c r="F19" s="686"/>
      <c r="G19" s="686"/>
      <c r="H19" s="686"/>
      <c r="I19" s="686"/>
      <c r="J19" s="686"/>
      <c r="K19" s="686"/>
      <c r="L19" s="686"/>
      <c r="M19" s="686"/>
      <c r="N19" s="686"/>
      <c r="O19" s="686"/>
      <c r="P19" s="686"/>
      <c r="Q19" s="686"/>
      <c r="R19" s="686"/>
      <c r="S19" s="686"/>
      <c r="T19" s="686"/>
      <c r="U19" s="686"/>
      <c r="V19" s="790"/>
      <c r="W19" s="790"/>
      <c r="X19" s="790"/>
      <c r="Y19" s="790"/>
      <c r="Z19" s="790"/>
      <c r="AA19" s="790"/>
      <c r="AB19" s="790"/>
      <c r="AC19" s="790"/>
      <c r="AD19" s="790"/>
      <c r="AE19" s="792"/>
    </row>
    <row r="20" spans="1:31" ht="16.5" customHeight="1">
      <c r="B20" s="688"/>
      <c r="C20" s="1144"/>
      <c r="D20" s="1145" t="s">
        <v>57</v>
      </c>
      <c r="E20" s="791"/>
      <c r="F20" s="686"/>
      <c r="G20" s="686"/>
      <c r="H20" s="686"/>
      <c r="I20" s="686"/>
      <c r="J20" s="686"/>
      <c r="K20" s="686"/>
      <c r="L20" s="686"/>
      <c r="M20" s="686"/>
      <c r="N20" s="686"/>
      <c r="O20" s="686"/>
      <c r="P20" s="686"/>
      <c r="Q20" s="686"/>
      <c r="R20" s="686"/>
      <c r="S20" s="686"/>
      <c r="T20" s="686"/>
      <c r="U20" s="686"/>
      <c r="V20" s="790"/>
      <c r="W20" s="790"/>
      <c r="X20" s="790"/>
      <c r="Y20" s="790"/>
      <c r="Z20" s="790"/>
      <c r="AA20" s="790"/>
      <c r="AB20" s="790"/>
      <c r="AC20" s="790"/>
      <c r="AD20" s="790"/>
      <c r="AE20" s="792"/>
    </row>
    <row r="21" spans="1:31" ht="16.5" customHeight="1" thickBot="1">
      <c r="B21" s="689"/>
      <c r="C21" s="1146"/>
      <c r="D21" s="1147" t="s">
        <v>57</v>
      </c>
      <c r="E21" s="793"/>
      <c r="F21" s="407"/>
      <c r="G21" s="407"/>
      <c r="H21" s="407"/>
      <c r="I21" s="407"/>
      <c r="J21" s="407"/>
      <c r="K21" s="407"/>
      <c r="L21" s="407"/>
      <c r="M21" s="407"/>
      <c r="N21" s="407"/>
      <c r="O21" s="407"/>
      <c r="P21" s="407"/>
      <c r="Q21" s="407"/>
      <c r="R21" s="407"/>
      <c r="S21" s="407"/>
      <c r="T21" s="407"/>
      <c r="U21" s="407"/>
      <c r="V21" s="794"/>
      <c r="W21" s="794"/>
      <c r="X21" s="794"/>
      <c r="Y21" s="794"/>
      <c r="Z21" s="794"/>
      <c r="AA21" s="794"/>
      <c r="AB21" s="794"/>
      <c r="AC21" s="794"/>
      <c r="AD21" s="794"/>
      <c r="AE21" s="795"/>
    </row>
    <row r="22" spans="1:31" ht="23.15" customHeight="1" thickBot="1">
      <c r="A22" s="1148"/>
      <c r="C22" s="1149"/>
      <c r="D22" s="1150"/>
      <c r="E22" s="1151"/>
      <c r="F22" s="1151"/>
      <c r="G22" s="1151"/>
      <c r="H22" s="1151"/>
      <c r="I22" s="1151"/>
      <c r="J22" s="1151"/>
      <c r="K22" s="1151"/>
      <c r="L22" s="1151"/>
      <c r="M22" s="1151"/>
      <c r="N22" s="1151"/>
      <c r="O22" s="1151"/>
      <c r="P22" s="1151"/>
      <c r="Q22" s="1151"/>
      <c r="R22" s="1151"/>
      <c r="S22" s="1151"/>
      <c r="T22" s="1151"/>
      <c r="U22" s="1151"/>
      <c r="V22" s="1151"/>
      <c r="W22" s="1151"/>
      <c r="X22" s="1151"/>
      <c r="Y22" s="1151"/>
      <c r="Z22" s="1151"/>
      <c r="AA22" s="1151"/>
      <c r="AB22" s="1151"/>
      <c r="AC22" s="1151"/>
      <c r="AD22" s="1151"/>
      <c r="AE22" s="1151"/>
    </row>
    <row r="23" spans="1:31" ht="23.15" customHeight="1" thickBot="1">
      <c r="B23" s="1627" t="s">
        <v>122</v>
      </c>
      <c r="C23" s="1628"/>
      <c r="D23" s="1150"/>
      <c r="E23" s="1151"/>
      <c r="F23" s="1151"/>
      <c r="G23" s="1151"/>
      <c r="H23" s="1151"/>
      <c r="I23" s="1151"/>
      <c r="J23" s="1151"/>
      <c r="K23" s="1151"/>
      <c r="L23" s="1151"/>
      <c r="M23" s="1151"/>
      <c r="N23" s="1151"/>
      <c r="O23" s="1151"/>
      <c r="P23" s="1151"/>
      <c r="Q23" s="1151"/>
      <c r="R23" s="1151"/>
      <c r="S23" s="1151"/>
      <c r="T23" s="1151"/>
      <c r="U23" s="1151"/>
      <c r="V23" s="1151"/>
      <c r="W23" s="1151"/>
      <c r="X23" s="1151"/>
      <c r="Y23" s="1151"/>
      <c r="Z23" s="1151"/>
      <c r="AA23" s="1151"/>
      <c r="AB23" s="1151"/>
      <c r="AC23" s="1151"/>
      <c r="AD23" s="1151"/>
      <c r="AE23" s="1151"/>
    </row>
    <row r="24" spans="1:31" ht="33.65" customHeight="1" thickBot="1">
      <c r="B24" s="1152" t="s">
        <v>123</v>
      </c>
      <c r="C24" s="1599" t="s">
        <v>117</v>
      </c>
      <c r="D24" s="1150"/>
      <c r="E24" s="1151"/>
      <c r="F24" s="1629" t="str">
        <f>IF(C24="Ja","Bitte füllen Sie zusätzlich Tabellenblatt 2c) zu Elektrolyseurförderung aus.","Bitte füllen Sie Tabellenblatt 2c) nicht aus.")</f>
        <v>Bitte füllen Sie Tabellenblatt 2c) nicht aus.</v>
      </c>
      <c r="G24" s="1629"/>
      <c r="H24" s="1629"/>
      <c r="I24" s="1629"/>
      <c r="J24" s="1629"/>
      <c r="K24" s="1629"/>
      <c r="L24" s="1629"/>
      <c r="M24" s="1629"/>
      <c r="N24" s="1629"/>
      <c r="O24" s="1629"/>
      <c r="P24" s="1151"/>
      <c r="Q24" s="1151"/>
      <c r="R24" s="1151"/>
      <c r="S24" s="1151"/>
      <c r="T24" s="1151"/>
      <c r="U24" s="1151"/>
      <c r="V24" s="1151"/>
      <c r="W24" s="1151"/>
      <c r="X24" s="1151"/>
      <c r="Y24" s="1151"/>
      <c r="Z24" s="1151"/>
      <c r="AA24" s="1151"/>
      <c r="AB24" s="1151"/>
      <c r="AC24" s="1151"/>
      <c r="AD24" s="1151"/>
      <c r="AE24" s="1151"/>
    </row>
    <row r="25" spans="1:31" ht="23.15" customHeight="1">
      <c r="B25" s="1148"/>
      <c r="C25" s="1149"/>
      <c r="D25" s="1150"/>
      <c r="E25" s="1151"/>
      <c r="F25" s="1151"/>
      <c r="G25" s="1151"/>
      <c r="H25" s="1151"/>
      <c r="I25" s="1151"/>
      <c r="J25" s="1151"/>
      <c r="K25" s="1151"/>
      <c r="L25" s="1151"/>
      <c r="M25" s="1151"/>
      <c r="N25" s="1151"/>
      <c r="O25" s="1151"/>
      <c r="P25" s="1151"/>
      <c r="Q25" s="1151"/>
      <c r="R25" s="1151"/>
      <c r="S25" s="1151"/>
      <c r="T25" s="1151"/>
      <c r="U25" s="1151"/>
      <c r="V25" s="1151"/>
      <c r="W25" s="1151"/>
      <c r="X25" s="1151"/>
      <c r="Y25" s="1151"/>
      <c r="Z25" s="1151"/>
      <c r="AA25" s="1151"/>
      <c r="AB25" s="1151"/>
      <c r="AC25" s="1151"/>
      <c r="AD25" s="1151"/>
      <c r="AE25" s="1151"/>
    </row>
    <row r="26" spans="1:31" ht="19" thickBot="1">
      <c r="B26" s="1153" t="s">
        <v>124</v>
      </c>
      <c r="S26" s="1154"/>
    </row>
    <row r="27" spans="1:31" ht="25.5" customHeight="1">
      <c r="B27" s="1630"/>
      <c r="C27" s="1155" t="s">
        <v>125</v>
      </c>
      <c r="D27" s="1156"/>
      <c r="E27" s="1156"/>
      <c r="F27" s="1156"/>
      <c r="G27" s="1156"/>
      <c r="H27" s="1156"/>
      <c r="I27" s="1156"/>
      <c r="J27" s="1156"/>
      <c r="K27" s="1156"/>
      <c r="L27" s="1156"/>
      <c r="M27" s="1156"/>
      <c r="N27" s="1156"/>
      <c r="O27" s="1156"/>
      <c r="P27" s="1156"/>
      <c r="Q27" s="1156"/>
      <c r="R27" s="1156"/>
      <c r="S27" s="1156"/>
      <c r="T27" s="1157"/>
      <c r="U27" s="1158"/>
      <c r="V27" s="1158"/>
      <c r="W27" s="1158"/>
      <c r="X27" s="1158"/>
      <c r="Y27" s="1158"/>
      <c r="Z27" s="1158"/>
      <c r="AA27" s="1158"/>
      <c r="AB27" s="1158"/>
      <c r="AC27" s="1158"/>
      <c r="AD27" s="1158"/>
      <c r="AE27" s="1158"/>
    </row>
    <row r="28" spans="1:31" ht="47.15" customHeight="1" thickBot="1">
      <c r="B28" s="1631"/>
      <c r="C28" s="1159" t="s">
        <v>121</v>
      </c>
      <c r="D28" s="1159" t="s">
        <v>52</v>
      </c>
      <c r="E28" s="1159">
        <f>YEAR('2b) Allg. Inputs'!$C$8)</f>
        <v>1900</v>
      </c>
      <c r="F28" s="1159">
        <f>E28+1</f>
        <v>1901</v>
      </c>
      <c r="G28" s="1159">
        <f t="shared" ref="G28:S28" si="12">F28+1</f>
        <v>1902</v>
      </c>
      <c r="H28" s="1159">
        <f t="shared" si="12"/>
        <v>1903</v>
      </c>
      <c r="I28" s="1159">
        <f t="shared" si="12"/>
        <v>1904</v>
      </c>
      <c r="J28" s="1159">
        <f t="shared" si="12"/>
        <v>1905</v>
      </c>
      <c r="K28" s="1159">
        <f t="shared" si="12"/>
        <v>1906</v>
      </c>
      <c r="L28" s="1159">
        <f t="shared" si="12"/>
        <v>1907</v>
      </c>
      <c r="M28" s="1159">
        <f t="shared" si="12"/>
        <v>1908</v>
      </c>
      <c r="N28" s="1159">
        <f t="shared" si="12"/>
        <v>1909</v>
      </c>
      <c r="O28" s="1159">
        <f t="shared" si="12"/>
        <v>1910</v>
      </c>
      <c r="P28" s="1159">
        <f t="shared" si="12"/>
        <v>1911</v>
      </c>
      <c r="Q28" s="1159">
        <f t="shared" si="12"/>
        <v>1912</v>
      </c>
      <c r="R28" s="1159">
        <f t="shared" si="12"/>
        <v>1913</v>
      </c>
      <c r="S28" s="1159">
        <f t="shared" si="12"/>
        <v>1914</v>
      </c>
      <c r="T28" s="1160" t="str">
        <f>IF('4c) Berechnungen_MFS'!E99="Nein","",S28+1)</f>
        <v/>
      </c>
      <c r="U28" s="1161"/>
      <c r="V28" s="1161"/>
      <c r="W28" s="1161"/>
      <c r="X28" s="1161"/>
      <c r="Y28" s="1161"/>
      <c r="Z28" s="1161"/>
      <c r="AA28" s="1161"/>
      <c r="AB28" s="1161"/>
      <c r="AC28" s="1161"/>
      <c r="AD28" s="1161"/>
      <c r="AE28" s="1161"/>
    </row>
    <row r="29" spans="1:31" ht="16.5">
      <c r="B29" s="1162" t="s">
        <v>126</v>
      </c>
      <c r="C29" s="1163"/>
      <c r="D29" s="1164" t="s">
        <v>127</v>
      </c>
      <c r="E29" s="195"/>
      <c r="F29" s="224"/>
      <c r="G29" s="224"/>
      <c r="H29" s="224"/>
      <c r="I29" s="224"/>
      <c r="J29" s="224"/>
      <c r="K29" s="224"/>
      <c r="L29" s="224"/>
      <c r="M29" s="224"/>
      <c r="N29" s="224"/>
      <c r="O29" s="224"/>
      <c r="P29" s="224"/>
      <c r="Q29" s="224"/>
      <c r="R29" s="224"/>
      <c r="S29" s="224"/>
      <c r="T29" s="1606"/>
    </row>
    <row r="30" spans="1:31" ht="17" thickBot="1">
      <c r="B30" s="1165" t="s">
        <v>128</v>
      </c>
      <c r="C30" s="1146"/>
      <c r="D30" s="1166" t="s">
        <v>127</v>
      </c>
      <c r="E30" s="407"/>
      <c r="F30" s="232"/>
      <c r="G30" s="232"/>
      <c r="H30" s="232"/>
      <c r="I30" s="232"/>
      <c r="J30" s="232"/>
      <c r="K30" s="232"/>
      <c r="L30" s="232"/>
      <c r="M30" s="232"/>
      <c r="N30" s="232"/>
      <c r="O30" s="232"/>
      <c r="P30" s="232"/>
      <c r="Q30" s="232"/>
      <c r="R30" s="232"/>
      <c r="S30" s="232"/>
      <c r="T30" s="233"/>
      <c r="U30" s="1151"/>
      <c r="V30" s="1151"/>
      <c r="W30" s="1151"/>
      <c r="X30" s="1151"/>
      <c r="Y30" s="1151"/>
      <c r="Z30" s="1151"/>
      <c r="AA30" s="1151"/>
      <c r="AB30" s="1151"/>
      <c r="AC30" s="1151"/>
      <c r="AD30" s="1151"/>
      <c r="AE30" s="1151"/>
    </row>
    <row r="31" spans="1:31" ht="18.649999999999999" customHeight="1">
      <c r="D31" s="1167"/>
    </row>
    <row r="32" spans="1:31" ht="19" thickBot="1">
      <c r="B32" s="1153" t="s">
        <v>43</v>
      </c>
    </row>
    <row r="33" spans="2:31" ht="24.65" customHeight="1" thickBot="1">
      <c r="B33" s="1168" t="s">
        <v>129</v>
      </c>
      <c r="C33" s="1600" t="s">
        <v>99</v>
      </c>
      <c r="D33" s="1156"/>
      <c r="E33" s="1156"/>
      <c r="F33" s="1156"/>
      <c r="G33" s="1156"/>
      <c r="H33" s="1156"/>
      <c r="I33" s="1156"/>
      <c r="J33" s="1156"/>
      <c r="K33" s="1156"/>
      <c r="L33" s="1156"/>
      <c r="M33" s="1156"/>
      <c r="N33" s="1156"/>
      <c r="O33" s="1156"/>
      <c r="P33" s="1156"/>
      <c r="Q33" s="1156"/>
      <c r="R33" s="1156"/>
      <c r="S33" s="1156"/>
      <c r="T33" s="1157"/>
      <c r="U33" s="1158"/>
      <c r="V33" s="1158"/>
      <c r="W33" s="1158"/>
      <c r="X33" s="1158"/>
      <c r="Y33" s="1158"/>
      <c r="Z33" s="1158"/>
      <c r="AA33" s="1158"/>
      <c r="AB33" s="1158"/>
      <c r="AC33" s="1158"/>
      <c r="AD33" s="1158"/>
      <c r="AE33" s="1158"/>
    </row>
    <row r="34" spans="2:31" ht="51" customHeight="1" thickBot="1">
      <c r="B34" s="1169"/>
      <c r="C34" s="1159" t="s">
        <v>121</v>
      </c>
      <c r="D34" s="1159" t="s">
        <v>52</v>
      </c>
      <c r="E34" s="1170">
        <f>YEAR('2b) Allg. Inputs'!$C$8)</f>
        <v>1900</v>
      </c>
      <c r="F34" s="1171">
        <f>E34+1</f>
        <v>1901</v>
      </c>
      <c r="G34" s="1171">
        <f t="shared" ref="G34:S34" si="13">F34+1</f>
        <v>1902</v>
      </c>
      <c r="H34" s="1171">
        <f t="shared" si="13"/>
        <v>1903</v>
      </c>
      <c r="I34" s="1171">
        <f t="shared" si="13"/>
        <v>1904</v>
      </c>
      <c r="J34" s="1171">
        <f t="shared" si="13"/>
        <v>1905</v>
      </c>
      <c r="K34" s="1171">
        <f t="shared" si="13"/>
        <v>1906</v>
      </c>
      <c r="L34" s="1171">
        <f t="shared" si="13"/>
        <v>1907</v>
      </c>
      <c r="M34" s="1171">
        <f t="shared" si="13"/>
        <v>1908</v>
      </c>
      <c r="N34" s="1171">
        <f t="shared" si="13"/>
        <v>1909</v>
      </c>
      <c r="O34" s="1171">
        <f t="shared" si="13"/>
        <v>1910</v>
      </c>
      <c r="P34" s="1171">
        <f t="shared" si="13"/>
        <v>1911</v>
      </c>
      <c r="Q34" s="1171">
        <f t="shared" si="13"/>
        <v>1912</v>
      </c>
      <c r="R34" s="1171">
        <f t="shared" si="13"/>
        <v>1913</v>
      </c>
      <c r="S34" s="1171">
        <f t="shared" si="13"/>
        <v>1914</v>
      </c>
      <c r="T34" s="1172" t="str">
        <f>IF('4c) Berechnungen_MFS'!E99="Nein","",S34+1)</f>
        <v/>
      </c>
      <c r="U34" s="1161"/>
      <c r="V34" s="1161"/>
      <c r="W34" s="1161"/>
      <c r="X34" s="1161"/>
      <c r="Y34" s="1161"/>
      <c r="Z34" s="1161"/>
      <c r="AA34" s="1161"/>
      <c r="AB34" s="1161"/>
      <c r="AC34" s="1161"/>
      <c r="AD34" s="1161"/>
      <c r="AE34" s="1161"/>
    </row>
    <row r="35" spans="2:31" ht="17.149999999999999" customHeight="1">
      <c r="B35" s="1173" t="s">
        <v>100</v>
      </c>
      <c r="C35" s="1174"/>
      <c r="D35" s="1175" t="s">
        <v>101</v>
      </c>
      <c r="E35" s="1176" t="str">
        <f>_xlfn.IFNA(IF($C$33="Szenario 1",INDEX('2a) Preisannahmen'!$D$4:$AD$10,MATCH('2b) Allg. Inputs'!$B35,'2a) Preisannahmen'!$B$4:$B$10,FALSE),MATCH('2b) Allg. Inputs'!E$34,'2a) Preisannahmen'!$D$3:$AD$3,FALSE)),IF($C$33="Szenario 2",INDEX('2a) Preisannahmen'!$D$13:$AD$19,MATCH('2b) Allg. Inputs'!$B35,'2a) Preisannahmen'!$B$13:$B$19,FALSE),MATCH('2b) Allg. Inputs'!E$34,'2a) Preisannahmen'!$D$12:$AD$12,FALSE)),IF($C$33="Szenario 3",INDEX('2a) Preisannahmen'!$D$22:$AD$28,MATCH('2b) Allg. Inputs'!$B35,'2a) Preisannahmen'!$B$22:$B$28,FALSE),MATCH('2b) Allg. Inputs'!E$34,'2a) Preisannahmen'!$D$21:$AD$21,FALSE)),""))),"")</f>
        <v/>
      </c>
      <c r="F35" s="1177" t="str">
        <f>_xlfn.IFNA(IF($C$33="Szenario 1",INDEX('2a) Preisannahmen'!$D$4:$AD$10,MATCH('2b) Allg. Inputs'!$B35,'2a) Preisannahmen'!$B$4:$B$10,FALSE),MATCH('2b) Allg. Inputs'!F$34,'2a) Preisannahmen'!$D$3:$AD$3,FALSE)),IF($C$33="Szenario 2",INDEX('2a) Preisannahmen'!$D$13:$AD$19,MATCH('2b) Allg. Inputs'!$B35,'2a) Preisannahmen'!$B$13:$B$19,FALSE),MATCH('2b) Allg. Inputs'!F$34,'2a) Preisannahmen'!$D$12:$AD$12,FALSE)),IF($C$33="Szenario 3",INDEX('2a) Preisannahmen'!$D$22:$AD$28,MATCH('2b) Allg. Inputs'!$B35,'2a) Preisannahmen'!$B$22:$B$28,FALSE),MATCH('2b) Allg. Inputs'!F$34,'2a) Preisannahmen'!$D$21:$AD$21,FALSE)),""))),"")</f>
        <v/>
      </c>
      <c r="G35" s="1177" t="str">
        <f>_xlfn.IFNA(IF($C$33="Szenario 1",INDEX('2a) Preisannahmen'!$D$4:$AD$10,MATCH('2b) Allg. Inputs'!$B35,'2a) Preisannahmen'!$B$4:$B$10,FALSE),MATCH('2b) Allg. Inputs'!G$34,'2a) Preisannahmen'!$D$3:$AD$3,FALSE)),IF($C$33="Szenario 2",INDEX('2a) Preisannahmen'!$D$13:$AD$19,MATCH('2b) Allg. Inputs'!$B35,'2a) Preisannahmen'!$B$13:$B$19,FALSE),MATCH('2b) Allg. Inputs'!G$34,'2a) Preisannahmen'!$D$12:$AD$12,FALSE)),IF($C$33="Szenario 3",INDEX('2a) Preisannahmen'!$D$22:$AD$28,MATCH('2b) Allg. Inputs'!$B35,'2a) Preisannahmen'!$B$22:$B$28,FALSE),MATCH('2b) Allg. Inputs'!G$34,'2a) Preisannahmen'!$D$21:$AD$21,FALSE)),""))),"")</f>
        <v/>
      </c>
      <c r="H35" s="1177" t="str">
        <f>_xlfn.IFNA(IF($C$33="Szenario 1",INDEX('2a) Preisannahmen'!$D$4:$AD$10,MATCH('2b) Allg. Inputs'!$B35,'2a) Preisannahmen'!$B$4:$B$10,FALSE),MATCH('2b) Allg. Inputs'!H$34,'2a) Preisannahmen'!$D$3:$AD$3,FALSE)),IF($C$33="Szenario 2",INDEX('2a) Preisannahmen'!$D$13:$AD$19,MATCH('2b) Allg. Inputs'!$B35,'2a) Preisannahmen'!$B$13:$B$19,FALSE),MATCH('2b) Allg. Inputs'!H$34,'2a) Preisannahmen'!$D$12:$AD$12,FALSE)),IF($C$33="Szenario 3",INDEX('2a) Preisannahmen'!$D$22:$AD$28,MATCH('2b) Allg. Inputs'!$B35,'2a) Preisannahmen'!$B$22:$B$28,FALSE),MATCH('2b) Allg. Inputs'!H$34,'2a) Preisannahmen'!$D$21:$AD$21,FALSE)),""))),"")</f>
        <v/>
      </c>
      <c r="I35" s="1177" t="str">
        <f>_xlfn.IFNA(IF($C$33="Szenario 1",INDEX('2a) Preisannahmen'!$D$4:$AD$10,MATCH('2b) Allg. Inputs'!$B35,'2a) Preisannahmen'!$B$4:$B$10,FALSE),MATCH('2b) Allg. Inputs'!I$34,'2a) Preisannahmen'!$D$3:$AD$3,FALSE)),IF($C$33="Szenario 2",INDEX('2a) Preisannahmen'!$D$13:$AD$19,MATCH('2b) Allg. Inputs'!$B35,'2a) Preisannahmen'!$B$13:$B$19,FALSE),MATCH('2b) Allg. Inputs'!I$34,'2a) Preisannahmen'!$D$12:$AD$12,FALSE)),IF($C$33="Szenario 3",INDEX('2a) Preisannahmen'!$D$22:$AD$28,MATCH('2b) Allg. Inputs'!$B35,'2a) Preisannahmen'!$B$22:$B$28,FALSE),MATCH('2b) Allg. Inputs'!I$34,'2a) Preisannahmen'!$D$21:$AD$21,FALSE)),""))),"")</f>
        <v/>
      </c>
      <c r="J35" s="1177" t="str">
        <f>_xlfn.IFNA(IF($C$33="Szenario 1",INDEX('2a) Preisannahmen'!$D$4:$AD$10,MATCH('2b) Allg. Inputs'!$B35,'2a) Preisannahmen'!$B$4:$B$10,FALSE),MATCH('2b) Allg. Inputs'!J$34,'2a) Preisannahmen'!$D$3:$AD$3,FALSE)),IF($C$33="Szenario 2",INDEX('2a) Preisannahmen'!$D$13:$AD$19,MATCH('2b) Allg. Inputs'!$B35,'2a) Preisannahmen'!$B$13:$B$19,FALSE),MATCH('2b) Allg. Inputs'!J$34,'2a) Preisannahmen'!$D$12:$AD$12,FALSE)),IF($C$33="Szenario 3",INDEX('2a) Preisannahmen'!$D$22:$AD$28,MATCH('2b) Allg. Inputs'!$B35,'2a) Preisannahmen'!$B$22:$B$28,FALSE),MATCH('2b) Allg. Inputs'!J$34,'2a) Preisannahmen'!$D$21:$AD$21,FALSE)),""))),"")</f>
        <v/>
      </c>
      <c r="K35" s="1177" t="str">
        <f>_xlfn.IFNA(IF($C$33="Szenario 1",INDEX('2a) Preisannahmen'!$D$4:$AD$10,MATCH('2b) Allg. Inputs'!$B35,'2a) Preisannahmen'!$B$4:$B$10,FALSE),MATCH('2b) Allg. Inputs'!K$34,'2a) Preisannahmen'!$D$3:$AD$3,FALSE)),IF($C$33="Szenario 2",INDEX('2a) Preisannahmen'!$D$13:$AD$19,MATCH('2b) Allg. Inputs'!$B35,'2a) Preisannahmen'!$B$13:$B$19,FALSE),MATCH('2b) Allg. Inputs'!K$34,'2a) Preisannahmen'!$D$12:$AD$12,FALSE)),IF($C$33="Szenario 3",INDEX('2a) Preisannahmen'!$D$22:$AD$28,MATCH('2b) Allg. Inputs'!$B35,'2a) Preisannahmen'!$B$22:$B$28,FALSE),MATCH('2b) Allg. Inputs'!K$34,'2a) Preisannahmen'!$D$21:$AD$21,FALSE)),""))),"")</f>
        <v/>
      </c>
      <c r="L35" s="1177" t="str">
        <f>_xlfn.IFNA(IF($C$33="Szenario 1",INDEX('2a) Preisannahmen'!$D$4:$AD$10,MATCH('2b) Allg. Inputs'!$B35,'2a) Preisannahmen'!$B$4:$B$10,FALSE),MATCH('2b) Allg. Inputs'!L$34,'2a) Preisannahmen'!$D$3:$AD$3,FALSE)),IF($C$33="Szenario 2",INDEX('2a) Preisannahmen'!$D$13:$AD$19,MATCH('2b) Allg. Inputs'!$B35,'2a) Preisannahmen'!$B$13:$B$19,FALSE),MATCH('2b) Allg. Inputs'!L$34,'2a) Preisannahmen'!$D$12:$AD$12,FALSE)),IF($C$33="Szenario 3",INDEX('2a) Preisannahmen'!$D$22:$AD$28,MATCH('2b) Allg. Inputs'!$B35,'2a) Preisannahmen'!$B$22:$B$28,FALSE),MATCH('2b) Allg. Inputs'!L$34,'2a) Preisannahmen'!$D$21:$AD$21,FALSE)),""))),"")</f>
        <v/>
      </c>
      <c r="M35" s="1177" t="str">
        <f>_xlfn.IFNA(IF($C$33="Szenario 1",INDEX('2a) Preisannahmen'!$D$4:$AD$10,MATCH('2b) Allg. Inputs'!$B35,'2a) Preisannahmen'!$B$4:$B$10,FALSE),MATCH('2b) Allg. Inputs'!M$34,'2a) Preisannahmen'!$D$3:$AD$3,FALSE)),IF($C$33="Szenario 2",INDEX('2a) Preisannahmen'!$D$13:$AD$19,MATCH('2b) Allg. Inputs'!$B35,'2a) Preisannahmen'!$B$13:$B$19,FALSE),MATCH('2b) Allg. Inputs'!M$34,'2a) Preisannahmen'!$D$12:$AD$12,FALSE)),IF($C$33="Szenario 3",INDEX('2a) Preisannahmen'!$D$22:$AD$28,MATCH('2b) Allg. Inputs'!$B35,'2a) Preisannahmen'!$B$22:$B$28,FALSE),MATCH('2b) Allg. Inputs'!M$34,'2a) Preisannahmen'!$D$21:$AD$21,FALSE)),""))),"")</f>
        <v/>
      </c>
      <c r="N35" s="1177" t="str">
        <f>_xlfn.IFNA(IF($C$33="Szenario 1",INDEX('2a) Preisannahmen'!$D$4:$AD$10,MATCH('2b) Allg. Inputs'!$B35,'2a) Preisannahmen'!$B$4:$B$10,FALSE),MATCH('2b) Allg. Inputs'!N$34,'2a) Preisannahmen'!$D$3:$AD$3,FALSE)),IF($C$33="Szenario 2",INDEX('2a) Preisannahmen'!$D$13:$AD$19,MATCH('2b) Allg. Inputs'!$B35,'2a) Preisannahmen'!$B$13:$B$19,FALSE),MATCH('2b) Allg. Inputs'!N$34,'2a) Preisannahmen'!$D$12:$AD$12,FALSE)),IF($C$33="Szenario 3",INDEX('2a) Preisannahmen'!$D$22:$AD$28,MATCH('2b) Allg. Inputs'!$B35,'2a) Preisannahmen'!$B$22:$B$28,FALSE),MATCH('2b) Allg. Inputs'!N$34,'2a) Preisannahmen'!$D$21:$AD$21,FALSE)),""))),"")</f>
        <v/>
      </c>
      <c r="O35" s="1177" t="str">
        <f>_xlfn.IFNA(IF($C$33="Szenario 1",INDEX('2a) Preisannahmen'!$D$4:$AD$10,MATCH('2b) Allg. Inputs'!$B35,'2a) Preisannahmen'!$B$4:$B$10,FALSE),MATCH('2b) Allg. Inputs'!O$34,'2a) Preisannahmen'!$D$3:$AD$3,FALSE)),IF($C$33="Szenario 2",INDEX('2a) Preisannahmen'!$D$13:$AD$19,MATCH('2b) Allg. Inputs'!$B35,'2a) Preisannahmen'!$B$13:$B$19,FALSE),MATCH('2b) Allg. Inputs'!O$34,'2a) Preisannahmen'!$D$12:$AD$12,FALSE)),IF($C$33="Szenario 3",INDEX('2a) Preisannahmen'!$D$22:$AD$28,MATCH('2b) Allg. Inputs'!$B35,'2a) Preisannahmen'!$B$22:$B$28,FALSE),MATCH('2b) Allg. Inputs'!O$34,'2a) Preisannahmen'!$D$21:$AD$21,FALSE)),""))),"")</f>
        <v/>
      </c>
      <c r="P35" s="1177" t="str">
        <f>_xlfn.IFNA(IF($C$33="Szenario 1",INDEX('2a) Preisannahmen'!$D$4:$AD$10,MATCH('2b) Allg. Inputs'!$B35,'2a) Preisannahmen'!$B$4:$B$10,FALSE),MATCH('2b) Allg. Inputs'!P$34,'2a) Preisannahmen'!$D$3:$AD$3,FALSE)),IF($C$33="Szenario 2",INDEX('2a) Preisannahmen'!$D$13:$AD$19,MATCH('2b) Allg. Inputs'!$B35,'2a) Preisannahmen'!$B$13:$B$19,FALSE),MATCH('2b) Allg. Inputs'!P$34,'2a) Preisannahmen'!$D$12:$AD$12,FALSE)),IF($C$33="Szenario 3",INDEX('2a) Preisannahmen'!$D$22:$AD$28,MATCH('2b) Allg. Inputs'!$B35,'2a) Preisannahmen'!$B$22:$B$28,FALSE),MATCH('2b) Allg. Inputs'!P$34,'2a) Preisannahmen'!$D$21:$AD$21,FALSE)),""))),"")</f>
        <v/>
      </c>
      <c r="Q35" s="1177" t="str">
        <f>_xlfn.IFNA(IF($C$33="Szenario 1",INDEX('2a) Preisannahmen'!$D$4:$AD$10,MATCH('2b) Allg. Inputs'!$B35,'2a) Preisannahmen'!$B$4:$B$10,FALSE),MATCH('2b) Allg. Inputs'!Q$34,'2a) Preisannahmen'!$D$3:$AD$3,FALSE)),IF($C$33="Szenario 2",INDEX('2a) Preisannahmen'!$D$13:$AD$19,MATCH('2b) Allg. Inputs'!$B35,'2a) Preisannahmen'!$B$13:$B$19,FALSE),MATCH('2b) Allg. Inputs'!Q$34,'2a) Preisannahmen'!$D$12:$AD$12,FALSE)),IF($C$33="Szenario 3",INDEX('2a) Preisannahmen'!$D$22:$AD$28,MATCH('2b) Allg. Inputs'!$B35,'2a) Preisannahmen'!$B$22:$B$28,FALSE),MATCH('2b) Allg. Inputs'!Q$34,'2a) Preisannahmen'!$D$21:$AD$21,FALSE)),""))),"")</f>
        <v/>
      </c>
      <c r="R35" s="1177" t="str">
        <f>_xlfn.IFNA(IF($C$33="Szenario 1",INDEX('2a) Preisannahmen'!$D$4:$AD$10,MATCH('2b) Allg. Inputs'!$B35,'2a) Preisannahmen'!$B$4:$B$10,FALSE),MATCH('2b) Allg. Inputs'!R$34,'2a) Preisannahmen'!$D$3:$AD$3,FALSE)),IF($C$33="Szenario 2",INDEX('2a) Preisannahmen'!$D$13:$AD$19,MATCH('2b) Allg. Inputs'!$B35,'2a) Preisannahmen'!$B$13:$B$19,FALSE),MATCH('2b) Allg. Inputs'!R$34,'2a) Preisannahmen'!$D$12:$AD$12,FALSE)),IF($C$33="Szenario 3",INDEX('2a) Preisannahmen'!$D$22:$AD$28,MATCH('2b) Allg. Inputs'!$B35,'2a) Preisannahmen'!$B$22:$B$28,FALSE),MATCH('2b) Allg. Inputs'!R$34,'2a) Preisannahmen'!$D$21:$AD$21,FALSE)),""))),"")</f>
        <v/>
      </c>
      <c r="S35" s="1177" t="str">
        <f>_xlfn.IFNA(IF($C$33="Szenario 1",INDEX('2a) Preisannahmen'!$D$4:$AD$10,MATCH('2b) Allg. Inputs'!$B35,'2a) Preisannahmen'!$B$4:$B$10,FALSE),MATCH('2b) Allg. Inputs'!S$34,'2a) Preisannahmen'!$D$3:$AD$3,FALSE)),IF($C$33="Szenario 2",INDEX('2a) Preisannahmen'!$D$13:$AD$19,MATCH('2b) Allg. Inputs'!$B35,'2a) Preisannahmen'!$B$13:$B$19,FALSE),MATCH('2b) Allg. Inputs'!S$34,'2a) Preisannahmen'!$D$12:$AD$12,FALSE)),IF($C$33="Szenario 3",INDEX('2a) Preisannahmen'!$D$22:$AD$28,MATCH('2b) Allg. Inputs'!$B35,'2a) Preisannahmen'!$B$22:$B$28,FALSE),MATCH('2b) Allg. Inputs'!S$34,'2a) Preisannahmen'!$D$21:$AD$21,FALSE)),""))),"")</f>
        <v/>
      </c>
      <c r="T35" s="1178" t="str">
        <f>_xlfn.IFNA(IF($C$33="Szenario 1",INDEX('2a) Preisannahmen'!$D$4:$AD$10,MATCH('2b) Allg. Inputs'!$B35,'2a) Preisannahmen'!$B$4:$B$10,FALSE),MATCH('2b) Allg. Inputs'!T$34,'2a) Preisannahmen'!$D$3:$AD$3,FALSE)),IF($C$33="Szenario 2",INDEX('2a) Preisannahmen'!$D$13:$AD$19,MATCH('2b) Allg. Inputs'!$B35,'2a) Preisannahmen'!$B$13:$B$19,FALSE),MATCH('2b) Allg. Inputs'!T$34,'2a) Preisannahmen'!$D$12:$AD$12,FALSE)),IF($C$33="Szenario 3",INDEX('2a) Preisannahmen'!$D$22:$AD$28,MATCH('2b) Allg. Inputs'!$B35,'2a) Preisannahmen'!$B$22:$B$28,FALSE),MATCH('2b) Allg. Inputs'!T$34,'2a) Preisannahmen'!$D$21:$AD$21,FALSE)),""))),"")</f>
        <v/>
      </c>
      <c r="U35" s="1179"/>
      <c r="V35" s="1179"/>
      <c r="W35" s="1179"/>
      <c r="X35" s="1179"/>
      <c r="Y35" s="1179"/>
      <c r="Z35" s="1179"/>
      <c r="AA35" s="1179"/>
      <c r="AB35" s="1179"/>
      <c r="AC35" s="1179"/>
      <c r="AD35" s="1179"/>
      <c r="AE35" s="1179"/>
    </row>
    <row r="36" spans="2:31" ht="17.149999999999999" customHeight="1">
      <c r="B36" s="1180" t="s">
        <v>102</v>
      </c>
      <c r="C36" s="1181" t="s">
        <v>130</v>
      </c>
      <c r="D36" s="1182" t="s">
        <v>101</v>
      </c>
      <c r="E36" s="1183" t="str">
        <f>_xlfn.IFNA(IF($C$33="Szenario 1",INDEX('2a) Preisannahmen'!$D$4:$AD$10,MATCH('2b) Allg. Inputs'!$B36,'2a) Preisannahmen'!$B$4:$B$10,FALSE),MATCH('2b) Allg. Inputs'!E$34,'2a) Preisannahmen'!$D$3:$AD$3,FALSE)),IF($C$33="Szenario 2",INDEX('2a) Preisannahmen'!$D$13:$AD$19,MATCH('2b) Allg. Inputs'!$B36,'2a) Preisannahmen'!$B$13:$B$19,FALSE),MATCH('2b) Allg. Inputs'!E$34,'2a) Preisannahmen'!$D$12:$AD$12,FALSE)),IF($C$33="Szenario 3",INDEX('2a) Preisannahmen'!$D$22:$AD$28,MATCH('2b) Allg. Inputs'!$B36,'2a) Preisannahmen'!$B$22:$B$28,FALSE),MATCH('2b) Allg. Inputs'!E$34,'2a) Preisannahmen'!$D$21:$AD$21,FALSE)),"")))*1.05,"")</f>
        <v/>
      </c>
      <c r="F36" s="1184" t="str">
        <f>_xlfn.IFNA(IF($C$33="Szenario 1",INDEX('2a) Preisannahmen'!$D$4:$AD$10,MATCH('2b) Allg. Inputs'!$B36,'2a) Preisannahmen'!$B$4:$B$10,FALSE),MATCH('2b) Allg. Inputs'!F$34,'2a) Preisannahmen'!$D$3:$AD$3,FALSE)),IF($C$33="Szenario 2",INDEX('2a) Preisannahmen'!$D$13:$AD$19,MATCH('2b) Allg. Inputs'!$B36,'2a) Preisannahmen'!$B$13:$B$19,FALSE),MATCH('2b) Allg. Inputs'!F$34,'2a) Preisannahmen'!$D$12:$AD$12,FALSE)),IF($C$33="Szenario 3",INDEX('2a) Preisannahmen'!$D$22:$AD$28,MATCH('2b) Allg. Inputs'!$B36,'2a) Preisannahmen'!$B$22:$B$28,FALSE),MATCH('2b) Allg. Inputs'!F$34,'2a) Preisannahmen'!$D$21:$AD$21,FALSE)),"")))*1.05,"")</f>
        <v/>
      </c>
      <c r="G36" s="1184" t="str">
        <f>_xlfn.IFNA(IF($C$33="Szenario 1",INDEX('2a) Preisannahmen'!$D$4:$AD$10,MATCH('2b) Allg. Inputs'!$B36,'2a) Preisannahmen'!$B$4:$B$10,FALSE),MATCH('2b) Allg. Inputs'!G$34,'2a) Preisannahmen'!$D$3:$AD$3,FALSE)),IF($C$33="Szenario 2",INDEX('2a) Preisannahmen'!$D$13:$AD$19,MATCH('2b) Allg. Inputs'!$B36,'2a) Preisannahmen'!$B$13:$B$19,FALSE),MATCH('2b) Allg. Inputs'!G$34,'2a) Preisannahmen'!$D$12:$AD$12,FALSE)),IF($C$33="Szenario 3",INDEX('2a) Preisannahmen'!$D$22:$AD$28,MATCH('2b) Allg. Inputs'!$B36,'2a) Preisannahmen'!$B$22:$B$28,FALSE),MATCH('2b) Allg. Inputs'!G$34,'2a) Preisannahmen'!$D$21:$AD$21,FALSE)),"")))*1.05,"")</f>
        <v/>
      </c>
      <c r="H36" s="1184" t="str">
        <f>_xlfn.IFNA(IF($C$33="Szenario 1",INDEX('2a) Preisannahmen'!$D$4:$AD$10,MATCH('2b) Allg. Inputs'!$B36,'2a) Preisannahmen'!$B$4:$B$10,FALSE),MATCH('2b) Allg. Inputs'!H$34,'2a) Preisannahmen'!$D$3:$AD$3,FALSE)),IF($C$33="Szenario 2",INDEX('2a) Preisannahmen'!$D$13:$AD$19,MATCH('2b) Allg. Inputs'!$B36,'2a) Preisannahmen'!$B$13:$B$19,FALSE),MATCH('2b) Allg. Inputs'!H$34,'2a) Preisannahmen'!$D$12:$AD$12,FALSE)),IF($C$33="Szenario 3",INDEX('2a) Preisannahmen'!$D$22:$AD$28,MATCH('2b) Allg. Inputs'!$B36,'2a) Preisannahmen'!$B$22:$B$28,FALSE),MATCH('2b) Allg. Inputs'!H$34,'2a) Preisannahmen'!$D$21:$AD$21,FALSE)),"")))*1.05,"")</f>
        <v/>
      </c>
      <c r="I36" s="1184" t="str">
        <f>_xlfn.IFNA(IF($C$33="Szenario 1",INDEX('2a) Preisannahmen'!$D$4:$AD$10,MATCH('2b) Allg. Inputs'!$B36,'2a) Preisannahmen'!$B$4:$B$10,FALSE),MATCH('2b) Allg. Inputs'!I$34,'2a) Preisannahmen'!$D$3:$AD$3,FALSE)),IF($C$33="Szenario 2",INDEX('2a) Preisannahmen'!$D$13:$AD$19,MATCH('2b) Allg. Inputs'!$B36,'2a) Preisannahmen'!$B$13:$B$19,FALSE),MATCH('2b) Allg. Inputs'!I$34,'2a) Preisannahmen'!$D$12:$AD$12,FALSE)),IF($C$33="Szenario 3",INDEX('2a) Preisannahmen'!$D$22:$AD$28,MATCH('2b) Allg. Inputs'!$B36,'2a) Preisannahmen'!$B$22:$B$28,FALSE),MATCH('2b) Allg. Inputs'!I$34,'2a) Preisannahmen'!$D$21:$AD$21,FALSE)),"")))*1.05,"")</f>
        <v/>
      </c>
      <c r="J36" s="1184" t="str">
        <f>_xlfn.IFNA(IF($C$33="Szenario 1",INDEX('2a) Preisannahmen'!$D$4:$AD$10,MATCH('2b) Allg. Inputs'!$B36,'2a) Preisannahmen'!$B$4:$B$10,FALSE),MATCH('2b) Allg. Inputs'!J$34,'2a) Preisannahmen'!$D$3:$AD$3,FALSE)),IF($C$33="Szenario 2",INDEX('2a) Preisannahmen'!$D$13:$AD$19,MATCH('2b) Allg. Inputs'!$B36,'2a) Preisannahmen'!$B$13:$B$19,FALSE),MATCH('2b) Allg. Inputs'!J$34,'2a) Preisannahmen'!$D$12:$AD$12,FALSE)),IF($C$33="Szenario 3",INDEX('2a) Preisannahmen'!$D$22:$AD$28,MATCH('2b) Allg. Inputs'!$B36,'2a) Preisannahmen'!$B$22:$B$28,FALSE),MATCH('2b) Allg. Inputs'!J$34,'2a) Preisannahmen'!$D$21:$AD$21,FALSE)),"")))*1.05,"")</f>
        <v/>
      </c>
      <c r="K36" s="1184" t="str">
        <f>_xlfn.IFNA(IF($C$33="Szenario 1",INDEX('2a) Preisannahmen'!$D$4:$AD$10,MATCH('2b) Allg. Inputs'!$B36,'2a) Preisannahmen'!$B$4:$B$10,FALSE),MATCH('2b) Allg. Inputs'!K$34,'2a) Preisannahmen'!$D$3:$AD$3,FALSE)),IF($C$33="Szenario 2",INDEX('2a) Preisannahmen'!$D$13:$AD$19,MATCH('2b) Allg. Inputs'!$B36,'2a) Preisannahmen'!$B$13:$B$19,FALSE),MATCH('2b) Allg. Inputs'!K$34,'2a) Preisannahmen'!$D$12:$AD$12,FALSE)),IF($C$33="Szenario 3",INDEX('2a) Preisannahmen'!$D$22:$AD$28,MATCH('2b) Allg. Inputs'!$B36,'2a) Preisannahmen'!$B$22:$B$28,FALSE),MATCH('2b) Allg. Inputs'!K$34,'2a) Preisannahmen'!$D$21:$AD$21,FALSE)),"")))*1.05,"")</f>
        <v/>
      </c>
      <c r="L36" s="1184" t="str">
        <f>_xlfn.IFNA(IF($C$33="Szenario 1",INDEX('2a) Preisannahmen'!$D$4:$AD$10,MATCH('2b) Allg. Inputs'!$B36,'2a) Preisannahmen'!$B$4:$B$10,FALSE),MATCH('2b) Allg. Inputs'!L$34,'2a) Preisannahmen'!$D$3:$AD$3,FALSE)),IF($C$33="Szenario 2",INDEX('2a) Preisannahmen'!$D$13:$AD$19,MATCH('2b) Allg. Inputs'!$B36,'2a) Preisannahmen'!$B$13:$B$19,FALSE),MATCH('2b) Allg. Inputs'!L$34,'2a) Preisannahmen'!$D$12:$AD$12,FALSE)),IF($C$33="Szenario 3",INDEX('2a) Preisannahmen'!$D$22:$AD$28,MATCH('2b) Allg. Inputs'!$B36,'2a) Preisannahmen'!$B$22:$B$28,FALSE),MATCH('2b) Allg. Inputs'!L$34,'2a) Preisannahmen'!$D$21:$AD$21,FALSE)),"")))*1.05,"")</f>
        <v/>
      </c>
      <c r="M36" s="1184" t="str">
        <f>_xlfn.IFNA(IF($C$33="Szenario 1",INDEX('2a) Preisannahmen'!$D$4:$AD$10,MATCH('2b) Allg. Inputs'!$B36,'2a) Preisannahmen'!$B$4:$B$10,FALSE),MATCH('2b) Allg. Inputs'!M$34,'2a) Preisannahmen'!$D$3:$AD$3,FALSE)),IF($C$33="Szenario 2",INDEX('2a) Preisannahmen'!$D$13:$AD$19,MATCH('2b) Allg. Inputs'!$B36,'2a) Preisannahmen'!$B$13:$B$19,FALSE),MATCH('2b) Allg. Inputs'!M$34,'2a) Preisannahmen'!$D$12:$AD$12,FALSE)),IF($C$33="Szenario 3",INDEX('2a) Preisannahmen'!$D$22:$AD$28,MATCH('2b) Allg. Inputs'!$B36,'2a) Preisannahmen'!$B$22:$B$28,FALSE),MATCH('2b) Allg. Inputs'!M$34,'2a) Preisannahmen'!$D$21:$AD$21,FALSE)),"")))*1.05,"")</f>
        <v/>
      </c>
      <c r="N36" s="1184" t="str">
        <f>_xlfn.IFNA(IF($C$33="Szenario 1",INDEX('2a) Preisannahmen'!$D$4:$AD$10,MATCH('2b) Allg. Inputs'!$B36,'2a) Preisannahmen'!$B$4:$B$10,FALSE),MATCH('2b) Allg. Inputs'!N$34,'2a) Preisannahmen'!$D$3:$AD$3,FALSE)),IF($C$33="Szenario 2",INDEX('2a) Preisannahmen'!$D$13:$AD$19,MATCH('2b) Allg. Inputs'!$B36,'2a) Preisannahmen'!$B$13:$B$19,FALSE),MATCH('2b) Allg. Inputs'!N$34,'2a) Preisannahmen'!$D$12:$AD$12,FALSE)),IF($C$33="Szenario 3",INDEX('2a) Preisannahmen'!$D$22:$AD$28,MATCH('2b) Allg. Inputs'!$B36,'2a) Preisannahmen'!$B$22:$B$28,FALSE),MATCH('2b) Allg. Inputs'!N$34,'2a) Preisannahmen'!$D$21:$AD$21,FALSE)),"")))*1.05,"")</f>
        <v/>
      </c>
      <c r="O36" s="1184" t="str">
        <f>_xlfn.IFNA(IF($C$33="Szenario 1",INDEX('2a) Preisannahmen'!$D$4:$AD$10,MATCH('2b) Allg. Inputs'!$B36,'2a) Preisannahmen'!$B$4:$B$10,FALSE),MATCH('2b) Allg. Inputs'!O$34,'2a) Preisannahmen'!$D$3:$AD$3,FALSE)),IF($C$33="Szenario 2",INDEX('2a) Preisannahmen'!$D$13:$AD$19,MATCH('2b) Allg. Inputs'!$B36,'2a) Preisannahmen'!$B$13:$B$19,FALSE),MATCH('2b) Allg. Inputs'!O$34,'2a) Preisannahmen'!$D$12:$AD$12,FALSE)),IF($C$33="Szenario 3",INDEX('2a) Preisannahmen'!$D$22:$AD$28,MATCH('2b) Allg. Inputs'!$B36,'2a) Preisannahmen'!$B$22:$B$28,FALSE),MATCH('2b) Allg. Inputs'!O$34,'2a) Preisannahmen'!$D$21:$AD$21,FALSE)),"")))*1.05,"")</f>
        <v/>
      </c>
      <c r="P36" s="1184" t="str">
        <f>_xlfn.IFNA(IF($C$33="Szenario 1",INDEX('2a) Preisannahmen'!$D$4:$AD$10,MATCH('2b) Allg. Inputs'!$B36,'2a) Preisannahmen'!$B$4:$B$10,FALSE),MATCH('2b) Allg. Inputs'!P$34,'2a) Preisannahmen'!$D$3:$AD$3,FALSE)),IF($C$33="Szenario 2",INDEX('2a) Preisannahmen'!$D$13:$AD$19,MATCH('2b) Allg. Inputs'!$B36,'2a) Preisannahmen'!$B$13:$B$19,FALSE),MATCH('2b) Allg. Inputs'!P$34,'2a) Preisannahmen'!$D$12:$AD$12,FALSE)),IF($C$33="Szenario 3",INDEX('2a) Preisannahmen'!$D$22:$AD$28,MATCH('2b) Allg. Inputs'!$B36,'2a) Preisannahmen'!$B$22:$B$28,FALSE),MATCH('2b) Allg. Inputs'!P$34,'2a) Preisannahmen'!$D$21:$AD$21,FALSE)),"")))*1.05,"")</f>
        <v/>
      </c>
      <c r="Q36" s="1184" t="str">
        <f>_xlfn.IFNA(IF($C$33="Szenario 1",INDEX('2a) Preisannahmen'!$D$4:$AD$10,MATCH('2b) Allg. Inputs'!$B36,'2a) Preisannahmen'!$B$4:$B$10,FALSE),MATCH('2b) Allg. Inputs'!Q$34,'2a) Preisannahmen'!$D$3:$AD$3,FALSE)),IF($C$33="Szenario 2",INDEX('2a) Preisannahmen'!$D$13:$AD$19,MATCH('2b) Allg. Inputs'!$B36,'2a) Preisannahmen'!$B$13:$B$19,FALSE),MATCH('2b) Allg. Inputs'!Q$34,'2a) Preisannahmen'!$D$12:$AD$12,FALSE)),IF($C$33="Szenario 3",INDEX('2a) Preisannahmen'!$D$22:$AD$28,MATCH('2b) Allg. Inputs'!$B36,'2a) Preisannahmen'!$B$22:$B$28,FALSE),MATCH('2b) Allg. Inputs'!Q$34,'2a) Preisannahmen'!$D$21:$AD$21,FALSE)),"")))*1.05,"")</f>
        <v/>
      </c>
      <c r="R36" s="1184" t="str">
        <f>_xlfn.IFNA(IF($C$33="Szenario 1",INDEX('2a) Preisannahmen'!$D$4:$AD$10,MATCH('2b) Allg. Inputs'!$B36,'2a) Preisannahmen'!$B$4:$B$10,FALSE),MATCH('2b) Allg. Inputs'!R$34,'2a) Preisannahmen'!$D$3:$AD$3,FALSE)),IF($C$33="Szenario 2",INDEX('2a) Preisannahmen'!$D$13:$AD$19,MATCH('2b) Allg. Inputs'!$B36,'2a) Preisannahmen'!$B$13:$B$19,FALSE),MATCH('2b) Allg. Inputs'!R$34,'2a) Preisannahmen'!$D$12:$AD$12,FALSE)),IF($C$33="Szenario 3",INDEX('2a) Preisannahmen'!$D$22:$AD$28,MATCH('2b) Allg. Inputs'!$B36,'2a) Preisannahmen'!$B$22:$B$28,FALSE),MATCH('2b) Allg. Inputs'!R$34,'2a) Preisannahmen'!$D$21:$AD$21,FALSE)),"")))*1.05,"")</f>
        <v/>
      </c>
      <c r="S36" s="1184" t="str">
        <f>_xlfn.IFNA(IF($C$33="Szenario 1",INDEX('2a) Preisannahmen'!$D$4:$AD$10,MATCH('2b) Allg. Inputs'!$B36,'2a) Preisannahmen'!$B$4:$B$10,FALSE),MATCH('2b) Allg. Inputs'!S$34,'2a) Preisannahmen'!$D$3:$AD$3,FALSE)),IF($C$33="Szenario 2",INDEX('2a) Preisannahmen'!$D$13:$AD$19,MATCH('2b) Allg. Inputs'!$B36,'2a) Preisannahmen'!$B$13:$B$19,FALSE),MATCH('2b) Allg. Inputs'!S$34,'2a) Preisannahmen'!$D$12:$AD$12,FALSE)),IF($C$33="Szenario 3",INDEX('2a) Preisannahmen'!$D$22:$AD$28,MATCH('2b) Allg. Inputs'!$B36,'2a) Preisannahmen'!$B$22:$B$28,FALSE),MATCH('2b) Allg. Inputs'!S$34,'2a) Preisannahmen'!$D$21:$AD$21,FALSE)),"")))*1.05,"")</f>
        <v/>
      </c>
      <c r="T36" s="1185" t="str">
        <f>_xlfn.IFNA(IF($C$33="Szenario 1",INDEX('2a) Preisannahmen'!$D$4:$AD$10,MATCH('2b) Allg. Inputs'!$B36,'2a) Preisannahmen'!$B$4:$B$10,FALSE),MATCH('2b) Allg. Inputs'!T$34,'2a) Preisannahmen'!$D$3:$AD$3,FALSE)),IF($C$33="Szenario 2",INDEX('2a) Preisannahmen'!$D$13:$AD$19,MATCH('2b) Allg. Inputs'!$B36,'2a) Preisannahmen'!$B$13:$B$19,FALSE),MATCH('2b) Allg. Inputs'!T$34,'2a) Preisannahmen'!$D$12:$AD$12,FALSE)),IF($C$33="Szenario 3",INDEX('2a) Preisannahmen'!$D$22:$AD$28,MATCH('2b) Allg. Inputs'!$B36,'2a) Preisannahmen'!$B$22:$B$28,FALSE),MATCH('2b) Allg. Inputs'!T$34,'2a) Preisannahmen'!$D$21:$AD$21,FALSE)),"")))*1.05,"")</f>
        <v/>
      </c>
      <c r="U36" s="1179"/>
      <c r="V36" s="1179"/>
      <c r="W36" s="1179"/>
      <c r="X36" s="1179"/>
      <c r="Y36" s="1179"/>
      <c r="Z36" s="1179"/>
      <c r="AA36" s="1179"/>
      <c r="AB36" s="1179"/>
      <c r="AC36" s="1179"/>
      <c r="AD36" s="1179"/>
      <c r="AE36" s="1179"/>
    </row>
    <row r="37" spans="2:31" ht="17.149999999999999" customHeight="1">
      <c r="B37" s="1180" t="s">
        <v>103</v>
      </c>
      <c r="C37" s="1186"/>
      <c r="D37" s="1182" t="s">
        <v>101</v>
      </c>
      <c r="E37" s="1183" t="str">
        <f>_xlfn.IFNA(IF($C$33="Szenario 1",INDEX('2a) Preisannahmen'!$D$4:$AD$10,MATCH('2b) Allg. Inputs'!$B37,'2a) Preisannahmen'!$B$4:$B$10,FALSE),MATCH('2b) Allg. Inputs'!E$34,'2a) Preisannahmen'!$D$3:$AD$3,FALSE)),IF($C$33="Szenario 2",INDEX('2a) Preisannahmen'!$D$13:$AD$19,MATCH('2b) Allg. Inputs'!$B37,'2a) Preisannahmen'!$B$13:$B$19,FALSE),MATCH('2b) Allg. Inputs'!E$34,'2a) Preisannahmen'!$D$12:$AD$12,FALSE)),IF($C$33="Szenario 3",INDEX('2a) Preisannahmen'!$D$22:$AD$28,MATCH('2b) Allg. Inputs'!$B37,'2a) Preisannahmen'!$B$22:$B$28,FALSE),MATCH('2b) Allg. Inputs'!E$34,'2a) Preisannahmen'!$D$21:$AD$21,FALSE)),""))),"")</f>
        <v/>
      </c>
      <c r="F37" s="1184" t="str">
        <f>_xlfn.IFNA(IF($C$33="Szenario 1",INDEX('2a) Preisannahmen'!$D$4:$AD$10,MATCH('2b) Allg. Inputs'!$B37,'2a) Preisannahmen'!$B$4:$B$10,FALSE),MATCH('2b) Allg. Inputs'!F$34,'2a) Preisannahmen'!$D$3:$AD$3,FALSE)),IF($C$33="Szenario 2",INDEX('2a) Preisannahmen'!$D$13:$AD$19,MATCH('2b) Allg. Inputs'!$B37,'2a) Preisannahmen'!$B$13:$B$19,FALSE),MATCH('2b) Allg. Inputs'!F$34,'2a) Preisannahmen'!$D$12:$AD$12,FALSE)),IF($C$33="Szenario 3",INDEX('2a) Preisannahmen'!$D$22:$AD$28,MATCH('2b) Allg. Inputs'!$B37,'2a) Preisannahmen'!$B$22:$B$28,FALSE),MATCH('2b) Allg. Inputs'!F$34,'2a) Preisannahmen'!$D$21:$AD$21,FALSE)),""))),"")</f>
        <v/>
      </c>
      <c r="G37" s="1184" t="str">
        <f>_xlfn.IFNA(IF($C$33="Szenario 1",INDEX('2a) Preisannahmen'!$D$4:$AD$10,MATCH('2b) Allg. Inputs'!$B37,'2a) Preisannahmen'!$B$4:$B$10,FALSE),MATCH('2b) Allg. Inputs'!G$34,'2a) Preisannahmen'!$D$3:$AD$3,FALSE)),IF($C$33="Szenario 2",INDEX('2a) Preisannahmen'!$D$13:$AD$19,MATCH('2b) Allg. Inputs'!$B37,'2a) Preisannahmen'!$B$13:$B$19,FALSE),MATCH('2b) Allg. Inputs'!G$34,'2a) Preisannahmen'!$D$12:$AD$12,FALSE)),IF($C$33="Szenario 3",INDEX('2a) Preisannahmen'!$D$22:$AD$28,MATCH('2b) Allg. Inputs'!$B37,'2a) Preisannahmen'!$B$22:$B$28,FALSE),MATCH('2b) Allg. Inputs'!G$34,'2a) Preisannahmen'!$D$21:$AD$21,FALSE)),""))),"")</f>
        <v/>
      </c>
      <c r="H37" s="1184" t="str">
        <f>_xlfn.IFNA(IF($C$33="Szenario 1",INDEX('2a) Preisannahmen'!$D$4:$AD$10,MATCH('2b) Allg. Inputs'!$B37,'2a) Preisannahmen'!$B$4:$B$10,FALSE),MATCH('2b) Allg. Inputs'!H$34,'2a) Preisannahmen'!$D$3:$AD$3,FALSE)),IF($C$33="Szenario 2",INDEX('2a) Preisannahmen'!$D$13:$AD$19,MATCH('2b) Allg. Inputs'!$B37,'2a) Preisannahmen'!$B$13:$B$19,FALSE),MATCH('2b) Allg. Inputs'!H$34,'2a) Preisannahmen'!$D$12:$AD$12,FALSE)),IF($C$33="Szenario 3",INDEX('2a) Preisannahmen'!$D$22:$AD$28,MATCH('2b) Allg. Inputs'!$B37,'2a) Preisannahmen'!$B$22:$B$28,FALSE),MATCH('2b) Allg. Inputs'!H$34,'2a) Preisannahmen'!$D$21:$AD$21,FALSE)),""))),"")</f>
        <v/>
      </c>
      <c r="I37" s="1184" t="str">
        <f>_xlfn.IFNA(IF($C$33="Szenario 1",INDEX('2a) Preisannahmen'!$D$4:$AD$10,MATCH('2b) Allg. Inputs'!$B37,'2a) Preisannahmen'!$B$4:$B$10,FALSE),MATCH('2b) Allg. Inputs'!I$34,'2a) Preisannahmen'!$D$3:$AD$3,FALSE)),IF($C$33="Szenario 2",INDEX('2a) Preisannahmen'!$D$13:$AD$19,MATCH('2b) Allg. Inputs'!$B37,'2a) Preisannahmen'!$B$13:$B$19,FALSE),MATCH('2b) Allg. Inputs'!I$34,'2a) Preisannahmen'!$D$12:$AD$12,FALSE)),IF($C$33="Szenario 3",INDEX('2a) Preisannahmen'!$D$22:$AD$28,MATCH('2b) Allg. Inputs'!$B37,'2a) Preisannahmen'!$B$22:$B$28,FALSE),MATCH('2b) Allg. Inputs'!I$34,'2a) Preisannahmen'!$D$21:$AD$21,FALSE)),""))),"")</f>
        <v/>
      </c>
      <c r="J37" s="1184" t="str">
        <f>_xlfn.IFNA(IF($C$33="Szenario 1",INDEX('2a) Preisannahmen'!$D$4:$AD$10,MATCH('2b) Allg. Inputs'!$B37,'2a) Preisannahmen'!$B$4:$B$10,FALSE),MATCH('2b) Allg. Inputs'!J$34,'2a) Preisannahmen'!$D$3:$AD$3,FALSE)),IF($C$33="Szenario 2",INDEX('2a) Preisannahmen'!$D$13:$AD$19,MATCH('2b) Allg. Inputs'!$B37,'2a) Preisannahmen'!$B$13:$B$19,FALSE),MATCH('2b) Allg. Inputs'!J$34,'2a) Preisannahmen'!$D$12:$AD$12,FALSE)),IF($C$33="Szenario 3",INDEX('2a) Preisannahmen'!$D$22:$AD$28,MATCH('2b) Allg. Inputs'!$B37,'2a) Preisannahmen'!$B$22:$B$28,FALSE),MATCH('2b) Allg. Inputs'!J$34,'2a) Preisannahmen'!$D$21:$AD$21,FALSE)),""))),"")</f>
        <v/>
      </c>
      <c r="K37" s="1184" t="str">
        <f>_xlfn.IFNA(IF($C$33="Szenario 1",INDEX('2a) Preisannahmen'!$D$4:$AD$10,MATCH('2b) Allg. Inputs'!$B37,'2a) Preisannahmen'!$B$4:$B$10,FALSE),MATCH('2b) Allg. Inputs'!K$34,'2a) Preisannahmen'!$D$3:$AD$3,FALSE)),IF($C$33="Szenario 2",INDEX('2a) Preisannahmen'!$D$13:$AD$19,MATCH('2b) Allg. Inputs'!$B37,'2a) Preisannahmen'!$B$13:$B$19,FALSE),MATCH('2b) Allg. Inputs'!K$34,'2a) Preisannahmen'!$D$12:$AD$12,FALSE)),IF($C$33="Szenario 3",INDEX('2a) Preisannahmen'!$D$22:$AD$28,MATCH('2b) Allg. Inputs'!$B37,'2a) Preisannahmen'!$B$22:$B$28,FALSE),MATCH('2b) Allg. Inputs'!K$34,'2a) Preisannahmen'!$D$21:$AD$21,FALSE)),""))),"")</f>
        <v/>
      </c>
      <c r="L37" s="1184" t="str">
        <f>_xlfn.IFNA(IF($C$33="Szenario 1",INDEX('2a) Preisannahmen'!$D$4:$AD$10,MATCH('2b) Allg. Inputs'!$B37,'2a) Preisannahmen'!$B$4:$B$10,FALSE),MATCH('2b) Allg. Inputs'!L$34,'2a) Preisannahmen'!$D$3:$AD$3,FALSE)),IF($C$33="Szenario 2",INDEX('2a) Preisannahmen'!$D$13:$AD$19,MATCH('2b) Allg. Inputs'!$B37,'2a) Preisannahmen'!$B$13:$B$19,FALSE),MATCH('2b) Allg. Inputs'!L$34,'2a) Preisannahmen'!$D$12:$AD$12,FALSE)),IF($C$33="Szenario 3",INDEX('2a) Preisannahmen'!$D$22:$AD$28,MATCH('2b) Allg. Inputs'!$B37,'2a) Preisannahmen'!$B$22:$B$28,FALSE),MATCH('2b) Allg. Inputs'!L$34,'2a) Preisannahmen'!$D$21:$AD$21,FALSE)),""))),"")</f>
        <v/>
      </c>
      <c r="M37" s="1184" t="str">
        <f>_xlfn.IFNA(IF($C$33="Szenario 1",INDEX('2a) Preisannahmen'!$D$4:$AD$10,MATCH('2b) Allg. Inputs'!$B37,'2a) Preisannahmen'!$B$4:$B$10,FALSE),MATCH('2b) Allg. Inputs'!M$34,'2a) Preisannahmen'!$D$3:$AD$3,FALSE)),IF($C$33="Szenario 2",INDEX('2a) Preisannahmen'!$D$13:$AD$19,MATCH('2b) Allg. Inputs'!$B37,'2a) Preisannahmen'!$B$13:$B$19,FALSE),MATCH('2b) Allg. Inputs'!M$34,'2a) Preisannahmen'!$D$12:$AD$12,FALSE)),IF($C$33="Szenario 3",INDEX('2a) Preisannahmen'!$D$22:$AD$28,MATCH('2b) Allg. Inputs'!$B37,'2a) Preisannahmen'!$B$22:$B$28,FALSE),MATCH('2b) Allg. Inputs'!M$34,'2a) Preisannahmen'!$D$21:$AD$21,FALSE)),""))),"")</f>
        <v/>
      </c>
      <c r="N37" s="1184" t="str">
        <f>_xlfn.IFNA(IF($C$33="Szenario 1",INDEX('2a) Preisannahmen'!$D$4:$AD$10,MATCH('2b) Allg. Inputs'!$B37,'2a) Preisannahmen'!$B$4:$B$10,FALSE),MATCH('2b) Allg. Inputs'!N$34,'2a) Preisannahmen'!$D$3:$AD$3,FALSE)),IF($C$33="Szenario 2",INDEX('2a) Preisannahmen'!$D$13:$AD$19,MATCH('2b) Allg. Inputs'!$B37,'2a) Preisannahmen'!$B$13:$B$19,FALSE),MATCH('2b) Allg. Inputs'!N$34,'2a) Preisannahmen'!$D$12:$AD$12,FALSE)),IF($C$33="Szenario 3",INDEX('2a) Preisannahmen'!$D$22:$AD$28,MATCH('2b) Allg. Inputs'!$B37,'2a) Preisannahmen'!$B$22:$B$28,FALSE),MATCH('2b) Allg. Inputs'!N$34,'2a) Preisannahmen'!$D$21:$AD$21,FALSE)),""))),"")</f>
        <v/>
      </c>
      <c r="O37" s="1184" t="str">
        <f>_xlfn.IFNA(IF($C$33="Szenario 1",INDEX('2a) Preisannahmen'!$D$4:$AD$10,MATCH('2b) Allg. Inputs'!$B37,'2a) Preisannahmen'!$B$4:$B$10,FALSE),MATCH('2b) Allg. Inputs'!O$34,'2a) Preisannahmen'!$D$3:$AD$3,FALSE)),IF($C$33="Szenario 2",INDEX('2a) Preisannahmen'!$D$13:$AD$19,MATCH('2b) Allg. Inputs'!$B37,'2a) Preisannahmen'!$B$13:$B$19,FALSE),MATCH('2b) Allg. Inputs'!O$34,'2a) Preisannahmen'!$D$12:$AD$12,FALSE)),IF($C$33="Szenario 3",INDEX('2a) Preisannahmen'!$D$22:$AD$28,MATCH('2b) Allg. Inputs'!$B37,'2a) Preisannahmen'!$B$22:$B$28,FALSE),MATCH('2b) Allg. Inputs'!O$34,'2a) Preisannahmen'!$D$21:$AD$21,FALSE)),""))),"")</f>
        <v/>
      </c>
      <c r="P37" s="1184" t="str">
        <f>_xlfn.IFNA(IF($C$33="Szenario 1",INDEX('2a) Preisannahmen'!$D$4:$AD$10,MATCH('2b) Allg. Inputs'!$B37,'2a) Preisannahmen'!$B$4:$B$10,FALSE),MATCH('2b) Allg. Inputs'!P$34,'2a) Preisannahmen'!$D$3:$AD$3,FALSE)),IF($C$33="Szenario 2",INDEX('2a) Preisannahmen'!$D$13:$AD$19,MATCH('2b) Allg. Inputs'!$B37,'2a) Preisannahmen'!$B$13:$B$19,FALSE),MATCH('2b) Allg. Inputs'!P$34,'2a) Preisannahmen'!$D$12:$AD$12,FALSE)),IF($C$33="Szenario 3",INDEX('2a) Preisannahmen'!$D$22:$AD$28,MATCH('2b) Allg. Inputs'!$B37,'2a) Preisannahmen'!$B$22:$B$28,FALSE),MATCH('2b) Allg. Inputs'!P$34,'2a) Preisannahmen'!$D$21:$AD$21,FALSE)),""))),"")</f>
        <v/>
      </c>
      <c r="Q37" s="1184" t="str">
        <f>_xlfn.IFNA(IF($C$33="Szenario 1",INDEX('2a) Preisannahmen'!$D$4:$AD$10,MATCH('2b) Allg. Inputs'!$B37,'2a) Preisannahmen'!$B$4:$B$10,FALSE),MATCH('2b) Allg. Inputs'!Q$34,'2a) Preisannahmen'!$D$3:$AD$3,FALSE)),IF($C$33="Szenario 2",INDEX('2a) Preisannahmen'!$D$13:$AD$19,MATCH('2b) Allg. Inputs'!$B37,'2a) Preisannahmen'!$B$13:$B$19,FALSE),MATCH('2b) Allg. Inputs'!Q$34,'2a) Preisannahmen'!$D$12:$AD$12,FALSE)),IF($C$33="Szenario 3",INDEX('2a) Preisannahmen'!$D$22:$AD$28,MATCH('2b) Allg. Inputs'!$B37,'2a) Preisannahmen'!$B$22:$B$28,FALSE),MATCH('2b) Allg. Inputs'!Q$34,'2a) Preisannahmen'!$D$21:$AD$21,FALSE)),""))),"")</f>
        <v/>
      </c>
      <c r="R37" s="1184" t="str">
        <f>_xlfn.IFNA(IF($C$33="Szenario 1",INDEX('2a) Preisannahmen'!$D$4:$AD$10,MATCH('2b) Allg. Inputs'!$B37,'2a) Preisannahmen'!$B$4:$B$10,FALSE),MATCH('2b) Allg. Inputs'!R$34,'2a) Preisannahmen'!$D$3:$AD$3,FALSE)),IF($C$33="Szenario 2",INDEX('2a) Preisannahmen'!$D$13:$AD$19,MATCH('2b) Allg. Inputs'!$B37,'2a) Preisannahmen'!$B$13:$B$19,FALSE),MATCH('2b) Allg. Inputs'!R$34,'2a) Preisannahmen'!$D$12:$AD$12,FALSE)),IF($C$33="Szenario 3",INDEX('2a) Preisannahmen'!$D$22:$AD$28,MATCH('2b) Allg. Inputs'!$B37,'2a) Preisannahmen'!$B$22:$B$28,FALSE),MATCH('2b) Allg. Inputs'!R$34,'2a) Preisannahmen'!$D$21:$AD$21,FALSE)),""))),"")</f>
        <v/>
      </c>
      <c r="S37" s="1184" t="str">
        <f>_xlfn.IFNA(IF($C$33="Szenario 1",INDEX('2a) Preisannahmen'!$D$4:$AD$10,MATCH('2b) Allg. Inputs'!$B37,'2a) Preisannahmen'!$B$4:$B$10,FALSE),MATCH('2b) Allg. Inputs'!S$34,'2a) Preisannahmen'!$D$3:$AD$3,FALSE)),IF($C$33="Szenario 2",INDEX('2a) Preisannahmen'!$D$13:$AD$19,MATCH('2b) Allg. Inputs'!$B37,'2a) Preisannahmen'!$B$13:$B$19,FALSE),MATCH('2b) Allg. Inputs'!S$34,'2a) Preisannahmen'!$D$12:$AD$12,FALSE)),IF($C$33="Szenario 3",INDEX('2a) Preisannahmen'!$D$22:$AD$28,MATCH('2b) Allg. Inputs'!$B37,'2a) Preisannahmen'!$B$22:$B$28,FALSE),MATCH('2b) Allg. Inputs'!S$34,'2a) Preisannahmen'!$D$21:$AD$21,FALSE)),""))),"")</f>
        <v/>
      </c>
      <c r="T37" s="1185" t="str">
        <f>_xlfn.IFNA(IF($C$33="Szenario 1",INDEX('2a) Preisannahmen'!$D$4:$AD$10,MATCH('2b) Allg. Inputs'!$B37,'2a) Preisannahmen'!$B$4:$B$10,FALSE),MATCH('2b) Allg. Inputs'!T$34,'2a) Preisannahmen'!$D$3:$AD$3,FALSE)),IF($C$33="Szenario 2",INDEX('2a) Preisannahmen'!$D$13:$AD$19,MATCH('2b) Allg. Inputs'!$B37,'2a) Preisannahmen'!$B$13:$B$19,FALSE),MATCH('2b) Allg. Inputs'!T$34,'2a) Preisannahmen'!$D$12:$AD$12,FALSE)),IF($C$33="Szenario 3",INDEX('2a) Preisannahmen'!$D$22:$AD$28,MATCH('2b) Allg. Inputs'!$B37,'2a) Preisannahmen'!$B$22:$B$28,FALSE),MATCH('2b) Allg. Inputs'!T$34,'2a) Preisannahmen'!$D$21:$AD$21,FALSE)),""))),"")</f>
        <v/>
      </c>
      <c r="U37" s="1179"/>
      <c r="V37" s="1179"/>
      <c r="W37" s="1179"/>
      <c r="X37" s="1179"/>
      <c r="Y37" s="1179"/>
      <c r="Z37" s="1179"/>
      <c r="AA37" s="1179"/>
      <c r="AB37" s="1179"/>
      <c r="AC37" s="1179"/>
      <c r="AD37" s="1179"/>
      <c r="AE37" s="1179"/>
    </row>
    <row r="38" spans="2:31" ht="17.149999999999999" customHeight="1">
      <c r="B38" s="1187" t="s">
        <v>104</v>
      </c>
      <c r="C38" s="1188"/>
      <c r="D38" s="1182" t="s">
        <v>101</v>
      </c>
      <c r="E38" s="1183" t="str">
        <f>_xlfn.IFNA(IF($C$33="Szenario 1",INDEX('2a) Preisannahmen'!$D$4:$AD$10,MATCH('2b) Allg. Inputs'!$B38,'2a) Preisannahmen'!$B$4:$B$10,FALSE),MATCH('2b) Allg. Inputs'!E$34,'2a) Preisannahmen'!$D$3:$AD$3,FALSE)),IF($C$33="Szenario 2",INDEX('2a) Preisannahmen'!$D$13:$AD$19,MATCH('2b) Allg. Inputs'!$B38,'2a) Preisannahmen'!$B$13:$B$19,FALSE),MATCH('2b) Allg. Inputs'!E$34,'2a) Preisannahmen'!$D$12:$AD$12,FALSE)),IF($C$33="Szenario 3",INDEX('2a) Preisannahmen'!$D$22:$AD$28,MATCH('2b) Allg. Inputs'!$B38,'2a) Preisannahmen'!$B$22:$B$28,FALSE),MATCH('2b) Allg. Inputs'!E$34,'2a) Preisannahmen'!$D$21:$AD$21,FALSE)),""))),"")</f>
        <v/>
      </c>
      <c r="F38" s="1184" t="str">
        <f>_xlfn.IFNA(IF($C$33="Szenario 1",INDEX('2a) Preisannahmen'!$D$4:$AD$10,MATCH('2b) Allg. Inputs'!$B38,'2a) Preisannahmen'!$B$4:$B$10,FALSE),MATCH('2b) Allg. Inputs'!F$34,'2a) Preisannahmen'!$D$3:$AD$3,FALSE)),IF($C$33="Szenario 2",INDEX('2a) Preisannahmen'!$D$13:$AD$19,MATCH('2b) Allg. Inputs'!$B38,'2a) Preisannahmen'!$B$13:$B$19,FALSE),MATCH('2b) Allg. Inputs'!F$34,'2a) Preisannahmen'!$D$12:$AD$12,FALSE)),IF($C$33="Szenario 3",INDEX('2a) Preisannahmen'!$D$22:$AD$28,MATCH('2b) Allg. Inputs'!$B38,'2a) Preisannahmen'!$B$22:$B$28,FALSE),MATCH('2b) Allg. Inputs'!F$34,'2a) Preisannahmen'!$D$21:$AD$21,FALSE)),""))),"")</f>
        <v/>
      </c>
      <c r="G38" s="1184" t="str">
        <f>_xlfn.IFNA(IF($C$33="Szenario 1",INDEX('2a) Preisannahmen'!$D$4:$AD$10,MATCH('2b) Allg. Inputs'!$B38,'2a) Preisannahmen'!$B$4:$B$10,FALSE),MATCH('2b) Allg. Inputs'!G$34,'2a) Preisannahmen'!$D$3:$AD$3,FALSE)),IF($C$33="Szenario 2",INDEX('2a) Preisannahmen'!$D$13:$AD$19,MATCH('2b) Allg. Inputs'!$B38,'2a) Preisannahmen'!$B$13:$B$19,FALSE),MATCH('2b) Allg. Inputs'!G$34,'2a) Preisannahmen'!$D$12:$AD$12,FALSE)),IF($C$33="Szenario 3",INDEX('2a) Preisannahmen'!$D$22:$AD$28,MATCH('2b) Allg. Inputs'!$B38,'2a) Preisannahmen'!$B$22:$B$28,FALSE),MATCH('2b) Allg. Inputs'!G$34,'2a) Preisannahmen'!$D$21:$AD$21,FALSE)),""))),"")</f>
        <v/>
      </c>
      <c r="H38" s="1184" t="str">
        <f>_xlfn.IFNA(IF($C$33="Szenario 1",INDEX('2a) Preisannahmen'!$D$4:$AD$10,MATCH('2b) Allg. Inputs'!$B38,'2a) Preisannahmen'!$B$4:$B$10,FALSE),MATCH('2b) Allg. Inputs'!H$34,'2a) Preisannahmen'!$D$3:$AD$3,FALSE)),IF($C$33="Szenario 2",INDEX('2a) Preisannahmen'!$D$13:$AD$19,MATCH('2b) Allg. Inputs'!$B38,'2a) Preisannahmen'!$B$13:$B$19,FALSE),MATCH('2b) Allg. Inputs'!H$34,'2a) Preisannahmen'!$D$12:$AD$12,FALSE)),IF($C$33="Szenario 3",INDEX('2a) Preisannahmen'!$D$22:$AD$28,MATCH('2b) Allg. Inputs'!$B38,'2a) Preisannahmen'!$B$22:$B$28,FALSE),MATCH('2b) Allg. Inputs'!H$34,'2a) Preisannahmen'!$D$21:$AD$21,FALSE)),""))),"")</f>
        <v/>
      </c>
      <c r="I38" s="1184" t="str">
        <f>_xlfn.IFNA(IF($C$33="Szenario 1",INDEX('2a) Preisannahmen'!$D$4:$AD$10,MATCH('2b) Allg. Inputs'!$B38,'2a) Preisannahmen'!$B$4:$B$10,FALSE),MATCH('2b) Allg. Inputs'!I$34,'2a) Preisannahmen'!$D$3:$AD$3,FALSE)),IF($C$33="Szenario 2",INDEX('2a) Preisannahmen'!$D$13:$AD$19,MATCH('2b) Allg. Inputs'!$B38,'2a) Preisannahmen'!$B$13:$B$19,FALSE),MATCH('2b) Allg. Inputs'!I$34,'2a) Preisannahmen'!$D$12:$AD$12,FALSE)),IF($C$33="Szenario 3",INDEX('2a) Preisannahmen'!$D$22:$AD$28,MATCH('2b) Allg. Inputs'!$B38,'2a) Preisannahmen'!$B$22:$B$28,FALSE),MATCH('2b) Allg. Inputs'!I$34,'2a) Preisannahmen'!$D$21:$AD$21,FALSE)),""))),"")</f>
        <v/>
      </c>
      <c r="J38" s="1184" t="str">
        <f>_xlfn.IFNA(IF($C$33="Szenario 1",INDEX('2a) Preisannahmen'!$D$4:$AD$10,MATCH('2b) Allg. Inputs'!$B38,'2a) Preisannahmen'!$B$4:$B$10,FALSE),MATCH('2b) Allg. Inputs'!J$34,'2a) Preisannahmen'!$D$3:$AD$3,FALSE)),IF($C$33="Szenario 2",INDEX('2a) Preisannahmen'!$D$13:$AD$19,MATCH('2b) Allg. Inputs'!$B38,'2a) Preisannahmen'!$B$13:$B$19,FALSE),MATCH('2b) Allg. Inputs'!J$34,'2a) Preisannahmen'!$D$12:$AD$12,FALSE)),IF($C$33="Szenario 3",INDEX('2a) Preisannahmen'!$D$22:$AD$28,MATCH('2b) Allg. Inputs'!$B38,'2a) Preisannahmen'!$B$22:$B$28,FALSE),MATCH('2b) Allg. Inputs'!J$34,'2a) Preisannahmen'!$D$21:$AD$21,FALSE)),""))),"")</f>
        <v/>
      </c>
      <c r="K38" s="1184" t="str">
        <f>_xlfn.IFNA(IF($C$33="Szenario 1",INDEX('2a) Preisannahmen'!$D$4:$AD$10,MATCH('2b) Allg. Inputs'!$B38,'2a) Preisannahmen'!$B$4:$B$10,FALSE),MATCH('2b) Allg. Inputs'!K$34,'2a) Preisannahmen'!$D$3:$AD$3,FALSE)),IF($C$33="Szenario 2",INDEX('2a) Preisannahmen'!$D$13:$AD$19,MATCH('2b) Allg. Inputs'!$B38,'2a) Preisannahmen'!$B$13:$B$19,FALSE),MATCH('2b) Allg. Inputs'!K$34,'2a) Preisannahmen'!$D$12:$AD$12,FALSE)),IF($C$33="Szenario 3",INDEX('2a) Preisannahmen'!$D$22:$AD$28,MATCH('2b) Allg. Inputs'!$B38,'2a) Preisannahmen'!$B$22:$B$28,FALSE),MATCH('2b) Allg. Inputs'!K$34,'2a) Preisannahmen'!$D$21:$AD$21,FALSE)),""))),"")</f>
        <v/>
      </c>
      <c r="L38" s="1184" t="str">
        <f>_xlfn.IFNA(IF($C$33="Szenario 1",INDEX('2a) Preisannahmen'!$D$4:$AD$10,MATCH('2b) Allg. Inputs'!$B38,'2a) Preisannahmen'!$B$4:$B$10,FALSE),MATCH('2b) Allg. Inputs'!L$34,'2a) Preisannahmen'!$D$3:$AD$3,FALSE)),IF($C$33="Szenario 2",INDEX('2a) Preisannahmen'!$D$13:$AD$19,MATCH('2b) Allg. Inputs'!$B38,'2a) Preisannahmen'!$B$13:$B$19,FALSE),MATCH('2b) Allg. Inputs'!L$34,'2a) Preisannahmen'!$D$12:$AD$12,FALSE)),IF($C$33="Szenario 3",INDEX('2a) Preisannahmen'!$D$22:$AD$28,MATCH('2b) Allg. Inputs'!$B38,'2a) Preisannahmen'!$B$22:$B$28,FALSE),MATCH('2b) Allg. Inputs'!L$34,'2a) Preisannahmen'!$D$21:$AD$21,FALSE)),""))),"")</f>
        <v/>
      </c>
      <c r="M38" s="1184" t="str">
        <f>_xlfn.IFNA(IF($C$33="Szenario 1",INDEX('2a) Preisannahmen'!$D$4:$AD$10,MATCH('2b) Allg. Inputs'!$B38,'2a) Preisannahmen'!$B$4:$B$10,FALSE),MATCH('2b) Allg. Inputs'!M$34,'2a) Preisannahmen'!$D$3:$AD$3,FALSE)),IF($C$33="Szenario 2",INDEX('2a) Preisannahmen'!$D$13:$AD$19,MATCH('2b) Allg. Inputs'!$B38,'2a) Preisannahmen'!$B$13:$B$19,FALSE),MATCH('2b) Allg. Inputs'!M$34,'2a) Preisannahmen'!$D$12:$AD$12,FALSE)),IF($C$33="Szenario 3",INDEX('2a) Preisannahmen'!$D$22:$AD$28,MATCH('2b) Allg. Inputs'!$B38,'2a) Preisannahmen'!$B$22:$B$28,FALSE),MATCH('2b) Allg. Inputs'!M$34,'2a) Preisannahmen'!$D$21:$AD$21,FALSE)),""))),"")</f>
        <v/>
      </c>
      <c r="N38" s="1184" t="str">
        <f>_xlfn.IFNA(IF($C$33="Szenario 1",INDEX('2a) Preisannahmen'!$D$4:$AD$10,MATCH('2b) Allg. Inputs'!$B38,'2a) Preisannahmen'!$B$4:$B$10,FALSE),MATCH('2b) Allg. Inputs'!N$34,'2a) Preisannahmen'!$D$3:$AD$3,FALSE)),IF($C$33="Szenario 2",INDEX('2a) Preisannahmen'!$D$13:$AD$19,MATCH('2b) Allg. Inputs'!$B38,'2a) Preisannahmen'!$B$13:$B$19,FALSE),MATCH('2b) Allg. Inputs'!N$34,'2a) Preisannahmen'!$D$12:$AD$12,FALSE)),IF($C$33="Szenario 3",INDEX('2a) Preisannahmen'!$D$22:$AD$28,MATCH('2b) Allg. Inputs'!$B38,'2a) Preisannahmen'!$B$22:$B$28,FALSE),MATCH('2b) Allg. Inputs'!N$34,'2a) Preisannahmen'!$D$21:$AD$21,FALSE)),""))),"")</f>
        <v/>
      </c>
      <c r="O38" s="1184" t="str">
        <f>_xlfn.IFNA(IF($C$33="Szenario 1",INDEX('2a) Preisannahmen'!$D$4:$AD$10,MATCH('2b) Allg. Inputs'!$B38,'2a) Preisannahmen'!$B$4:$B$10,FALSE),MATCH('2b) Allg. Inputs'!O$34,'2a) Preisannahmen'!$D$3:$AD$3,FALSE)),IF($C$33="Szenario 2",INDEX('2a) Preisannahmen'!$D$13:$AD$19,MATCH('2b) Allg. Inputs'!$B38,'2a) Preisannahmen'!$B$13:$B$19,FALSE),MATCH('2b) Allg. Inputs'!O$34,'2a) Preisannahmen'!$D$12:$AD$12,FALSE)),IF($C$33="Szenario 3",INDEX('2a) Preisannahmen'!$D$22:$AD$28,MATCH('2b) Allg. Inputs'!$B38,'2a) Preisannahmen'!$B$22:$B$28,FALSE),MATCH('2b) Allg. Inputs'!O$34,'2a) Preisannahmen'!$D$21:$AD$21,FALSE)),""))),"")</f>
        <v/>
      </c>
      <c r="P38" s="1184" t="str">
        <f>_xlfn.IFNA(IF($C$33="Szenario 1",INDEX('2a) Preisannahmen'!$D$4:$AD$10,MATCH('2b) Allg. Inputs'!$B38,'2a) Preisannahmen'!$B$4:$B$10,FALSE),MATCH('2b) Allg. Inputs'!P$34,'2a) Preisannahmen'!$D$3:$AD$3,FALSE)),IF($C$33="Szenario 2",INDEX('2a) Preisannahmen'!$D$13:$AD$19,MATCH('2b) Allg. Inputs'!$B38,'2a) Preisannahmen'!$B$13:$B$19,FALSE),MATCH('2b) Allg. Inputs'!P$34,'2a) Preisannahmen'!$D$12:$AD$12,FALSE)),IF($C$33="Szenario 3",INDEX('2a) Preisannahmen'!$D$22:$AD$28,MATCH('2b) Allg. Inputs'!$B38,'2a) Preisannahmen'!$B$22:$B$28,FALSE),MATCH('2b) Allg. Inputs'!P$34,'2a) Preisannahmen'!$D$21:$AD$21,FALSE)),""))),"")</f>
        <v/>
      </c>
      <c r="Q38" s="1184" t="str">
        <f>_xlfn.IFNA(IF($C$33="Szenario 1",INDEX('2a) Preisannahmen'!$D$4:$AD$10,MATCH('2b) Allg. Inputs'!$B38,'2a) Preisannahmen'!$B$4:$B$10,FALSE),MATCH('2b) Allg. Inputs'!Q$34,'2a) Preisannahmen'!$D$3:$AD$3,FALSE)),IF($C$33="Szenario 2",INDEX('2a) Preisannahmen'!$D$13:$AD$19,MATCH('2b) Allg. Inputs'!$B38,'2a) Preisannahmen'!$B$13:$B$19,FALSE),MATCH('2b) Allg. Inputs'!Q$34,'2a) Preisannahmen'!$D$12:$AD$12,FALSE)),IF($C$33="Szenario 3",INDEX('2a) Preisannahmen'!$D$22:$AD$28,MATCH('2b) Allg. Inputs'!$B38,'2a) Preisannahmen'!$B$22:$B$28,FALSE),MATCH('2b) Allg. Inputs'!Q$34,'2a) Preisannahmen'!$D$21:$AD$21,FALSE)),""))),"")</f>
        <v/>
      </c>
      <c r="R38" s="1184" t="str">
        <f>_xlfn.IFNA(IF($C$33="Szenario 1",INDEX('2a) Preisannahmen'!$D$4:$AD$10,MATCH('2b) Allg. Inputs'!$B38,'2a) Preisannahmen'!$B$4:$B$10,FALSE),MATCH('2b) Allg. Inputs'!R$34,'2a) Preisannahmen'!$D$3:$AD$3,FALSE)),IF($C$33="Szenario 2",INDEX('2a) Preisannahmen'!$D$13:$AD$19,MATCH('2b) Allg. Inputs'!$B38,'2a) Preisannahmen'!$B$13:$B$19,FALSE),MATCH('2b) Allg. Inputs'!R$34,'2a) Preisannahmen'!$D$12:$AD$12,FALSE)),IF($C$33="Szenario 3",INDEX('2a) Preisannahmen'!$D$22:$AD$28,MATCH('2b) Allg. Inputs'!$B38,'2a) Preisannahmen'!$B$22:$B$28,FALSE),MATCH('2b) Allg. Inputs'!R$34,'2a) Preisannahmen'!$D$21:$AD$21,FALSE)),""))),"")</f>
        <v/>
      </c>
      <c r="S38" s="1184" t="str">
        <f>_xlfn.IFNA(IF($C$33="Szenario 1",INDEX('2a) Preisannahmen'!$D$4:$AD$10,MATCH('2b) Allg. Inputs'!$B38,'2a) Preisannahmen'!$B$4:$B$10,FALSE),MATCH('2b) Allg. Inputs'!S$34,'2a) Preisannahmen'!$D$3:$AD$3,FALSE)),IF($C$33="Szenario 2",INDEX('2a) Preisannahmen'!$D$13:$AD$19,MATCH('2b) Allg. Inputs'!$B38,'2a) Preisannahmen'!$B$13:$B$19,FALSE),MATCH('2b) Allg. Inputs'!S$34,'2a) Preisannahmen'!$D$12:$AD$12,FALSE)),IF($C$33="Szenario 3",INDEX('2a) Preisannahmen'!$D$22:$AD$28,MATCH('2b) Allg. Inputs'!$B38,'2a) Preisannahmen'!$B$22:$B$28,FALSE),MATCH('2b) Allg. Inputs'!S$34,'2a) Preisannahmen'!$D$21:$AD$21,FALSE)),""))),"")</f>
        <v/>
      </c>
      <c r="T38" s="1185" t="str">
        <f>_xlfn.IFNA(IF($C$33="Szenario 1",INDEX('2a) Preisannahmen'!$D$4:$AD$10,MATCH('2b) Allg. Inputs'!$B38,'2a) Preisannahmen'!$B$4:$B$10,FALSE),MATCH('2b) Allg. Inputs'!T$34,'2a) Preisannahmen'!$D$3:$AD$3,FALSE)),IF($C$33="Szenario 2",INDEX('2a) Preisannahmen'!$D$13:$AD$19,MATCH('2b) Allg. Inputs'!$B38,'2a) Preisannahmen'!$B$13:$B$19,FALSE),MATCH('2b) Allg. Inputs'!T$34,'2a) Preisannahmen'!$D$12:$AD$12,FALSE)),IF($C$33="Szenario 3",INDEX('2a) Preisannahmen'!$D$22:$AD$28,MATCH('2b) Allg. Inputs'!$B38,'2a) Preisannahmen'!$B$22:$B$28,FALSE),MATCH('2b) Allg. Inputs'!T$34,'2a) Preisannahmen'!$D$21:$AD$21,FALSE)),""))),"")</f>
        <v/>
      </c>
      <c r="U38" s="1179"/>
      <c r="V38" s="1179"/>
      <c r="W38" s="1179"/>
      <c r="X38" s="1179"/>
      <c r="Y38" s="1179"/>
      <c r="Z38" s="1179"/>
      <c r="AA38" s="1179"/>
      <c r="AB38" s="1179"/>
      <c r="AC38" s="1179"/>
      <c r="AD38" s="1179"/>
      <c r="AE38" s="1179"/>
    </row>
    <row r="39" spans="2:31" ht="17.149999999999999" customHeight="1">
      <c r="B39" s="1180" t="s">
        <v>105</v>
      </c>
      <c r="C39" s="1186"/>
      <c r="D39" s="1182" t="s">
        <v>101</v>
      </c>
      <c r="E39" s="1183" t="str">
        <f>_xlfn.IFNA(IF($C$33="Szenario 1",INDEX('2a) Preisannahmen'!$D$4:$AD$10,MATCH('2b) Allg. Inputs'!$B39,'2a) Preisannahmen'!$B$4:$B$10,FALSE),MATCH('2b) Allg. Inputs'!E$34,'2a) Preisannahmen'!$D$3:$AD$3,FALSE)),IF($C$33="Szenario 2",INDEX('2a) Preisannahmen'!$D$13:$AD$19,MATCH('2b) Allg. Inputs'!$B39,'2a) Preisannahmen'!$B$13:$B$19,FALSE),MATCH('2b) Allg. Inputs'!E$34,'2a) Preisannahmen'!$D$12:$AD$12,FALSE)),IF($C$33="Szenario 3",INDEX('2a) Preisannahmen'!$D$22:$AD$28,MATCH('2b) Allg. Inputs'!$B39,'2a) Preisannahmen'!$B$22:$B$28,FALSE),MATCH('2b) Allg. Inputs'!E$34,'2a) Preisannahmen'!$D$21:$AD$21,FALSE)),""))),"")</f>
        <v/>
      </c>
      <c r="F39" s="1184" t="str">
        <f>_xlfn.IFNA(IF($C$33="Szenario 1",INDEX('2a) Preisannahmen'!$D$4:$AD$10,MATCH('2b) Allg. Inputs'!$B39,'2a) Preisannahmen'!$B$4:$B$10,FALSE),MATCH('2b) Allg. Inputs'!F$34,'2a) Preisannahmen'!$D$3:$AD$3,FALSE)),IF($C$33="Szenario 2",INDEX('2a) Preisannahmen'!$D$13:$AD$19,MATCH('2b) Allg. Inputs'!$B39,'2a) Preisannahmen'!$B$13:$B$19,FALSE),MATCH('2b) Allg. Inputs'!F$34,'2a) Preisannahmen'!$D$12:$AD$12,FALSE)),IF($C$33="Szenario 3",INDEX('2a) Preisannahmen'!$D$22:$AD$28,MATCH('2b) Allg. Inputs'!$B39,'2a) Preisannahmen'!$B$22:$B$28,FALSE),MATCH('2b) Allg. Inputs'!F$34,'2a) Preisannahmen'!$D$21:$AD$21,FALSE)),""))),"")</f>
        <v/>
      </c>
      <c r="G39" s="1184" t="str">
        <f>_xlfn.IFNA(IF($C$33="Szenario 1",INDEX('2a) Preisannahmen'!$D$4:$AD$10,MATCH('2b) Allg. Inputs'!$B39,'2a) Preisannahmen'!$B$4:$B$10,FALSE),MATCH('2b) Allg. Inputs'!G$34,'2a) Preisannahmen'!$D$3:$AD$3,FALSE)),IF($C$33="Szenario 2",INDEX('2a) Preisannahmen'!$D$13:$AD$19,MATCH('2b) Allg. Inputs'!$B39,'2a) Preisannahmen'!$B$13:$B$19,FALSE),MATCH('2b) Allg. Inputs'!G$34,'2a) Preisannahmen'!$D$12:$AD$12,FALSE)),IF($C$33="Szenario 3",INDEX('2a) Preisannahmen'!$D$22:$AD$28,MATCH('2b) Allg. Inputs'!$B39,'2a) Preisannahmen'!$B$22:$B$28,FALSE),MATCH('2b) Allg. Inputs'!G$34,'2a) Preisannahmen'!$D$21:$AD$21,FALSE)),""))),"")</f>
        <v/>
      </c>
      <c r="H39" s="1184" t="str">
        <f>_xlfn.IFNA(IF($C$33="Szenario 1",INDEX('2a) Preisannahmen'!$D$4:$AD$10,MATCH('2b) Allg. Inputs'!$B39,'2a) Preisannahmen'!$B$4:$B$10,FALSE),MATCH('2b) Allg. Inputs'!H$34,'2a) Preisannahmen'!$D$3:$AD$3,FALSE)),IF($C$33="Szenario 2",INDEX('2a) Preisannahmen'!$D$13:$AD$19,MATCH('2b) Allg. Inputs'!$B39,'2a) Preisannahmen'!$B$13:$B$19,FALSE),MATCH('2b) Allg. Inputs'!H$34,'2a) Preisannahmen'!$D$12:$AD$12,FALSE)),IF($C$33="Szenario 3",INDEX('2a) Preisannahmen'!$D$22:$AD$28,MATCH('2b) Allg. Inputs'!$B39,'2a) Preisannahmen'!$B$22:$B$28,FALSE),MATCH('2b) Allg. Inputs'!H$34,'2a) Preisannahmen'!$D$21:$AD$21,FALSE)),""))),"")</f>
        <v/>
      </c>
      <c r="I39" s="1184" t="str">
        <f>_xlfn.IFNA(IF($C$33="Szenario 1",INDEX('2a) Preisannahmen'!$D$4:$AD$10,MATCH('2b) Allg. Inputs'!$B39,'2a) Preisannahmen'!$B$4:$B$10,FALSE),MATCH('2b) Allg. Inputs'!I$34,'2a) Preisannahmen'!$D$3:$AD$3,FALSE)),IF($C$33="Szenario 2",INDEX('2a) Preisannahmen'!$D$13:$AD$19,MATCH('2b) Allg. Inputs'!$B39,'2a) Preisannahmen'!$B$13:$B$19,FALSE),MATCH('2b) Allg. Inputs'!I$34,'2a) Preisannahmen'!$D$12:$AD$12,FALSE)),IF($C$33="Szenario 3",INDEX('2a) Preisannahmen'!$D$22:$AD$28,MATCH('2b) Allg. Inputs'!$B39,'2a) Preisannahmen'!$B$22:$B$28,FALSE),MATCH('2b) Allg. Inputs'!I$34,'2a) Preisannahmen'!$D$21:$AD$21,FALSE)),""))),"")</f>
        <v/>
      </c>
      <c r="J39" s="1184" t="str">
        <f>_xlfn.IFNA(IF($C$33="Szenario 1",INDEX('2a) Preisannahmen'!$D$4:$AD$10,MATCH('2b) Allg. Inputs'!$B39,'2a) Preisannahmen'!$B$4:$B$10,FALSE),MATCH('2b) Allg. Inputs'!J$34,'2a) Preisannahmen'!$D$3:$AD$3,FALSE)),IF($C$33="Szenario 2",INDEX('2a) Preisannahmen'!$D$13:$AD$19,MATCH('2b) Allg. Inputs'!$B39,'2a) Preisannahmen'!$B$13:$B$19,FALSE),MATCH('2b) Allg. Inputs'!J$34,'2a) Preisannahmen'!$D$12:$AD$12,FALSE)),IF($C$33="Szenario 3",INDEX('2a) Preisannahmen'!$D$22:$AD$28,MATCH('2b) Allg. Inputs'!$B39,'2a) Preisannahmen'!$B$22:$B$28,FALSE),MATCH('2b) Allg. Inputs'!J$34,'2a) Preisannahmen'!$D$21:$AD$21,FALSE)),""))),"")</f>
        <v/>
      </c>
      <c r="K39" s="1184" t="str">
        <f>_xlfn.IFNA(IF($C$33="Szenario 1",INDEX('2a) Preisannahmen'!$D$4:$AD$10,MATCH('2b) Allg. Inputs'!$B39,'2a) Preisannahmen'!$B$4:$B$10,FALSE),MATCH('2b) Allg. Inputs'!K$34,'2a) Preisannahmen'!$D$3:$AD$3,FALSE)),IF($C$33="Szenario 2",INDEX('2a) Preisannahmen'!$D$13:$AD$19,MATCH('2b) Allg. Inputs'!$B39,'2a) Preisannahmen'!$B$13:$B$19,FALSE),MATCH('2b) Allg. Inputs'!K$34,'2a) Preisannahmen'!$D$12:$AD$12,FALSE)),IF($C$33="Szenario 3",INDEX('2a) Preisannahmen'!$D$22:$AD$28,MATCH('2b) Allg. Inputs'!$B39,'2a) Preisannahmen'!$B$22:$B$28,FALSE),MATCH('2b) Allg. Inputs'!K$34,'2a) Preisannahmen'!$D$21:$AD$21,FALSE)),""))),"")</f>
        <v/>
      </c>
      <c r="L39" s="1184" t="str">
        <f>_xlfn.IFNA(IF($C$33="Szenario 1",INDEX('2a) Preisannahmen'!$D$4:$AD$10,MATCH('2b) Allg. Inputs'!$B39,'2a) Preisannahmen'!$B$4:$B$10,FALSE),MATCH('2b) Allg. Inputs'!L$34,'2a) Preisannahmen'!$D$3:$AD$3,FALSE)),IF($C$33="Szenario 2",INDEX('2a) Preisannahmen'!$D$13:$AD$19,MATCH('2b) Allg. Inputs'!$B39,'2a) Preisannahmen'!$B$13:$B$19,FALSE),MATCH('2b) Allg. Inputs'!L$34,'2a) Preisannahmen'!$D$12:$AD$12,FALSE)),IF($C$33="Szenario 3",INDEX('2a) Preisannahmen'!$D$22:$AD$28,MATCH('2b) Allg. Inputs'!$B39,'2a) Preisannahmen'!$B$22:$B$28,FALSE),MATCH('2b) Allg. Inputs'!L$34,'2a) Preisannahmen'!$D$21:$AD$21,FALSE)),""))),"")</f>
        <v/>
      </c>
      <c r="M39" s="1184" t="str">
        <f>_xlfn.IFNA(IF($C$33="Szenario 1",INDEX('2a) Preisannahmen'!$D$4:$AD$10,MATCH('2b) Allg. Inputs'!$B39,'2a) Preisannahmen'!$B$4:$B$10,FALSE),MATCH('2b) Allg. Inputs'!M$34,'2a) Preisannahmen'!$D$3:$AD$3,FALSE)),IF($C$33="Szenario 2",INDEX('2a) Preisannahmen'!$D$13:$AD$19,MATCH('2b) Allg. Inputs'!$B39,'2a) Preisannahmen'!$B$13:$B$19,FALSE),MATCH('2b) Allg. Inputs'!M$34,'2a) Preisannahmen'!$D$12:$AD$12,FALSE)),IF($C$33="Szenario 3",INDEX('2a) Preisannahmen'!$D$22:$AD$28,MATCH('2b) Allg. Inputs'!$B39,'2a) Preisannahmen'!$B$22:$B$28,FALSE),MATCH('2b) Allg. Inputs'!M$34,'2a) Preisannahmen'!$D$21:$AD$21,FALSE)),""))),"")</f>
        <v/>
      </c>
      <c r="N39" s="1184" t="str">
        <f>_xlfn.IFNA(IF($C$33="Szenario 1",INDEX('2a) Preisannahmen'!$D$4:$AD$10,MATCH('2b) Allg. Inputs'!$B39,'2a) Preisannahmen'!$B$4:$B$10,FALSE),MATCH('2b) Allg. Inputs'!N$34,'2a) Preisannahmen'!$D$3:$AD$3,FALSE)),IF($C$33="Szenario 2",INDEX('2a) Preisannahmen'!$D$13:$AD$19,MATCH('2b) Allg. Inputs'!$B39,'2a) Preisannahmen'!$B$13:$B$19,FALSE),MATCH('2b) Allg. Inputs'!N$34,'2a) Preisannahmen'!$D$12:$AD$12,FALSE)),IF($C$33="Szenario 3",INDEX('2a) Preisannahmen'!$D$22:$AD$28,MATCH('2b) Allg. Inputs'!$B39,'2a) Preisannahmen'!$B$22:$B$28,FALSE),MATCH('2b) Allg. Inputs'!N$34,'2a) Preisannahmen'!$D$21:$AD$21,FALSE)),""))),"")</f>
        <v/>
      </c>
      <c r="O39" s="1184" t="str">
        <f>_xlfn.IFNA(IF($C$33="Szenario 1",INDEX('2a) Preisannahmen'!$D$4:$AD$10,MATCH('2b) Allg. Inputs'!$B39,'2a) Preisannahmen'!$B$4:$B$10,FALSE),MATCH('2b) Allg. Inputs'!O$34,'2a) Preisannahmen'!$D$3:$AD$3,FALSE)),IF($C$33="Szenario 2",INDEX('2a) Preisannahmen'!$D$13:$AD$19,MATCH('2b) Allg. Inputs'!$B39,'2a) Preisannahmen'!$B$13:$B$19,FALSE),MATCH('2b) Allg. Inputs'!O$34,'2a) Preisannahmen'!$D$12:$AD$12,FALSE)),IF($C$33="Szenario 3",INDEX('2a) Preisannahmen'!$D$22:$AD$28,MATCH('2b) Allg. Inputs'!$B39,'2a) Preisannahmen'!$B$22:$B$28,FALSE),MATCH('2b) Allg. Inputs'!O$34,'2a) Preisannahmen'!$D$21:$AD$21,FALSE)),""))),"")</f>
        <v/>
      </c>
      <c r="P39" s="1184" t="str">
        <f>_xlfn.IFNA(IF($C$33="Szenario 1",INDEX('2a) Preisannahmen'!$D$4:$AD$10,MATCH('2b) Allg. Inputs'!$B39,'2a) Preisannahmen'!$B$4:$B$10,FALSE),MATCH('2b) Allg. Inputs'!P$34,'2a) Preisannahmen'!$D$3:$AD$3,FALSE)),IF($C$33="Szenario 2",INDEX('2a) Preisannahmen'!$D$13:$AD$19,MATCH('2b) Allg. Inputs'!$B39,'2a) Preisannahmen'!$B$13:$B$19,FALSE),MATCH('2b) Allg. Inputs'!P$34,'2a) Preisannahmen'!$D$12:$AD$12,FALSE)),IF($C$33="Szenario 3",INDEX('2a) Preisannahmen'!$D$22:$AD$28,MATCH('2b) Allg. Inputs'!$B39,'2a) Preisannahmen'!$B$22:$B$28,FALSE),MATCH('2b) Allg. Inputs'!P$34,'2a) Preisannahmen'!$D$21:$AD$21,FALSE)),""))),"")</f>
        <v/>
      </c>
      <c r="Q39" s="1184" t="str">
        <f>_xlfn.IFNA(IF($C$33="Szenario 1",INDEX('2a) Preisannahmen'!$D$4:$AD$10,MATCH('2b) Allg. Inputs'!$B39,'2a) Preisannahmen'!$B$4:$B$10,FALSE),MATCH('2b) Allg. Inputs'!Q$34,'2a) Preisannahmen'!$D$3:$AD$3,FALSE)),IF($C$33="Szenario 2",INDEX('2a) Preisannahmen'!$D$13:$AD$19,MATCH('2b) Allg. Inputs'!$B39,'2a) Preisannahmen'!$B$13:$B$19,FALSE),MATCH('2b) Allg. Inputs'!Q$34,'2a) Preisannahmen'!$D$12:$AD$12,FALSE)),IF($C$33="Szenario 3",INDEX('2a) Preisannahmen'!$D$22:$AD$28,MATCH('2b) Allg. Inputs'!$B39,'2a) Preisannahmen'!$B$22:$B$28,FALSE),MATCH('2b) Allg. Inputs'!Q$34,'2a) Preisannahmen'!$D$21:$AD$21,FALSE)),""))),"")</f>
        <v/>
      </c>
      <c r="R39" s="1184" t="str">
        <f>_xlfn.IFNA(IF($C$33="Szenario 1",INDEX('2a) Preisannahmen'!$D$4:$AD$10,MATCH('2b) Allg. Inputs'!$B39,'2a) Preisannahmen'!$B$4:$B$10,FALSE),MATCH('2b) Allg. Inputs'!R$34,'2a) Preisannahmen'!$D$3:$AD$3,FALSE)),IF($C$33="Szenario 2",INDEX('2a) Preisannahmen'!$D$13:$AD$19,MATCH('2b) Allg. Inputs'!$B39,'2a) Preisannahmen'!$B$13:$B$19,FALSE),MATCH('2b) Allg. Inputs'!R$34,'2a) Preisannahmen'!$D$12:$AD$12,FALSE)),IF($C$33="Szenario 3",INDEX('2a) Preisannahmen'!$D$22:$AD$28,MATCH('2b) Allg. Inputs'!$B39,'2a) Preisannahmen'!$B$22:$B$28,FALSE),MATCH('2b) Allg. Inputs'!R$34,'2a) Preisannahmen'!$D$21:$AD$21,FALSE)),""))),"")</f>
        <v/>
      </c>
      <c r="S39" s="1184" t="str">
        <f>_xlfn.IFNA(IF($C$33="Szenario 1",INDEX('2a) Preisannahmen'!$D$4:$AD$10,MATCH('2b) Allg. Inputs'!$B39,'2a) Preisannahmen'!$B$4:$B$10,FALSE),MATCH('2b) Allg. Inputs'!S$34,'2a) Preisannahmen'!$D$3:$AD$3,FALSE)),IF($C$33="Szenario 2",INDEX('2a) Preisannahmen'!$D$13:$AD$19,MATCH('2b) Allg. Inputs'!$B39,'2a) Preisannahmen'!$B$13:$B$19,FALSE),MATCH('2b) Allg. Inputs'!S$34,'2a) Preisannahmen'!$D$12:$AD$12,FALSE)),IF($C$33="Szenario 3",INDEX('2a) Preisannahmen'!$D$22:$AD$28,MATCH('2b) Allg. Inputs'!$B39,'2a) Preisannahmen'!$B$22:$B$28,FALSE),MATCH('2b) Allg. Inputs'!S$34,'2a) Preisannahmen'!$D$21:$AD$21,FALSE)),""))),"")</f>
        <v/>
      </c>
      <c r="T39" s="1185" t="str">
        <f>_xlfn.IFNA(IF($C$33="Szenario 1",INDEX('2a) Preisannahmen'!$D$4:$AD$10,MATCH('2b) Allg. Inputs'!$B39,'2a) Preisannahmen'!$B$4:$B$10,FALSE),MATCH('2b) Allg. Inputs'!T$34,'2a) Preisannahmen'!$D$3:$AD$3,FALSE)),IF($C$33="Szenario 2",INDEX('2a) Preisannahmen'!$D$13:$AD$19,MATCH('2b) Allg. Inputs'!$B39,'2a) Preisannahmen'!$B$13:$B$19,FALSE),MATCH('2b) Allg. Inputs'!T$34,'2a) Preisannahmen'!$D$12:$AD$12,FALSE)),IF($C$33="Szenario 3",INDEX('2a) Preisannahmen'!$D$22:$AD$28,MATCH('2b) Allg. Inputs'!$B39,'2a) Preisannahmen'!$B$22:$B$28,FALSE),MATCH('2b) Allg. Inputs'!T$34,'2a) Preisannahmen'!$D$21:$AD$21,FALSE)),""))),"")</f>
        <v/>
      </c>
      <c r="U39" s="1179"/>
      <c r="V39" s="1179"/>
      <c r="W39" s="1179"/>
      <c r="X39" s="1179"/>
      <c r="Y39" s="1179"/>
      <c r="Z39" s="1179"/>
      <c r="AA39" s="1179"/>
      <c r="AB39" s="1179"/>
      <c r="AC39" s="1179"/>
      <c r="AD39" s="1179"/>
      <c r="AE39" s="1179"/>
    </row>
    <row r="40" spans="2:31" ht="17.149999999999999" customHeight="1">
      <c r="B40" s="1189" t="s">
        <v>106</v>
      </c>
      <c r="C40" s="1186"/>
      <c r="D40" s="1190" t="s">
        <v>101</v>
      </c>
      <c r="E40" s="1183" t="str">
        <f>_xlfn.IFNA(IF($C$33="Szenario 1",INDEX('2a) Preisannahmen'!$D$4:$AD$10,MATCH('2b) Allg. Inputs'!$B40,'2a) Preisannahmen'!$B$4:$B$10,FALSE),MATCH('2b) Allg. Inputs'!E$34,'2a) Preisannahmen'!$D$3:$AD$3,FALSE)),IF($C$33="Szenario 2",INDEX('2a) Preisannahmen'!$D$13:$AD$19,MATCH('2b) Allg. Inputs'!$B40,'2a) Preisannahmen'!$B$13:$B$19,FALSE),MATCH('2b) Allg. Inputs'!E$34,'2a) Preisannahmen'!$D$12:$AD$12,FALSE)),IF($C$33="Szenario 3",INDEX('2a) Preisannahmen'!$D$22:$AD$28,MATCH('2b) Allg. Inputs'!$B40,'2a) Preisannahmen'!$B$22:$B$28,FALSE),MATCH('2b) Allg. Inputs'!E$34,'2a) Preisannahmen'!$D$21:$AD$21,FALSE)),""))),"")</f>
        <v/>
      </c>
      <c r="F40" s="1184" t="str">
        <f>_xlfn.IFNA(IF($C$33="Szenario 1",INDEX('2a) Preisannahmen'!$D$4:$AD$10,MATCH('2b) Allg. Inputs'!$B40,'2a) Preisannahmen'!$B$4:$B$10,FALSE),MATCH('2b) Allg. Inputs'!F$34,'2a) Preisannahmen'!$D$3:$AD$3,FALSE)),IF($C$33="Szenario 2",INDEX('2a) Preisannahmen'!$D$13:$AD$19,MATCH('2b) Allg. Inputs'!$B40,'2a) Preisannahmen'!$B$13:$B$19,FALSE),MATCH('2b) Allg. Inputs'!F$34,'2a) Preisannahmen'!$D$12:$AD$12,FALSE)),IF($C$33="Szenario 3",INDEX('2a) Preisannahmen'!$D$22:$AD$28,MATCH('2b) Allg. Inputs'!$B40,'2a) Preisannahmen'!$B$22:$B$28,FALSE),MATCH('2b) Allg. Inputs'!F$34,'2a) Preisannahmen'!$D$21:$AD$21,FALSE)),""))),"")</f>
        <v/>
      </c>
      <c r="G40" s="1184" t="str">
        <f>_xlfn.IFNA(IF($C$33="Szenario 1",INDEX('2a) Preisannahmen'!$D$4:$AD$10,MATCH('2b) Allg. Inputs'!$B40,'2a) Preisannahmen'!$B$4:$B$10,FALSE),MATCH('2b) Allg. Inputs'!G$34,'2a) Preisannahmen'!$D$3:$AD$3,FALSE)),IF($C$33="Szenario 2",INDEX('2a) Preisannahmen'!$D$13:$AD$19,MATCH('2b) Allg. Inputs'!$B40,'2a) Preisannahmen'!$B$13:$B$19,FALSE),MATCH('2b) Allg. Inputs'!G$34,'2a) Preisannahmen'!$D$12:$AD$12,FALSE)),IF($C$33="Szenario 3",INDEX('2a) Preisannahmen'!$D$22:$AD$28,MATCH('2b) Allg. Inputs'!$B40,'2a) Preisannahmen'!$B$22:$B$28,FALSE),MATCH('2b) Allg. Inputs'!G$34,'2a) Preisannahmen'!$D$21:$AD$21,FALSE)),""))),"")</f>
        <v/>
      </c>
      <c r="H40" s="1184" t="str">
        <f>_xlfn.IFNA(IF($C$33="Szenario 1",INDEX('2a) Preisannahmen'!$D$4:$AD$10,MATCH('2b) Allg. Inputs'!$B40,'2a) Preisannahmen'!$B$4:$B$10,FALSE),MATCH('2b) Allg. Inputs'!H$34,'2a) Preisannahmen'!$D$3:$AD$3,FALSE)),IF($C$33="Szenario 2",INDEX('2a) Preisannahmen'!$D$13:$AD$19,MATCH('2b) Allg. Inputs'!$B40,'2a) Preisannahmen'!$B$13:$B$19,FALSE),MATCH('2b) Allg. Inputs'!H$34,'2a) Preisannahmen'!$D$12:$AD$12,FALSE)),IF($C$33="Szenario 3",INDEX('2a) Preisannahmen'!$D$22:$AD$28,MATCH('2b) Allg. Inputs'!$B40,'2a) Preisannahmen'!$B$22:$B$28,FALSE),MATCH('2b) Allg. Inputs'!H$34,'2a) Preisannahmen'!$D$21:$AD$21,FALSE)),""))),"")</f>
        <v/>
      </c>
      <c r="I40" s="1184" t="str">
        <f>_xlfn.IFNA(IF($C$33="Szenario 1",INDEX('2a) Preisannahmen'!$D$4:$AD$10,MATCH('2b) Allg. Inputs'!$B40,'2a) Preisannahmen'!$B$4:$B$10,FALSE),MATCH('2b) Allg. Inputs'!I$34,'2a) Preisannahmen'!$D$3:$AD$3,FALSE)),IF($C$33="Szenario 2",INDEX('2a) Preisannahmen'!$D$13:$AD$19,MATCH('2b) Allg. Inputs'!$B40,'2a) Preisannahmen'!$B$13:$B$19,FALSE),MATCH('2b) Allg. Inputs'!I$34,'2a) Preisannahmen'!$D$12:$AD$12,FALSE)),IF($C$33="Szenario 3",INDEX('2a) Preisannahmen'!$D$22:$AD$28,MATCH('2b) Allg. Inputs'!$B40,'2a) Preisannahmen'!$B$22:$B$28,FALSE),MATCH('2b) Allg. Inputs'!I$34,'2a) Preisannahmen'!$D$21:$AD$21,FALSE)),""))),"")</f>
        <v/>
      </c>
      <c r="J40" s="1184" t="str">
        <f>_xlfn.IFNA(IF($C$33="Szenario 1",INDEX('2a) Preisannahmen'!$D$4:$AD$10,MATCH('2b) Allg. Inputs'!$B40,'2a) Preisannahmen'!$B$4:$B$10,FALSE),MATCH('2b) Allg. Inputs'!J$34,'2a) Preisannahmen'!$D$3:$AD$3,FALSE)),IF($C$33="Szenario 2",INDEX('2a) Preisannahmen'!$D$13:$AD$19,MATCH('2b) Allg. Inputs'!$B40,'2a) Preisannahmen'!$B$13:$B$19,FALSE),MATCH('2b) Allg. Inputs'!J$34,'2a) Preisannahmen'!$D$12:$AD$12,FALSE)),IF($C$33="Szenario 3",INDEX('2a) Preisannahmen'!$D$22:$AD$28,MATCH('2b) Allg. Inputs'!$B40,'2a) Preisannahmen'!$B$22:$B$28,FALSE),MATCH('2b) Allg. Inputs'!J$34,'2a) Preisannahmen'!$D$21:$AD$21,FALSE)),""))),"")</f>
        <v/>
      </c>
      <c r="K40" s="1184" t="str">
        <f>_xlfn.IFNA(IF($C$33="Szenario 1",INDEX('2a) Preisannahmen'!$D$4:$AD$10,MATCH('2b) Allg. Inputs'!$B40,'2a) Preisannahmen'!$B$4:$B$10,FALSE),MATCH('2b) Allg. Inputs'!K$34,'2a) Preisannahmen'!$D$3:$AD$3,FALSE)),IF($C$33="Szenario 2",INDEX('2a) Preisannahmen'!$D$13:$AD$19,MATCH('2b) Allg. Inputs'!$B40,'2a) Preisannahmen'!$B$13:$B$19,FALSE),MATCH('2b) Allg. Inputs'!K$34,'2a) Preisannahmen'!$D$12:$AD$12,FALSE)),IF($C$33="Szenario 3",INDEX('2a) Preisannahmen'!$D$22:$AD$28,MATCH('2b) Allg. Inputs'!$B40,'2a) Preisannahmen'!$B$22:$B$28,FALSE),MATCH('2b) Allg. Inputs'!K$34,'2a) Preisannahmen'!$D$21:$AD$21,FALSE)),""))),"")</f>
        <v/>
      </c>
      <c r="L40" s="1184" t="str">
        <f>_xlfn.IFNA(IF($C$33="Szenario 1",INDEX('2a) Preisannahmen'!$D$4:$AD$10,MATCH('2b) Allg. Inputs'!$B40,'2a) Preisannahmen'!$B$4:$B$10,FALSE),MATCH('2b) Allg. Inputs'!L$34,'2a) Preisannahmen'!$D$3:$AD$3,FALSE)),IF($C$33="Szenario 2",INDEX('2a) Preisannahmen'!$D$13:$AD$19,MATCH('2b) Allg. Inputs'!$B40,'2a) Preisannahmen'!$B$13:$B$19,FALSE),MATCH('2b) Allg. Inputs'!L$34,'2a) Preisannahmen'!$D$12:$AD$12,FALSE)),IF($C$33="Szenario 3",INDEX('2a) Preisannahmen'!$D$22:$AD$28,MATCH('2b) Allg. Inputs'!$B40,'2a) Preisannahmen'!$B$22:$B$28,FALSE),MATCH('2b) Allg. Inputs'!L$34,'2a) Preisannahmen'!$D$21:$AD$21,FALSE)),""))),"")</f>
        <v/>
      </c>
      <c r="M40" s="1184" t="str">
        <f>_xlfn.IFNA(IF($C$33="Szenario 1",INDEX('2a) Preisannahmen'!$D$4:$AD$10,MATCH('2b) Allg. Inputs'!$B40,'2a) Preisannahmen'!$B$4:$B$10,FALSE),MATCH('2b) Allg. Inputs'!M$34,'2a) Preisannahmen'!$D$3:$AD$3,FALSE)),IF($C$33="Szenario 2",INDEX('2a) Preisannahmen'!$D$13:$AD$19,MATCH('2b) Allg. Inputs'!$B40,'2a) Preisannahmen'!$B$13:$B$19,FALSE),MATCH('2b) Allg. Inputs'!M$34,'2a) Preisannahmen'!$D$12:$AD$12,FALSE)),IF($C$33="Szenario 3",INDEX('2a) Preisannahmen'!$D$22:$AD$28,MATCH('2b) Allg. Inputs'!$B40,'2a) Preisannahmen'!$B$22:$B$28,FALSE),MATCH('2b) Allg. Inputs'!M$34,'2a) Preisannahmen'!$D$21:$AD$21,FALSE)),""))),"")</f>
        <v/>
      </c>
      <c r="N40" s="1184" t="str">
        <f>_xlfn.IFNA(IF($C$33="Szenario 1",INDEX('2a) Preisannahmen'!$D$4:$AD$10,MATCH('2b) Allg. Inputs'!$B40,'2a) Preisannahmen'!$B$4:$B$10,FALSE),MATCH('2b) Allg. Inputs'!N$34,'2a) Preisannahmen'!$D$3:$AD$3,FALSE)),IF($C$33="Szenario 2",INDEX('2a) Preisannahmen'!$D$13:$AD$19,MATCH('2b) Allg. Inputs'!$B40,'2a) Preisannahmen'!$B$13:$B$19,FALSE),MATCH('2b) Allg. Inputs'!N$34,'2a) Preisannahmen'!$D$12:$AD$12,FALSE)),IF($C$33="Szenario 3",INDEX('2a) Preisannahmen'!$D$22:$AD$28,MATCH('2b) Allg. Inputs'!$B40,'2a) Preisannahmen'!$B$22:$B$28,FALSE),MATCH('2b) Allg. Inputs'!N$34,'2a) Preisannahmen'!$D$21:$AD$21,FALSE)),""))),"")</f>
        <v/>
      </c>
      <c r="O40" s="1184" t="str">
        <f>_xlfn.IFNA(IF($C$33="Szenario 1",INDEX('2a) Preisannahmen'!$D$4:$AD$10,MATCH('2b) Allg. Inputs'!$B40,'2a) Preisannahmen'!$B$4:$B$10,FALSE),MATCH('2b) Allg. Inputs'!O$34,'2a) Preisannahmen'!$D$3:$AD$3,FALSE)),IF($C$33="Szenario 2",INDEX('2a) Preisannahmen'!$D$13:$AD$19,MATCH('2b) Allg. Inputs'!$B40,'2a) Preisannahmen'!$B$13:$B$19,FALSE),MATCH('2b) Allg. Inputs'!O$34,'2a) Preisannahmen'!$D$12:$AD$12,FALSE)),IF($C$33="Szenario 3",INDEX('2a) Preisannahmen'!$D$22:$AD$28,MATCH('2b) Allg. Inputs'!$B40,'2a) Preisannahmen'!$B$22:$B$28,FALSE),MATCH('2b) Allg. Inputs'!O$34,'2a) Preisannahmen'!$D$21:$AD$21,FALSE)),""))),"")</f>
        <v/>
      </c>
      <c r="P40" s="1184" t="str">
        <f>_xlfn.IFNA(IF($C$33="Szenario 1",INDEX('2a) Preisannahmen'!$D$4:$AD$10,MATCH('2b) Allg. Inputs'!$B40,'2a) Preisannahmen'!$B$4:$B$10,FALSE),MATCH('2b) Allg. Inputs'!P$34,'2a) Preisannahmen'!$D$3:$AD$3,FALSE)),IF($C$33="Szenario 2",INDEX('2a) Preisannahmen'!$D$13:$AD$19,MATCH('2b) Allg. Inputs'!$B40,'2a) Preisannahmen'!$B$13:$B$19,FALSE),MATCH('2b) Allg. Inputs'!P$34,'2a) Preisannahmen'!$D$12:$AD$12,FALSE)),IF($C$33="Szenario 3",INDEX('2a) Preisannahmen'!$D$22:$AD$28,MATCH('2b) Allg. Inputs'!$B40,'2a) Preisannahmen'!$B$22:$B$28,FALSE),MATCH('2b) Allg. Inputs'!P$34,'2a) Preisannahmen'!$D$21:$AD$21,FALSE)),""))),"")</f>
        <v/>
      </c>
      <c r="Q40" s="1184" t="str">
        <f>_xlfn.IFNA(IF($C$33="Szenario 1",INDEX('2a) Preisannahmen'!$D$4:$AD$10,MATCH('2b) Allg. Inputs'!$B40,'2a) Preisannahmen'!$B$4:$B$10,FALSE),MATCH('2b) Allg. Inputs'!Q$34,'2a) Preisannahmen'!$D$3:$AD$3,FALSE)),IF($C$33="Szenario 2",INDEX('2a) Preisannahmen'!$D$13:$AD$19,MATCH('2b) Allg. Inputs'!$B40,'2a) Preisannahmen'!$B$13:$B$19,FALSE),MATCH('2b) Allg. Inputs'!Q$34,'2a) Preisannahmen'!$D$12:$AD$12,FALSE)),IF($C$33="Szenario 3",INDEX('2a) Preisannahmen'!$D$22:$AD$28,MATCH('2b) Allg. Inputs'!$B40,'2a) Preisannahmen'!$B$22:$B$28,FALSE),MATCH('2b) Allg. Inputs'!Q$34,'2a) Preisannahmen'!$D$21:$AD$21,FALSE)),""))),"")</f>
        <v/>
      </c>
      <c r="R40" s="1184" t="str">
        <f>_xlfn.IFNA(IF($C$33="Szenario 1",INDEX('2a) Preisannahmen'!$D$4:$AD$10,MATCH('2b) Allg. Inputs'!$B40,'2a) Preisannahmen'!$B$4:$B$10,FALSE),MATCH('2b) Allg. Inputs'!R$34,'2a) Preisannahmen'!$D$3:$AD$3,FALSE)),IF($C$33="Szenario 2",INDEX('2a) Preisannahmen'!$D$13:$AD$19,MATCH('2b) Allg. Inputs'!$B40,'2a) Preisannahmen'!$B$13:$B$19,FALSE),MATCH('2b) Allg. Inputs'!R$34,'2a) Preisannahmen'!$D$12:$AD$12,FALSE)),IF($C$33="Szenario 3",INDEX('2a) Preisannahmen'!$D$22:$AD$28,MATCH('2b) Allg. Inputs'!$B40,'2a) Preisannahmen'!$B$22:$B$28,FALSE),MATCH('2b) Allg. Inputs'!R$34,'2a) Preisannahmen'!$D$21:$AD$21,FALSE)),""))),"")</f>
        <v/>
      </c>
      <c r="S40" s="1184" t="str">
        <f>_xlfn.IFNA(IF($C$33="Szenario 1",INDEX('2a) Preisannahmen'!$D$4:$AD$10,MATCH('2b) Allg. Inputs'!$B40,'2a) Preisannahmen'!$B$4:$B$10,FALSE),MATCH('2b) Allg. Inputs'!S$34,'2a) Preisannahmen'!$D$3:$AD$3,FALSE)),IF($C$33="Szenario 2",INDEX('2a) Preisannahmen'!$D$13:$AD$19,MATCH('2b) Allg. Inputs'!$B40,'2a) Preisannahmen'!$B$13:$B$19,FALSE),MATCH('2b) Allg. Inputs'!S$34,'2a) Preisannahmen'!$D$12:$AD$12,FALSE)),IF($C$33="Szenario 3",INDEX('2a) Preisannahmen'!$D$22:$AD$28,MATCH('2b) Allg. Inputs'!$B40,'2a) Preisannahmen'!$B$22:$B$28,FALSE),MATCH('2b) Allg. Inputs'!S$34,'2a) Preisannahmen'!$D$21:$AD$21,FALSE)),""))),"")</f>
        <v/>
      </c>
      <c r="T40" s="1185" t="str">
        <f>_xlfn.IFNA(IF($C$33="Szenario 1",INDEX('2a) Preisannahmen'!$D$4:$AD$10,MATCH('2b) Allg. Inputs'!$B40,'2a) Preisannahmen'!$B$4:$B$10,FALSE),MATCH('2b) Allg. Inputs'!T$34,'2a) Preisannahmen'!$D$3:$AD$3,FALSE)),IF($C$33="Szenario 2",INDEX('2a) Preisannahmen'!$D$13:$AD$19,MATCH('2b) Allg. Inputs'!$B40,'2a) Preisannahmen'!$B$13:$B$19,FALSE),MATCH('2b) Allg. Inputs'!T$34,'2a) Preisannahmen'!$D$12:$AD$12,FALSE)),IF($C$33="Szenario 3",INDEX('2a) Preisannahmen'!$D$22:$AD$28,MATCH('2b) Allg. Inputs'!$B40,'2a) Preisannahmen'!$B$22:$B$28,FALSE),MATCH('2b) Allg. Inputs'!T$34,'2a) Preisannahmen'!$D$21:$AD$21,FALSE)),""))),"")</f>
        <v/>
      </c>
      <c r="U40" s="1179"/>
      <c r="V40" s="1179"/>
      <c r="W40" s="1179"/>
      <c r="X40" s="1179"/>
      <c r="Y40" s="1179"/>
      <c r="Z40" s="1179"/>
      <c r="AA40" s="1179"/>
      <c r="AB40" s="1179"/>
      <c r="AC40" s="1179"/>
      <c r="AD40" s="1179"/>
      <c r="AE40" s="1179"/>
    </row>
    <row r="41" spans="2:31" ht="17" thickBot="1">
      <c r="B41" s="1191" t="s">
        <v>107</v>
      </c>
      <c r="C41" s="1192"/>
      <c r="D41" s="1193" t="s">
        <v>55</v>
      </c>
      <c r="E41" s="1194" t="str">
        <f>_xlfn.IFNA(IF($C$33="Szenario 1",INDEX('2a) Preisannahmen'!$D$4:$AD$10,MATCH('2b) Allg. Inputs'!$B41,'2a) Preisannahmen'!$B$4:$B$10,FALSE),MATCH('2b) Allg. Inputs'!E$34,'2a) Preisannahmen'!$D$3:$AD$3,FALSE)),IF($C$33="Szenario 2",INDEX('2a) Preisannahmen'!$D$13:$AD$19,MATCH('2b) Allg. Inputs'!$B41,'2a) Preisannahmen'!$B$13:$B$19,FALSE),MATCH('2b) Allg. Inputs'!E$34,'2a) Preisannahmen'!$D$12:$AD$12,FALSE)),IF($C$33="Szenario 3",INDEX('2a) Preisannahmen'!$D$22:$AD$28,MATCH('2b) Allg. Inputs'!$B41,'2a) Preisannahmen'!$B$22:$B$28,FALSE),MATCH('2b) Allg. Inputs'!E$34,'2a) Preisannahmen'!$D$21:$AD$21,FALSE)),""))),"")</f>
        <v/>
      </c>
      <c r="F41" s="1195" t="str">
        <f>_xlfn.IFNA(IF($C$33="Szenario 1",INDEX('2a) Preisannahmen'!$D$4:$AD$10,MATCH('2b) Allg. Inputs'!$B41,'2a) Preisannahmen'!$B$4:$B$10,FALSE),MATCH('2b) Allg. Inputs'!F$34,'2a) Preisannahmen'!$D$3:$AD$3,FALSE)),IF($C$33="Szenario 2",INDEX('2a) Preisannahmen'!$D$13:$AD$19,MATCH('2b) Allg. Inputs'!$B41,'2a) Preisannahmen'!$B$13:$B$19,FALSE),MATCH('2b) Allg. Inputs'!F$34,'2a) Preisannahmen'!$D$12:$AD$12,FALSE)),IF($C$33="Szenario 3",INDEX('2a) Preisannahmen'!$D$22:$AD$28,MATCH('2b) Allg. Inputs'!$B41,'2a) Preisannahmen'!$B$22:$B$28,FALSE),MATCH('2b) Allg. Inputs'!F$34,'2a) Preisannahmen'!$D$21:$AD$21,FALSE)),""))),"")</f>
        <v/>
      </c>
      <c r="G41" s="1195" t="str">
        <f>_xlfn.IFNA(IF($C$33="Szenario 1",INDEX('2a) Preisannahmen'!$D$4:$AD$10,MATCH('2b) Allg. Inputs'!$B41,'2a) Preisannahmen'!$B$4:$B$10,FALSE),MATCH('2b) Allg. Inputs'!G$34,'2a) Preisannahmen'!$D$3:$AD$3,FALSE)),IF($C$33="Szenario 2",INDEX('2a) Preisannahmen'!$D$13:$AD$19,MATCH('2b) Allg. Inputs'!$B41,'2a) Preisannahmen'!$B$13:$B$19,FALSE),MATCH('2b) Allg. Inputs'!G$34,'2a) Preisannahmen'!$D$12:$AD$12,FALSE)),IF($C$33="Szenario 3",INDEX('2a) Preisannahmen'!$D$22:$AD$28,MATCH('2b) Allg. Inputs'!$B41,'2a) Preisannahmen'!$B$22:$B$28,FALSE),MATCH('2b) Allg. Inputs'!G$34,'2a) Preisannahmen'!$D$21:$AD$21,FALSE)),""))),"")</f>
        <v/>
      </c>
      <c r="H41" s="1195" t="str">
        <f>_xlfn.IFNA(IF($C$33="Szenario 1",INDEX('2a) Preisannahmen'!$D$4:$AD$10,MATCH('2b) Allg. Inputs'!$B41,'2a) Preisannahmen'!$B$4:$B$10,FALSE),MATCH('2b) Allg. Inputs'!H$34,'2a) Preisannahmen'!$D$3:$AD$3,FALSE)),IF($C$33="Szenario 2",INDEX('2a) Preisannahmen'!$D$13:$AD$19,MATCH('2b) Allg. Inputs'!$B41,'2a) Preisannahmen'!$B$13:$B$19,FALSE),MATCH('2b) Allg. Inputs'!H$34,'2a) Preisannahmen'!$D$12:$AD$12,FALSE)),IF($C$33="Szenario 3",INDEX('2a) Preisannahmen'!$D$22:$AD$28,MATCH('2b) Allg. Inputs'!$B41,'2a) Preisannahmen'!$B$22:$B$28,FALSE),MATCH('2b) Allg. Inputs'!H$34,'2a) Preisannahmen'!$D$21:$AD$21,FALSE)),""))),"")</f>
        <v/>
      </c>
      <c r="I41" s="1195" t="str">
        <f>_xlfn.IFNA(IF($C$33="Szenario 1",INDEX('2a) Preisannahmen'!$D$4:$AD$10,MATCH('2b) Allg. Inputs'!$B41,'2a) Preisannahmen'!$B$4:$B$10,FALSE),MATCH('2b) Allg. Inputs'!I$34,'2a) Preisannahmen'!$D$3:$AD$3,FALSE)),IF($C$33="Szenario 2",INDEX('2a) Preisannahmen'!$D$13:$AD$19,MATCH('2b) Allg. Inputs'!$B41,'2a) Preisannahmen'!$B$13:$B$19,FALSE),MATCH('2b) Allg. Inputs'!I$34,'2a) Preisannahmen'!$D$12:$AD$12,FALSE)),IF($C$33="Szenario 3",INDEX('2a) Preisannahmen'!$D$22:$AD$28,MATCH('2b) Allg. Inputs'!$B41,'2a) Preisannahmen'!$B$22:$B$28,FALSE),MATCH('2b) Allg. Inputs'!I$34,'2a) Preisannahmen'!$D$21:$AD$21,FALSE)),""))),"")</f>
        <v/>
      </c>
      <c r="J41" s="1195" t="str">
        <f>_xlfn.IFNA(IF($C$33="Szenario 1",INDEX('2a) Preisannahmen'!$D$4:$AD$10,MATCH('2b) Allg. Inputs'!$B41,'2a) Preisannahmen'!$B$4:$B$10,FALSE),MATCH('2b) Allg. Inputs'!J$34,'2a) Preisannahmen'!$D$3:$AD$3,FALSE)),IF($C$33="Szenario 2",INDEX('2a) Preisannahmen'!$D$13:$AD$19,MATCH('2b) Allg. Inputs'!$B41,'2a) Preisannahmen'!$B$13:$B$19,FALSE),MATCH('2b) Allg. Inputs'!J$34,'2a) Preisannahmen'!$D$12:$AD$12,FALSE)),IF($C$33="Szenario 3",INDEX('2a) Preisannahmen'!$D$22:$AD$28,MATCH('2b) Allg. Inputs'!$B41,'2a) Preisannahmen'!$B$22:$B$28,FALSE),MATCH('2b) Allg. Inputs'!J$34,'2a) Preisannahmen'!$D$21:$AD$21,FALSE)),""))),"")</f>
        <v/>
      </c>
      <c r="K41" s="1195" t="str">
        <f>_xlfn.IFNA(IF($C$33="Szenario 1",INDEX('2a) Preisannahmen'!$D$4:$AD$10,MATCH('2b) Allg. Inputs'!$B41,'2a) Preisannahmen'!$B$4:$B$10,FALSE),MATCH('2b) Allg. Inputs'!K$34,'2a) Preisannahmen'!$D$3:$AD$3,FALSE)),IF($C$33="Szenario 2",INDEX('2a) Preisannahmen'!$D$13:$AD$19,MATCH('2b) Allg. Inputs'!$B41,'2a) Preisannahmen'!$B$13:$B$19,FALSE),MATCH('2b) Allg. Inputs'!K$34,'2a) Preisannahmen'!$D$12:$AD$12,FALSE)),IF($C$33="Szenario 3",INDEX('2a) Preisannahmen'!$D$22:$AD$28,MATCH('2b) Allg. Inputs'!$B41,'2a) Preisannahmen'!$B$22:$B$28,FALSE),MATCH('2b) Allg. Inputs'!K$34,'2a) Preisannahmen'!$D$21:$AD$21,FALSE)),""))),"")</f>
        <v/>
      </c>
      <c r="L41" s="1195" t="str">
        <f>_xlfn.IFNA(IF($C$33="Szenario 1",INDEX('2a) Preisannahmen'!$D$4:$AD$10,MATCH('2b) Allg. Inputs'!$B41,'2a) Preisannahmen'!$B$4:$B$10,FALSE),MATCH('2b) Allg. Inputs'!L$34,'2a) Preisannahmen'!$D$3:$AD$3,FALSE)),IF($C$33="Szenario 2",INDEX('2a) Preisannahmen'!$D$13:$AD$19,MATCH('2b) Allg. Inputs'!$B41,'2a) Preisannahmen'!$B$13:$B$19,FALSE),MATCH('2b) Allg. Inputs'!L$34,'2a) Preisannahmen'!$D$12:$AD$12,FALSE)),IF($C$33="Szenario 3",INDEX('2a) Preisannahmen'!$D$22:$AD$28,MATCH('2b) Allg. Inputs'!$B41,'2a) Preisannahmen'!$B$22:$B$28,FALSE),MATCH('2b) Allg. Inputs'!L$34,'2a) Preisannahmen'!$D$21:$AD$21,FALSE)),""))),"")</f>
        <v/>
      </c>
      <c r="M41" s="1195" t="str">
        <f>_xlfn.IFNA(IF($C$33="Szenario 1",INDEX('2a) Preisannahmen'!$D$4:$AD$10,MATCH('2b) Allg. Inputs'!$B41,'2a) Preisannahmen'!$B$4:$B$10,FALSE),MATCH('2b) Allg. Inputs'!M$34,'2a) Preisannahmen'!$D$3:$AD$3,FALSE)),IF($C$33="Szenario 2",INDEX('2a) Preisannahmen'!$D$13:$AD$19,MATCH('2b) Allg. Inputs'!$B41,'2a) Preisannahmen'!$B$13:$B$19,FALSE),MATCH('2b) Allg. Inputs'!M$34,'2a) Preisannahmen'!$D$12:$AD$12,FALSE)),IF($C$33="Szenario 3",INDEX('2a) Preisannahmen'!$D$22:$AD$28,MATCH('2b) Allg. Inputs'!$B41,'2a) Preisannahmen'!$B$22:$B$28,FALSE),MATCH('2b) Allg. Inputs'!M$34,'2a) Preisannahmen'!$D$21:$AD$21,FALSE)),""))),"")</f>
        <v/>
      </c>
      <c r="N41" s="1195" t="str">
        <f>_xlfn.IFNA(IF($C$33="Szenario 1",INDEX('2a) Preisannahmen'!$D$4:$AD$10,MATCH('2b) Allg. Inputs'!$B41,'2a) Preisannahmen'!$B$4:$B$10,FALSE),MATCH('2b) Allg. Inputs'!N$34,'2a) Preisannahmen'!$D$3:$AD$3,FALSE)),IF($C$33="Szenario 2",INDEX('2a) Preisannahmen'!$D$13:$AD$19,MATCH('2b) Allg. Inputs'!$B41,'2a) Preisannahmen'!$B$13:$B$19,FALSE),MATCH('2b) Allg. Inputs'!N$34,'2a) Preisannahmen'!$D$12:$AD$12,FALSE)),IF($C$33="Szenario 3",INDEX('2a) Preisannahmen'!$D$22:$AD$28,MATCH('2b) Allg. Inputs'!$B41,'2a) Preisannahmen'!$B$22:$B$28,FALSE),MATCH('2b) Allg. Inputs'!N$34,'2a) Preisannahmen'!$D$21:$AD$21,FALSE)),""))),"")</f>
        <v/>
      </c>
      <c r="O41" s="1195" t="str">
        <f>_xlfn.IFNA(IF($C$33="Szenario 1",INDEX('2a) Preisannahmen'!$D$4:$AD$10,MATCH('2b) Allg. Inputs'!$B41,'2a) Preisannahmen'!$B$4:$B$10,FALSE),MATCH('2b) Allg. Inputs'!O$34,'2a) Preisannahmen'!$D$3:$AD$3,FALSE)),IF($C$33="Szenario 2",INDEX('2a) Preisannahmen'!$D$13:$AD$19,MATCH('2b) Allg. Inputs'!$B41,'2a) Preisannahmen'!$B$13:$B$19,FALSE),MATCH('2b) Allg. Inputs'!O$34,'2a) Preisannahmen'!$D$12:$AD$12,FALSE)),IF($C$33="Szenario 3",INDEX('2a) Preisannahmen'!$D$22:$AD$28,MATCH('2b) Allg. Inputs'!$B41,'2a) Preisannahmen'!$B$22:$B$28,FALSE),MATCH('2b) Allg. Inputs'!O$34,'2a) Preisannahmen'!$D$21:$AD$21,FALSE)),""))),"")</f>
        <v/>
      </c>
      <c r="P41" s="1195" t="str">
        <f>_xlfn.IFNA(IF($C$33="Szenario 1",INDEX('2a) Preisannahmen'!$D$4:$AD$10,MATCH('2b) Allg. Inputs'!$B41,'2a) Preisannahmen'!$B$4:$B$10,FALSE),MATCH('2b) Allg. Inputs'!P$34,'2a) Preisannahmen'!$D$3:$AD$3,FALSE)),IF($C$33="Szenario 2",INDEX('2a) Preisannahmen'!$D$13:$AD$19,MATCH('2b) Allg. Inputs'!$B41,'2a) Preisannahmen'!$B$13:$B$19,FALSE),MATCH('2b) Allg. Inputs'!P$34,'2a) Preisannahmen'!$D$12:$AD$12,FALSE)),IF($C$33="Szenario 3",INDEX('2a) Preisannahmen'!$D$22:$AD$28,MATCH('2b) Allg. Inputs'!$B41,'2a) Preisannahmen'!$B$22:$B$28,FALSE),MATCH('2b) Allg. Inputs'!P$34,'2a) Preisannahmen'!$D$21:$AD$21,FALSE)),""))),"")</f>
        <v/>
      </c>
      <c r="Q41" s="1195" t="str">
        <f>_xlfn.IFNA(IF($C$33="Szenario 1",INDEX('2a) Preisannahmen'!$D$4:$AD$10,MATCH('2b) Allg. Inputs'!$B41,'2a) Preisannahmen'!$B$4:$B$10,FALSE),MATCH('2b) Allg. Inputs'!Q$34,'2a) Preisannahmen'!$D$3:$AD$3,FALSE)),IF($C$33="Szenario 2",INDEX('2a) Preisannahmen'!$D$13:$AD$19,MATCH('2b) Allg. Inputs'!$B41,'2a) Preisannahmen'!$B$13:$B$19,FALSE),MATCH('2b) Allg. Inputs'!Q$34,'2a) Preisannahmen'!$D$12:$AD$12,FALSE)),IF($C$33="Szenario 3",INDEX('2a) Preisannahmen'!$D$22:$AD$28,MATCH('2b) Allg. Inputs'!$B41,'2a) Preisannahmen'!$B$22:$B$28,FALSE),MATCH('2b) Allg. Inputs'!Q$34,'2a) Preisannahmen'!$D$21:$AD$21,FALSE)),""))),"")</f>
        <v/>
      </c>
      <c r="R41" s="1195" t="str">
        <f>_xlfn.IFNA(IF($C$33="Szenario 1",INDEX('2a) Preisannahmen'!$D$4:$AD$10,MATCH('2b) Allg. Inputs'!$B41,'2a) Preisannahmen'!$B$4:$B$10,FALSE),MATCH('2b) Allg. Inputs'!R$34,'2a) Preisannahmen'!$D$3:$AD$3,FALSE)),IF($C$33="Szenario 2",INDEX('2a) Preisannahmen'!$D$13:$AD$19,MATCH('2b) Allg. Inputs'!$B41,'2a) Preisannahmen'!$B$13:$B$19,FALSE),MATCH('2b) Allg. Inputs'!R$34,'2a) Preisannahmen'!$D$12:$AD$12,FALSE)),IF($C$33="Szenario 3",INDEX('2a) Preisannahmen'!$D$22:$AD$28,MATCH('2b) Allg. Inputs'!$B41,'2a) Preisannahmen'!$B$22:$B$28,FALSE),MATCH('2b) Allg. Inputs'!R$34,'2a) Preisannahmen'!$D$21:$AD$21,FALSE)),""))),"")</f>
        <v/>
      </c>
      <c r="S41" s="1195" t="str">
        <f>_xlfn.IFNA(IF($C$33="Szenario 1",INDEX('2a) Preisannahmen'!$D$4:$AD$10,MATCH('2b) Allg. Inputs'!$B41,'2a) Preisannahmen'!$B$4:$B$10,FALSE),MATCH('2b) Allg. Inputs'!S$34,'2a) Preisannahmen'!$D$3:$AD$3,FALSE)),IF($C$33="Szenario 2",INDEX('2a) Preisannahmen'!$D$13:$AD$19,MATCH('2b) Allg. Inputs'!$B41,'2a) Preisannahmen'!$B$13:$B$19,FALSE),MATCH('2b) Allg. Inputs'!S$34,'2a) Preisannahmen'!$D$12:$AD$12,FALSE)),IF($C$33="Szenario 3",INDEX('2a) Preisannahmen'!$D$22:$AD$28,MATCH('2b) Allg. Inputs'!$B41,'2a) Preisannahmen'!$B$22:$B$28,FALSE),MATCH('2b) Allg. Inputs'!S$34,'2a) Preisannahmen'!$D$21:$AD$21,FALSE)),""))),"")</f>
        <v/>
      </c>
      <c r="T41" s="1196" t="str">
        <f>_xlfn.IFNA(IF($C$33="Szenario 1",INDEX('2a) Preisannahmen'!$D$4:$AD$10,MATCH('2b) Allg. Inputs'!$B41,'2a) Preisannahmen'!$B$4:$B$10,FALSE),MATCH('2b) Allg. Inputs'!T$34,'2a) Preisannahmen'!$D$3:$AD$3,FALSE)),IF($C$33="Szenario 2",INDEX('2a) Preisannahmen'!$D$13:$AD$19,MATCH('2b) Allg. Inputs'!$B41,'2a) Preisannahmen'!$B$13:$B$19,FALSE),MATCH('2b) Allg. Inputs'!T$34,'2a) Preisannahmen'!$D$12:$AD$12,FALSE)),IF($C$33="Szenario 3",INDEX('2a) Preisannahmen'!$D$22:$AD$28,MATCH('2b) Allg. Inputs'!$B41,'2a) Preisannahmen'!$B$22:$B$28,FALSE),MATCH('2b) Allg. Inputs'!T$34,'2a) Preisannahmen'!$D$21:$AD$21,FALSE)),""))),"")</f>
        <v/>
      </c>
      <c r="U41" s="1179"/>
      <c r="V41" s="1179"/>
      <c r="W41" s="1179"/>
      <c r="X41" s="1179"/>
      <c r="Y41" s="1179"/>
      <c r="Z41" s="1179"/>
      <c r="AA41" s="1179"/>
      <c r="AB41" s="1179"/>
      <c r="AC41" s="1179"/>
      <c r="AD41" s="1179"/>
      <c r="AE41" s="1179"/>
    </row>
    <row r="42" spans="2:31">
      <c r="B42" s="1197"/>
      <c r="E42" s="1179"/>
      <c r="F42" s="1179"/>
      <c r="G42" s="1179"/>
      <c r="H42" s="1179"/>
      <c r="I42" s="1179"/>
      <c r="J42" s="1179"/>
      <c r="K42" s="1179"/>
      <c r="L42" s="1179"/>
      <c r="M42" s="1179"/>
      <c r="N42" s="1179"/>
      <c r="O42" s="1179"/>
      <c r="P42" s="1179"/>
      <c r="Q42" s="1179"/>
      <c r="R42" s="1179"/>
      <c r="S42" s="1179"/>
      <c r="T42" s="1179"/>
      <c r="U42" s="1179"/>
      <c r="V42" s="1179"/>
      <c r="W42" s="1179"/>
      <c r="X42" s="1179"/>
      <c r="Y42" s="1179"/>
      <c r="Z42" s="1179"/>
      <c r="AA42" s="1179"/>
      <c r="AB42" s="1179"/>
      <c r="AC42" s="1179"/>
      <c r="AD42" s="1179"/>
      <c r="AE42" s="1179"/>
    </row>
    <row r="43" spans="2:31" hidden="1">
      <c r="M43" s="1179"/>
      <c r="N43" s="1179"/>
      <c r="O43" s="1179"/>
      <c r="P43" s="1179"/>
      <c r="Q43" s="1179"/>
      <c r="R43" s="1179"/>
      <c r="S43" s="1179"/>
      <c r="T43" s="1179"/>
      <c r="U43" s="1179"/>
      <c r="V43" s="1179"/>
      <c r="W43" s="1179"/>
      <c r="X43" s="1179"/>
      <c r="Y43" s="1179"/>
      <c r="Z43" s="1179"/>
      <c r="AA43" s="1179"/>
      <c r="AB43" s="1179"/>
      <c r="AC43" s="1179"/>
      <c r="AD43" s="1179"/>
      <c r="AE43" s="1179"/>
    </row>
    <row r="44" spans="2:31" hidden="1">
      <c r="M44" s="1179"/>
      <c r="N44" s="1179"/>
      <c r="O44" s="1179"/>
      <c r="P44" s="1179"/>
      <c r="Q44" s="1179"/>
      <c r="R44" s="1179"/>
      <c r="S44" s="1179"/>
      <c r="T44" s="1179"/>
      <c r="U44" s="1179"/>
      <c r="V44" s="1179"/>
      <c r="W44" s="1179"/>
      <c r="X44" s="1179"/>
      <c r="Y44" s="1179"/>
      <c r="Z44" s="1179"/>
      <c r="AA44" s="1179"/>
      <c r="AB44" s="1179"/>
      <c r="AC44" s="1179"/>
      <c r="AD44" s="1179"/>
      <c r="AE44" s="1179"/>
    </row>
    <row r="45" spans="2:31" hidden="1">
      <c r="M45" s="1179"/>
      <c r="N45" s="1179"/>
      <c r="O45" s="1179"/>
      <c r="P45" s="1179"/>
      <c r="Q45" s="1179"/>
      <c r="R45" s="1179"/>
      <c r="S45" s="1179"/>
      <c r="T45" s="1179"/>
      <c r="U45" s="1179"/>
      <c r="V45" s="1179"/>
      <c r="W45" s="1179"/>
      <c r="X45" s="1179"/>
      <c r="Y45" s="1179"/>
      <c r="Z45" s="1179"/>
      <c r="AA45" s="1179"/>
      <c r="AB45" s="1179"/>
      <c r="AC45" s="1179"/>
      <c r="AD45" s="1179"/>
      <c r="AE45" s="1179"/>
    </row>
    <row r="46" spans="2:31" hidden="1">
      <c r="M46" s="1179"/>
      <c r="N46" s="1179"/>
      <c r="O46" s="1179"/>
      <c r="P46" s="1179"/>
      <c r="Q46" s="1179"/>
      <c r="R46" s="1179"/>
      <c r="S46" s="1179"/>
      <c r="T46" s="1179"/>
      <c r="U46" s="1179"/>
      <c r="V46" s="1179"/>
      <c r="W46" s="1179"/>
      <c r="X46" s="1179"/>
      <c r="Y46" s="1179"/>
      <c r="Z46" s="1179"/>
      <c r="AA46" s="1179"/>
      <c r="AB46" s="1179"/>
      <c r="AC46" s="1179"/>
      <c r="AD46" s="1179"/>
      <c r="AE46" s="1179"/>
    </row>
    <row r="47" spans="2:31" hidden="1">
      <c r="B47" s="1197"/>
      <c r="E47" s="1179"/>
      <c r="F47" s="1179"/>
      <c r="G47" s="1179"/>
      <c r="H47" s="1179"/>
      <c r="I47" s="1179"/>
      <c r="J47" s="1179"/>
      <c r="K47" s="1179"/>
      <c r="L47" s="1179"/>
      <c r="M47" s="1179"/>
      <c r="N47" s="1179"/>
      <c r="O47" s="1179"/>
      <c r="P47" s="1179"/>
      <c r="Q47" s="1179"/>
      <c r="R47" s="1179"/>
      <c r="S47" s="1179"/>
      <c r="T47" s="1179"/>
      <c r="U47" s="1179"/>
      <c r="V47" s="1179"/>
      <c r="W47" s="1179"/>
      <c r="X47" s="1179"/>
      <c r="Y47" s="1179"/>
      <c r="Z47" s="1179"/>
      <c r="AA47" s="1179"/>
      <c r="AB47" s="1179"/>
      <c r="AC47" s="1179"/>
      <c r="AD47" s="1179"/>
      <c r="AE47" s="1179"/>
    </row>
    <row r="48" spans="2:31" hidden="1">
      <c r="B48" s="1197"/>
      <c r="E48" s="1179"/>
      <c r="F48" s="1179"/>
      <c r="G48" s="1179"/>
      <c r="H48" s="1179"/>
      <c r="I48" s="1179"/>
      <c r="J48" s="1179"/>
      <c r="K48" s="1179"/>
      <c r="L48" s="1179"/>
      <c r="M48" s="1179"/>
      <c r="N48" s="1179"/>
      <c r="O48" s="1179"/>
      <c r="P48" s="1179"/>
      <c r="Q48" s="1179"/>
      <c r="R48" s="1179"/>
      <c r="S48" s="1179"/>
      <c r="T48" s="1179"/>
      <c r="U48" s="1179"/>
      <c r="V48" s="1179"/>
      <c r="W48" s="1179"/>
      <c r="X48" s="1179"/>
      <c r="Y48" s="1179"/>
      <c r="Z48" s="1179"/>
      <c r="AA48" s="1179"/>
      <c r="AB48" s="1179"/>
      <c r="AC48" s="1179"/>
      <c r="AD48" s="1179"/>
      <c r="AE48" s="1179"/>
    </row>
    <row r="49" spans="2:31" hidden="1">
      <c r="B49" s="1197"/>
      <c r="E49" s="1179"/>
      <c r="F49" s="1179"/>
      <c r="G49" s="1179"/>
      <c r="H49" s="1179"/>
      <c r="I49" s="1179"/>
      <c r="J49" s="1179"/>
      <c r="K49" s="1179"/>
      <c r="L49" s="1179"/>
      <c r="M49" s="1179"/>
      <c r="N49" s="1179"/>
      <c r="O49" s="1179"/>
      <c r="P49" s="1179"/>
      <c r="Q49" s="1179"/>
      <c r="R49" s="1179"/>
      <c r="S49" s="1179"/>
      <c r="T49" s="1179"/>
      <c r="U49" s="1179"/>
      <c r="V49" s="1179"/>
      <c r="W49" s="1179"/>
      <c r="X49" s="1179"/>
      <c r="Y49" s="1179"/>
      <c r="Z49" s="1179"/>
      <c r="AA49" s="1179"/>
      <c r="AB49" s="1179"/>
      <c r="AC49" s="1179"/>
      <c r="AD49" s="1179"/>
      <c r="AE49" s="1179"/>
    </row>
    <row r="50" spans="2:31" hidden="1">
      <c r="B50" s="1197"/>
      <c r="E50" s="1179"/>
      <c r="F50" s="1179"/>
      <c r="G50" s="1179"/>
      <c r="H50" s="1179"/>
      <c r="I50" s="1179"/>
      <c r="J50" s="1179"/>
      <c r="K50" s="1179"/>
      <c r="L50" s="1179"/>
      <c r="M50" s="1179"/>
      <c r="N50" s="1179"/>
      <c r="O50" s="1179"/>
      <c r="P50" s="1179"/>
      <c r="Q50" s="1179"/>
      <c r="R50" s="1179"/>
      <c r="S50" s="1179"/>
      <c r="T50" s="1179"/>
      <c r="U50" s="1179"/>
      <c r="V50" s="1179"/>
      <c r="W50" s="1179"/>
      <c r="X50" s="1179"/>
      <c r="Y50" s="1179"/>
      <c r="Z50" s="1179"/>
      <c r="AA50" s="1179"/>
      <c r="AB50" s="1179"/>
      <c r="AC50" s="1179"/>
      <c r="AD50" s="1179"/>
      <c r="AE50" s="1179"/>
    </row>
    <row r="51" spans="2:31" hidden="1">
      <c r="B51" s="1197"/>
      <c r="E51" s="1179"/>
      <c r="F51" s="1179"/>
      <c r="G51" s="1179"/>
      <c r="H51" s="1179"/>
      <c r="I51" s="1179"/>
      <c r="J51" s="1179"/>
      <c r="K51" s="1179"/>
      <c r="L51" s="1179"/>
      <c r="M51" s="1179"/>
      <c r="N51" s="1179"/>
      <c r="O51" s="1179"/>
      <c r="P51" s="1179"/>
      <c r="Q51" s="1179"/>
      <c r="R51" s="1179"/>
      <c r="S51" s="1179"/>
      <c r="T51" s="1179"/>
      <c r="U51" s="1179"/>
      <c r="V51" s="1179"/>
      <c r="W51" s="1179"/>
      <c r="X51" s="1179"/>
      <c r="Y51" s="1179"/>
      <c r="Z51" s="1179"/>
      <c r="AA51" s="1179"/>
      <c r="AB51" s="1179"/>
      <c r="AC51" s="1179"/>
      <c r="AD51" s="1179"/>
      <c r="AE51" s="1179"/>
    </row>
    <row r="52" spans="2:31" hidden="1">
      <c r="B52" s="1197"/>
      <c r="E52" s="1179"/>
      <c r="F52" s="1179"/>
      <c r="G52" s="1179"/>
      <c r="H52" s="1179"/>
      <c r="I52" s="1179"/>
      <c r="J52" s="1179"/>
      <c r="K52" s="1179"/>
      <c r="L52" s="1179"/>
      <c r="M52" s="1179"/>
      <c r="N52" s="1179"/>
      <c r="O52" s="1179"/>
      <c r="P52" s="1179"/>
      <c r="Q52" s="1179"/>
      <c r="R52" s="1179"/>
      <c r="S52" s="1179"/>
      <c r="T52" s="1179"/>
      <c r="U52" s="1179"/>
      <c r="V52" s="1179"/>
      <c r="W52" s="1179"/>
      <c r="X52" s="1179"/>
      <c r="Y52" s="1179"/>
      <c r="Z52" s="1179"/>
      <c r="AA52" s="1179"/>
      <c r="AB52" s="1179"/>
      <c r="AC52" s="1179"/>
      <c r="AD52" s="1179"/>
      <c r="AE52" s="1179"/>
    </row>
  </sheetData>
  <sheetProtection algorithmName="SHA-512" hashValue="LGporMq/4b+75uOC4cNFdbs2ZcRJZKQBjWRkHsP1vKByc3eMQvEAoxdv98MeOAisUTFbL8P/A/DFsxRzHLj2uA==" saltValue="R7JyYlX0+p1fOz+rafJrCQ==" spinCount="100000" sheet="1" objects="1" scenarios="1"/>
  <mergeCells count="8186">
    <mergeCell ref="BY3:BZ3"/>
    <mergeCell ref="CA3:CB3"/>
    <mergeCell ref="CC3:CD3"/>
    <mergeCell ref="CE3:CF3"/>
    <mergeCell ref="CG3:CH3"/>
    <mergeCell ref="DC3:DD3"/>
    <mergeCell ref="BC3:BD3"/>
    <mergeCell ref="AK3:AL3"/>
    <mergeCell ref="AM3:AN3"/>
    <mergeCell ref="AO3:AP3"/>
    <mergeCell ref="AQ3:AR3"/>
    <mergeCell ref="AS3:AT3"/>
    <mergeCell ref="BW3:BX3"/>
    <mergeCell ref="BE3:BF3"/>
    <mergeCell ref="BG3:BH3"/>
    <mergeCell ref="BI3:BJ3"/>
    <mergeCell ref="BK3:BL3"/>
    <mergeCell ref="BM3:BN3"/>
    <mergeCell ref="Q3:R3"/>
    <mergeCell ref="G3:H3"/>
    <mergeCell ref="BO3:BP3"/>
    <mergeCell ref="BQ3:BR3"/>
    <mergeCell ref="BS3:BT3"/>
    <mergeCell ref="BU3:BV3"/>
    <mergeCell ref="AU3:AV3"/>
    <mergeCell ref="AW3:AX3"/>
    <mergeCell ref="AY3:AZ3"/>
    <mergeCell ref="BA3:BB3"/>
    <mergeCell ref="AG3:AH3"/>
    <mergeCell ref="AI3:AJ3"/>
    <mergeCell ref="S3:T3"/>
    <mergeCell ref="U3:V3"/>
    <mergeCell ref="I3:J3"/>
    <mergeCell ref="K3:L3"/>
    <mergeCell ref="M3:N3"/>
    <mergeCell ref="O3:P3"/>
    <mergeCell ref="DM3:DN3"/>
    <mergeCell ref="DO3:DP3"/>
    <mergeCell ref="DQ3:DR3"/>
    <mergeCell ref="DS3:DT3"/>
    <mergeCell ref="DU3:DV3"/>
    <mergeCell ref="EQ3:ER3"/>
    <mergeCell ref="ES3:ET3"/>
    <mergeCell ref="EU3:EV3"/>
    <mergeCell ref="EW3:EX3"/>
    <mergeCell ref="EY3:EZ3"/>
    <mergeCell ref="EG3:EH3"/>
    <mergeCell ref="EI3:EJ3"/>
    <mergeCell ref="EK3:EL3"/>
    <mergeCell ref="EM3:EN3"/>
    <mergeCell ref="EO3:EP3"/>
    <mergeCell ref="CI3:CJ3"/>
    <mergeCell ref="CK3:CL3"/>
    <mergeCell ref="CM3:CN3"/>
    <mergeCell ref="CO3:CP3"/>
    <mergeCell ref="CQ3:CR3"/>
    <mergeCell ref="DE3:DF3"/>
    <mergeCell ref="DG3:DH3"/>
    <mergeCell ref="DI3:DJ3"/>
    <mergeCell ref="DK3:DL3"/>
    <mergeCell ref="CS3:CT3"/>
    <mergeCell ref="CU3:CV3"/>
    <mergeCell ref="CW3:CX3"/>
    <mergeCell ref="CY3:CZ3"/>
    <mergeCell ref="DA3:DB3"/>
    <mergeCell ref="FA3:FB3"/>
    <mergeCell ref="FC3:FD3"/>
    <mergeCell ref="FE3:FF3"/>
    <mergeCell ref="FG3:FH3"/>
    <mergeCell ref="FI3:FJ3"/>
    <mergeCell ref="GE3:GF3"/>
    <mergeCell ref="GG3:GH3"/>
    <mergeCell ref="GI3:GJ3"/>
    <mergeCell ref="GK3:GL3"/>
    <mergeCell ref="GM3:GN3"/>
    <mergeCell ref="FU3:FV3"/>
    <mergeCell ref="FW3:FX3"/>
    <mergeCell ref="FY3:FZ3"/>
    <mergeCell ref="GA3:GB3"/>
    <mergeCell ref="GC3:GD3"/>
    <mergeCell ref="DW3:DX3"/>
    <mergeCell ref="DY3:DZ3"/>
    <mergeCell ref="EA3:EB3"/>
    <mergeCell ref="EC3:ED3"/>
    <mergeCell ref="EE3:EF3"/>
    <mergeCell ref="GO3:GP3"/>
    <mergeCell ref="GQ3:GR3"/>
    <mergeCell ref="GS3:GT3"/>
    <mergeCell ref="GU3:GV3"/>
    <mergeCell ref="GW3:GX3"/>
    <mergeCell ref="HS3:HT3"/>
    <mergeCell ref="HU3:HV3"/>
    <mergeCell ref="HW3:HX3"/>
    <mergeCell ref="HY3:HZ3"/>
    <mergeCell ref="IA3:IB3"/>
    <mergeCell ref="HI3:HJ3"/>
    <mergeCell ref="HK3:HL3"/>
    <mergeCell ref="HM3:HN3"/>
    <mergeCell ref="HO3:HP3"/>
    <mergeCell ref="HQ3:HR3"/>
    <mergeCell ref="FK3:FL3"/>
    <mergeCell ref="FM3:FN3"/>
    <mergeCell ref="FO3:FP3"/>
    <mergeCell ref="FQ3:FR3"/>
    <mergeCell ref="FS3:FT3"/>
    <mergeCell ref="IC3:ID3"/>
    <mergeCell ref="IE3:IF3"/>
    <mergeCell ref="IG3:IH3"/>
    <mergeCell ref="II3:IJ3"/>
    <mergeCell ref="IK3:IL3"/>
    <mergeCell ref="JG3:JH3"/>
    <mergeCell ref="JI3:JJ3"/>
    <mergeCell ref="JK3:JL3"/>
    <mergeCell ref="JM3:JN3"/>
    <mergeCell ref="JO3:JP3"/>
    <mergeCell ref="IW3:IX3"/>
    <mergeCell ref="IY3:IZ3"/>
    <mergeCell ref="JA3:JB3"/>
    <mergeCell ref="JC3:JD3"/>
    <mergeCell ref="JE3:JF3"/>
    <mergeCell ref="GY3:GZ3"/>
    <mergeCell ref="HA3:HB3"/>
    <mergeCell ref="HC3:HD3"/>
    <mergeCell ref="HE3:HF3"/>
    <mergeCell ref="HG3:HH3"/>
    <mergeCell ref="JQ3:JR3"/>
    <mergeCell ref="JS3:JT3"/>
    <mergeCell ref="JU3:JV3"/>
    <mergeCell ref="JW3:JX3"/>
    <mergeCell ref="JY3:JZ3"/>
    <mergeCell ref="KU3:KV3"/>
    <mergeCell ref="KW3:KX3"/>
    <mergeCell ref="KY3:KZ3"/>
    <mergeCell ref="LA3:LB3"/>
    <mergeCell ref="LC3:LD3"/>
    <mergeCell ref="KK3:KL3"/>
    <mergeCell ref="KM3:KN3"/>
    <mergeCell ref="KO3:KP3"/>
    <mergeCell ref="KQ3:KR3"/>
    <mergeCell ref="KS3:KT3"/>
    <mergeCell ref="IM3:IN3"/>
    <mergeCell ref="IO3:IP3"/>
    <mergeCell ref="IQ3:IR3"/>
    <mergeCell ref="IS3:IT3"/>
    <mergeCell ref="IU3:IV3"/>
    <mergeCell ref="LE3:LF3"/>
    <mergeCell ref="LG3:LH3"/>
    <mergeCell ref="LI3:LJ3"/>
    <mergeCell ref="LK3:LL3"/>
    <mergeCell ref="LM3:LN3"/>
    <mergeCell ref="MI3:MJ3"/>
    <mergeCell ref="MK3:ML3"/>
    <mergeCell ref="MM3:MN3"/>
    <mergeCell ref="MO3:MP3"/>
    <mergeCell ref="MQ3:MR3"/>
    <mergeCell ref="LY3:LZ3"/>
    <mergeCell ref="MA3:MB3"/>
    <mergeCell ref="MC3:MD3"/>
    <mergeCell ref="ME3:MF3"/>
    <mergeCell ref="MG3:MH3"/>
    <mergeCell ref="KA3:KB3"/>
    <mergeCell ref="KC3:KD3"/>
    <mergeCell ref="KE3:KF3"/>
    <mergeCell ref="KG3:KH3"/>
    <mergeCell ref="KI3:KJ3"/>
    <mergeCell ref="MS3:MT3"/>
    <mergeCell ref="MU3:MV3"/>
    <mergeCell ref="MW3:MX3"/>
    <mergeCell ref="MY3:MZ3"/>
    <mergeCell ref="NA3:NB3"/>
    <mergeCell ref="NW3:NX3"/>
    <mergeCell ref="NY3:NZ3"/>
    <mergeCell ref="OA3:OB3"/>
    <mergeCell ref="OC3:OD3"/>
    <mergeCell ref="OE3:OF3"/>
    <mergeCell ref="NM3:NN3"/>
    <mergeCell ref="NO3:NP3"/>
    <mergeCell ref="NQ3:NR3"/>
    <mergeCell ref="NS3:NT3"/>
    <mergeCell ref="NU3:NV3"/>
    <mergeCell ref="LO3:LP3"/>
    <mergeCell ref="LQ3:LR3"/>
    <mergeCell ref="LS3:LT3"/>
    <mergeCell ref="LU3:LV3"/>
    <mergeCell ref="LW3:LX3"/>
    <mergeCell ref="OG3:OH3"/>
    <mergeCell ref="OI3:OJ3"/>
    <mergeCell ref="OK3:OL3"/>
    <mergeCell ref="OM3:ON3"/>
    <mergeCell ref="OO3:OP3"/>
    <mergeCell ref="PK3:PL3"/>
    <mergeCell ref="PM3:PN3"/>
    <mergeCell ref="PO3:PP3"/>
    <mergeCell ref="PQ3:PR3"/>
    <mergeCell ref="PS3:PT3"/>
    <mergeCell ref="PA3:PB3"/>
    <mergeCell ref="PC3:PD3"/>
    <mergeCell ref="PE3:PF3"/>
    <mergeCell ref="PG3:PH3"/>
    <mergeCell ref="PI3:PJ3"/>
    <mergeCell ref="NC3:ND3"/>
    <mergeCell ref="NE3:NF3"/>
    <mergeCell ref="NG3:NH3"/>
    <mergeCell ref="NI3:NJ3"/>
    <mergeCell ref="NK3:NL3"/>
    <mergeCell ref="PU3:PV3"/>
    <mergeCell ref="PW3:PX3"/>
    <mergeCell ref="PY3:PZ3"/>
    <mergeCell ref="QA3:QB3"/>
    <mergeCell ref="QC3:QD3"/>
    <mergeCell ref="QY3:QZ3"/>
    <mergeCell ref="RA3:RB3"/>
    <mergeCell ref="RC3:RD3"/>
    <mergeCell ref="RE3:RF3"/>
    <mergeCell ref="RG3:RH3"/>
    <mergeCell ref="QO3:QP3"/>
    <mergeCell ref="QQ3:QR3"/>
    <mergeCell ref="QS3:QT3"/>
    <mergeCell ref="QU3:QV3"/>
    <mergeCell ref="QW3:QX3"/>
    <mergeCell ref="OQ3:OR3"/>
    <mergeCell ref="OS3:OT3"/>
    <mergeCell ref="OU3:OV3"/>
    <mergeCell ref="OW3:OX3"/>
    <mergeCell ref="OY3:OZ3"/>
    <mergeCell ref="RI3:RJ3"/>
    <mergeCell ref="RK3:RL3"/>
    <mergeCell ref="RM3:RN3"/>
    <mergeCell ref="RO3:RP3"/>
    <mergeCell ref="RQ3:RR3"/>
    <mergeCell ref="SM3:SN3"/>
    <mergeCell ref="SO3:SP3"/>
    <mergeCell ref="SQ3:SR3"/>
    <mergeCell ref="SS3:ST3"/>
    <mergeCell ref="SU3:SV3"/>
    <mergeCell ref="SC3:SD3"/>
    <mergeCell ref="SE3:SF3"/>
    <mergeCell ref="SG3:SH3"/>
    <mergeCell ref="SI3:SJ3"/>
    <mergeCell ref="SK3:SL3"/>
    <mergeCell ref="QE3:QF3"/>
    <mergeCell ref="QG3:QH3"/>
    <mergeCell ref="QI3:QJ3"/>
    <mergeCell ref="QK3:QL3"/>
    <mergeCell ref="QM3:QN3"/>
    <mergeCell ref="SW3:SX3"/>
    <mergeCell ref="SY3:SZ3"/>
    <mergeCell ref="TA3:TB3"/>
    <mergeCell ref="TC3:TD3"/>
    <mergeCell ref="TE3:TF3"/>
    <mergeCell ref="UA3:UB3"/>
    <mergeCell ref="UC3:UD3"/>
    <mergeCell ref="UE3:UF3"/>
    <mergeCell ref="UG3:UH3"/>
    <mergeCell ref="UI3:UJ3"/>
    <mergeCell ref="TQ3:TR3"/>
    <mergeCell ref="TS3:TT3"/>
    <mergeCell ref="TU3:TV3"/>
    <mergeCell ref="TW3:TX3"/>
    <mergeCell ref="TY3:TZ3"/>
    <mergeCell ref="RS3:RT3"/>
    <mergeCell ref="RU3:RV3"/>
    <mergeCell ref="RW3:RX3"/>
    <mergeCell ref="RY3:RZ3"/>
    <mergeCell ref="SA3:SB3"/>
    <mergeCell ref="UK3:UL3"/>
    <mergeCell ref="UM3:UN3"/>
    <mergeCell ref="UO3:UP3"/>
    <mergeCell ref="UQ3:UR3"/>
    <mergeCell ref="US3:UT3"/>
    <mergeCell ref="VO3:VP3"/>
    <mergeCell ref="VQ3:VR3"/>
    <mergeCell ref="VS3:VT3"/>
    <mergeCell ref="VU3:VV3"/>
    <mergeCell ref="VW3:VX3"/>
    <mergeCell ref="VE3:VF3"/>
    <mergeCell ref="VG3:VH3"/>
    <mergeCell ref="VI3:VJ3"/>
    <mergeCell ref="VK3:VL3"/>
    <mergeCell ref="VM3:VN3"/>
    <mergeCell ref="TG3:TH3"/>
    <mergeCell ref="TI3:TJ3"/>
    <mergeCell ref="TK3:TL3"/>
    <mergeCell ref="TM3:TN3"/>
    <mergeCell ref="TO3:TP3"/>
    <mergeCell ref="VY3:VZ3"/>
    <mergeCell ref="WA3:WB3"/>
    <mergeCell ref="WC3:WD3"/>
    <mergeCell ref="WE3:WF3"/>
    <mergeCell ref="WG3:WH3"/>
    <mergeCell ref="XC3:XD3"/>
    <mergeCell ref="XE3:XF3"/>
    <mergeCell ref="XG3:XH3"/>
    <mergeCell ref="XI3:XJ3"/>
    <mergeCell ref="XK3:XL3"/>
    <mergeCell ref="WS3:WT3"/>
    <mergeCell ref="WU3:WV3"/>
    <mergeCell ref="WW3:WX3"/>
    <mergeCell ref="WY3:WZ3"/>
    <mergeCell ref="XA3:XB3"/>
    <mergeCell ref="UU3:UV3"/>
    <mergeCell ref="UW3:UX3"/>
    <mergeCell ref="UY3:UZ3"/>
    <mergeCell ref="VA3:VB3"/>
    <mergeCell ref="VC3:VD3"/>
    <mergeCell ref="XM3:XN3"/>
    <mergeCell ref="XO3:XP3"/>
    <mergeCell ref="XQ3:XR3"/>
    <mergeCell ref="XS3:XT3"/>
    <mergeCell ref="XU3:XV3"/>
    <mergeCell ref="YQ3:YR3"/>
    <mergeCell ref="YS3:YT3"/>
    <mergeCell ref="YU3:YV3"/>
    <mergeCell ref="YW3:YX3"/>
    <mergeCell ref="YY3:YZ3"/>
    <mergeCell ref="YG3:YH3"/>
    <mergeCell ref="YI3:YJ3"/>
    <mergeCell ref="YK3:YL3"/>
    <mergeCell ref="YM3:YN3"/>
    <mergeCell ref="YO3:YP3"/>
    <mergeCell ref="WI3:WJ3"/>
    <mergeCell ref="WK3:WL3"/>
    <mergeCell ref="WM3:WN3"/>
    <mergeCell ref="WO3:WP3"/>
    <mergeCell ref="WQ3:WR3"/>
    <mergeCell ref="ZA3:ZB3"/>
    <mergeCell ref="ZC3:ZD3"/>
    <mergeCell ref="ZE3:ZF3"/>
    <mergeCell ref="ZG3:ZH3"/>
    <mergeCell ref="ZI3:ZJ3"/>
    <mergeCell ref="AAE3:AAF3"/>
    <mergeCell ref="AAG3:AAH3"/>
    <mergeCell ref="AAI3:AAJ3"/>
    <mergeCell ref="AAK3:AAL3"/>
    <mergeCell ref="AAM3:AAN3"/>
    <mergeCell ref="ZU3:ZV3"/>
    <mergeCell ref="ZW3:ZX3"/>
    <mergeCell ref="ZY3:ZZ3"/>
    <mergeCell ref="AAA3:AAB3"/>
    <mergeCell ref="AAC3:AAD3"/>
    <mergeCell ref="XW3:XX3"/>
    <mergeCell ref="XY3:XZ3"/>
    <mergeCell ref="YA3:YB3"/>
    <mergeCell ref="YC3:YD3"/>
    <mergeCell ref="YE3:YF3"/>
    <mergeCell ref="AAO3:AAP3"/>
    <mergeCell ref="AAQ3:AAR3"/>
    <mergeCell ref="AAS3:AAT3"/>
    <mergeCell ref="AAU3:AAV3"/>
    <mergeCell ref="AAW3:AAX3"/>
    <mergeCell ref="ABS3:ABT3"/>
    <mergeCell ref="ABU3:ABV3"/>
    <mergeCell ref="ABW3:ABX3"/>
    <mergeCell ref="ABY3:ABZ3"/>
    <mergeCell ref="ACA3:ACB3"/>
    <mergeCell ref="ABI3:ABJ3"/>
    <mergeCell ref="ABK3:ABL3"/>
    <mergeCell ref="ABM3:ABN3"/>
    <mergeCell ref="ABO3:ABP3"/>
    <mergeCell ref="ABQ3:ABR3"/>
    <mergeCell ref="ZK3:ZL3"/>
    <mergeCell ref="ZM3:ZN3"/>
    <mergeCell ref="ZO3:ZP3"/>
    <mergeCell ref="ZQ3:ZR3"/>
    <mergeCell ref="ZS3:ZT3"/>
    <mergeCell ref="ACC3:ACD3"/>
    <mergeCell ref="ACE3:ACF3"/>
    <mergeCell ref="ACG3:ACH3"/>
    <mergeCell ref="ACI3:ACJ3"/>
    <mergeCell ref="ACK3:ACL3"/>
    <mergeCell ref="ADG3:ADH3"/>
    <mergeCell ref="ADI3:ADJ3"/>
    <mergeCell ref="ADK3:ADL3"/>
    <mergeCell ref="ADM3:ADN3"/>
    <mergeCell ref="ADO3:ADP3"/>
    <mergeCell ref="ACW3:ACX3"/>
    <mergeCell ref="ACY3:ACZ3"/>
    <mergeCell ref="ADA3:ADB3"/>
    <mergeCell ref="ADC3:ADD3"/>
    <mergeCell ref="ADE3:ADF3"/>
    <mergeCell ref="AAY3:AAZ3"/>
    <mergeCell ref="ABA3:ABB3"/>
    <mergeCell ref="ABC3:ABD3"/>
    <mergeCell ref="ABE3:ABF3"/>
    <mergeCell ref="ABG3:ABH3"/>
    <mergeCell ref="ADQ3:ADR3"/>
    <mergeCell ref="ADS3:ADT3"/>
    <mergeCell ref="ADU3:ADV3"/>
    <mergeCell ref="ADW3:ADX3"/>
    <mergeCell ref="ADY3:ADZ3"/>
    <mergeCell ref="AEU3:AEV3"/>
    <mergeCell ref="AEW3:AEX3"/>
    <mergeCell ref="AEY3:AEZ3"/>
    <mergeCell ref="AFA3:AFB3"/>
    <mergeCell ref="AFC3:AFD3"/>
    <mergeCell ref="AEK3:AEL3"/>
    <mergeCell ref="AEM3:AEN3"/>
    <mergeCell ref="AEO3:AEP3"/>
    <mergeCell ref="AEQ3:AER3"/>
    <mergeCell ref="AES3:AET3"/>
    <mergeCell ref="ACM3:ACN3"/>
    <mergeCell ref="ACO3:ACP3"/>
    <mergeCell ref="ACQ3:ACR3"/>
    <mergeCell ref="ACS3:ACT3"/>
    <mergeCell ref="ACU3:ACV3"/>
    <mergeCell ref="AFE3:AFF3"/>
    <mergeCell ref="AFG3:AFH3"/>
    <mergeCell ref="AFI3:AFJ3"/>
    <mergeCell ref="AFK3:AFL3"/>
    <mergeCell ref="AFM3:AFN3"/>
    <mergeCell ref="AGI3:AGJ3"/>
    <mergeCell ref="AGK3:AGL3"/>
    <mergeCell ref="AGM3:AGN3"/>
    <mergeCell ref="AGO3:AGP3"/>
    <mergeCell ref="AGQ3:AGR3"/>
    <mergeCell ref="AFY3:AFZ3"/>
    <mergeCell ref="AGA3:AGB3"/>
    <mergeCell ref="AGC3:AGD3"/>
    <mergeCell ref="AGE3:AGF3"/>
    <mergeCell ref="AGG3:AGH3"/>
    <mergeCell ref="AEA3:AEB3"/>
    <mergeCell ref="AEC3:AED3"/>
    <mergeCell ref="AEE3:AEF3"/>
    <mergeCell ref="AEG3:AEH3"/>
    <mergeCell ref="AEI3:AEJ3"/>
    <mergeCell ref="AGS3:AGT3"/>
    <mergeCell ref="AGU3:AGV3"/>
    <mergeCell ref="AGW3:AGX3"/>
    <mergeCell ref="AGY3:AGZ3"/>
    <mergeCell ref="AHA3:AHB3"/>
    <mergeCell ref="AHW3:AHX3"/>
    <mergeCell ref="AHY3:AHZ3"/>
    <mergeCell ref="AIA3:AIB3"/>
    <mergeCell ref="AIC3:AID3"/>
    <mergeCell ref="AIE3:AIF3"/>
    <mergeCell ref="AHM3:AHN3"/>
    <mergeCell ref="AHO3:AHP3"/>
    <mergeCell ref="AHQ3:AHR3"/>
    <mergeCell ref="AHS3:AHT3"/>
    <mergeCell ref="AHU3:AHV3"/>
    <mergeCell ref="AFO3:AFP3"/>
    <mergeCell ref="AFQ3:AFR3"/>
    <mergeCell ref="AFS3:AFT3"/>
    <mergeCell ref="AFU3:AFV3"/>
    <mergeCell ref="AFW3:AFX3"/>
    <mergeCell ref="AIG3:AIH3"/>
    <mergeCell ref="AII3:AIJ3"/>
    <mergeCell ref="AIK3:AIL3"/>
    <mergeCell ref="AIM3:AIN3"/>
    <mergeCell ref="AIO3:AIP3"/>
    <mergeCell ref="AJK3:AJL3"/>
    <mergeCell ref="AJM3:AJN3"/>
    <mergeCell ref="AJO3:AJP3"/>
    <mergeCell ref="AJQ3:AJR3"/>
    <mergeCell ref="AJS3:AJT3"/>
    <mergeCell ref="AJA3:AJB3"/>
    <mergeCell ref="AJC3:AJD3"/>
    <mergeCell ref="AJE3:AJF3"/>
    <mergeCell ref="AJG3:AJH3"/>
    <mergeCell ref="AJI3:AJJ3"/>
    <mergeCell ref="AHC3:AHD3"/>
    <mergeCell ref="AHE3:AHF3"/>
    <mergeCell ref="AHG3:AHH3"/>
    <mergeCell ref="AHI3:AHJ3"/>
    <mergeCell ref="AHK3:AHL3"/>
    <mergeCell ref="AJU3:AJV3"/>
    <mergeCell ref="AJW3:AJX3"/>
    <mergeCell ref="AJY3:AJZ3"/>
    <mergeCell ref="AKA3:AKB3"/>
    <mergeCell ref="AKC3:AKD3"/>
    <mergeCell ref="AKY3:AKZ3"/>
    <mergeCell ref="ALA3:ALB3"/>
    <mergeCell ref="ALC3:ALD3"/>
    <mergeCell ref="ALE3:ALF3"/>
    <mergeCell ref="ALG3:ALH3"/>
    <mergeCell ref="AKO3:AKP3"/>
    <mergeCell ref="AKQ3:AKR3"/>
    <mergeCell ref="AKS3:AKT3"/>
    <mergeCell ref="AKU3:AKV3"/>
    <mergeCell ref="AKW3:AKX3"/>
    <mergeCell ref="AIQ3:AIR3"/>
    <mergeCell ref="AIS3:AIT3"/>
    <mergeCell ref="AIU3:AIV3"/>
    <mergeCell ref="AIW3:AIX3"/>
    <mergeCell ref="AIY3:AIZ3"/>
    <mergeCell ref="ALI3:ALJ3"/>
    <mergeCell ref="ALK3:ALL3"/>
    <mergeCell ref="ALM3:ALN3"/>
    <mergeCell ref="ALO3:ALP3"/>
    <mergeCell ref="ALQ3:ALR3"/>
    <mergeCell ref="AMM3:AMN3"/>
    <mergeCell ref="AMO3:AMP3"/>
    <mergeCell ref="AMQ3:AMR3"/>
    <mergeCell ref="AMS3:AMT3"/>
    <mergeCell ref="AMU3:AMV3"/>
    <mergeCell ref="AMC3:AMD3"/>
    <mergeCell ref="AME3:AMF3"/>
    <mergeCell ref="AMG3:AMH3"/>
    <mergeCell ref="AMI3:AMJ3"/>
    <mergeCell ref="AMK3:AML3"/>
    <mergeCell ref="AKE3:AKF3"/>
    <mergeCell ref="AKG3:AKH3"/>
    <mergeCell ref="AKI3:AKJ3"/>
    <mergeCell ref="AKK3:AKL3"/>
    <mergeCell ref="AKM3:AKN3"/>
    <mergeCell ref="AMW3:AMX3"/>
    <mergeCell ref="AMY3:AMZ3"/>
    <mergeCell ref="ANA3:ANB3"/>
    <mergeCell ref="ANC3:AND3"/>
    <mergeCell ref="ANE3:ANF3"/>
    <mergeCell ref="AOA3:AOB3"/>
    <mergeCell ref="AOC3:AOD3"/>
    <mergeCell ref="AOE3:AOF3"/>
    <mergeCell ref="AOG3:AOH3"/>
    <mergeCell ref="AOI3:AOJ3"/>
    <mergeCell ref="ANQ3:ANR3"/>
    <mergeCell ref="ANS3:ANT3"/>
    <mergeCell ref="ANU3:ANV3"/>
    <mergeCell ref="ANW3:ANX3"/>
    <mergeCell ref="ANY3:ANZ3"/>
    <mergeCell ref="ALS3:ALT3"/>
    <mergeCell ref="ALU3:ALV3"/>
    <mergeCell ref="ALW3:ALX3"/>
    <mergeCell ref="ALY3:ALZ3"/>
    <mergeCell ref="AMA3:AMB3"/>
    <mergeCell ref="AOK3:AOL3"/>
    <mergeCell ref="AOM3:AON3"/>
    <mergeCell ref="AOO3:AOP3"/>
    <mergeCell ref="AOQ3:AOR3"/>
    <mergeCell ref="AOS3:AOT3"/>
    <mergeCell ref="APO3:APP3"/>
    <mergeCell ref="APQ3:APR3"/>
    <mergeCell ref="APS3:APT3"/>
    <mergeCell ref="APU3:APV3"/>
    <mergeCell ref="APW3:APX3"/>
    <mergeCell ref="APE3:APF3"/>
    <mergeCell ref="APG3:APH3"/>
    <mergeCell ref="API3:APJ3"/>
    <mergeCell ref="APK3:APL3"/>
    <mergeCell ref="APM3:APN3"/>
    <mergeCell ref="ANG3:ANH3"/>
    <mergeCell ref="ANI3:ANJ3"/>
    <mergeCell ref="ANK3:ANL3"/>
    <mergeCell ref="ANM3:ANN3"/>
    <mergeCell ref="ANO3:ANP3"/>
    <mergeCell ref="APY3:APZ3"/>
    <mergeCell ref="AQA3:AQB3"/>
    <mergeCell ref="AQC3:AQD3"/>
    <mergeCell ref="AQE3:AQF3"/>
    <mergeCell ref="AQG3:AQH3"/>
    <mergeCell ref="ARC3:ARD3"/>
    <mergeCell ref="ARE3:ARF3"/>
    <mergeCell ref="ARG3:ARH3"/>
    <mergeCell ref="ARI3:ARJ3"/>
    <mergeCell ref="ARK3:ARL3"/>
    <mergeCell ref="AQS3:AQT3"/>
    <mergeCell ref="AQU3:AQV3"/>
    <mergeCell ref="AQW3:AQX3"/>
    <mergeCell ref="AQY3:AQZ3"/>
    <mergeCell ref="ARA3:ARB3"/>
    <mergeCell ref="AOU3:AOV3"/>
    <mergeCell ref="AOW3:AOX3"/>
    <mergeCell ref="AOY3:AOZ3"/>
    <mergeCell ref="APA3:APB3"/>
    <mergeCell ref="APC3:APD3"/>
    <mergeCell ref="ARM3:ARN3"/>
    <mergeCell ref="ARO3:ARP3"/>
    <mergeCell ref="ARQ3:ARR3"/>
    <mergeCell ref="ARS3:ART3"/>
    <mergeCell ref="ARU3:ARV3"/>
    <mergeCell ref="ASQ3:ASR3"/>
    <mergeCell ref="ASS3:AST3"/>
    <mergeCell ref="ASU3:ASV3"/>
    <mergeCell ref="ASW3:ASX3"/>
    <mergeCell ref="ASY3:ASZ3"/>
    <mergeCell ref="ASG3:ASH3"/>
    <mergeCell ref="ASI3:ASJ3"/>
    <mergeCell ref="ASK3:ASL3"/>
    <mergeCell ref="ASM3:ASN3"/>
    <mergeCell ref="ASO3:ASP3"/>
    <mergeCell ref="AQI3:AQJ3"/>
    <mergeCell ref="AQK3:AQL3"/>
    <mergeCell ref="AQM3:AQN3"/>
    <mergeCell ref="AQO3:AQP3"/>
    <mergeCell ref="AQQ3:AQR3"/>
    <mergeCell ref="ATA3:ATB3"/>
    <mergeCell ref="ATC3:ATD3"/>
    <mergeCell ref="ATE3:ATF3"/>
    <mergeCell ref="ATG3:ATH3"/>
    <mergeCell ref="ATI3:ATJ3"/>
    <mergeCell ref="AUE3:AUF3"/>
    <mergeCell ref="AUG3:AUH3"/>
    <mergeCell ref="AUI3:AUJ3"/>
    <mergeCell ref="AUK3:AUL3"/>
    <mergeCell ref="AUM3:AUN3"/>
    <mergeCell ref="ATU3:ATV3"/>
    <mergeCell ref="ATW3:ATX3"/>
    <mergeCell ref="ATY3:ATZ3"/>
    <mergeCell ref="AUA3:AUB3"/>
    <mergeCell ref="AUC3:AUD3"/>
    <mergeCell ref="ARW3:ARX3"/>
    <mergeCell ref="ARY3:ARZ3"/>
    <mergeCell ref="ASA3:ASB3"/>
    <mergeCell ref="ASC3:ASD3"/>
    <mergeCell ref="ASE3:ASF3"/>
    <mergeCell ref="AUO3:AUP3"/>
    <mergeCell ref="AUQ3:AUR3"/>
    <mergeCell ref="AUS3:AUT3"/>
    <mergeCell ref="AUU3:AUV3"/>
    <mergeCell ref="AUW3:AUX3"/>
    <mergeCell ref="AVS3:AVT3"/>
    <mergeCell ref="AVU3:AVV3"/>
    <mergeCell ref="AVW3:AVX3"/>
    <mergeCell ref="AVY3:AVZ3"/>
    <mergeCell ref="AWA3:AWB3"/>
    <mergeCell ref="AVI3:AVJ3"/>
    <mergeCell ref="AVK3:AVL3"/>
    <mergeCell ref="AVM3:AVN3"/>
    <mergeCell ref="AVO3:AVP3"/>
    <mergeCell ref="AVQ3:AVR3"/>
    <mergeCell ref="ATK3:ATL3"/>
    <mergeCell ref="ATM3:ATN3"/>
    <mergeCell ref="ATO3:ATP3"/>
    <mergeCell ref="ATQ3:ATR3"/>
    <mergeCell ref="ATS3:ATT3"/>
    <mergeCell ref="AWC3:AWD3"/>
    <mergeCell ref="AWE3:AWF3"/>
    <mergeCell ref="AWG3:AWH3"/>
    <mergeCell ref="AWI3:AWJ3"/>
    <mergeCell ref="AWK3:AWL3"/>
    <mergeCell ref="AXG3:AXH3"/>
    <mergeCell ref="AXI3:AXJ3"/>
    <mergeCell ref="AXK3:AXL3"/>
    <mergeCell ref="AXM3:AXN3"/>
    <mergeCell ref="AXO3:AXP3"/>
    <mergeCell ref="AWW3:AWX3"/>
    <mergeCell ref="AWY3:AWZ3"/>
    <mergeCell ref="AXA3:AXB3"/>
    <mergeCell ref="AXC3:AXD3"/>
    <mergeCell ref="AXE3:AXF3"/>
    <mergeCell ref="AUY3:AUZ3"/>
    <mergeCell ref="AVA3:AVB3"/>
    <mergeCell ref="AVC3:AVD3"/>
    <mergeCell ref="AVE3:AVF3"/>
    <mergeCell ref="AVG3:AVH3"/>
    <mergeCell ref="AXQ3:AXR3"/>
    <mergeCell ref="AXS3:AXT3"/>
    <mergeCell ref="AXU3:AXV3"/>
    <mergeCell ref="AXW3:AXX3"/>
    <mergeCell ref="AXY3:AXZ3"/>
    <mergeCell ref="AYU3:AYV3"/>
    <mergeCell ref="AYW3:AYX3"/>
    <mergeCell ref="AYY3:AYZ3"/>
    <mergeCell ref="AZA3:AZB3"/>
    <mergeCell ref="AZC3:AZD3"/>
    <mergeCell ref="AYK3:AYL3"/>
    <mergeCell ref="AYM3:AYN3"/>
    <mergeCell ref="AYO3:AYP3"/>
    <mergeCell ref="AYQ3:AYR3"/>
    <mergeCell ref="AYS3:AYT3"/>
    <mergeCell ref="AWM3:AWN3"/>
    <mergeCell ref="AWO3:AWP3"/>
    <mergeCell ref="AWQ3:AWR3"/>
    <mergeCell ref="AWS3:AWT3"/>
    <mergeCell ref="AWU3:AWV3"/>
    <mergeCell ref="AZE3:AZF3"/>
    <mergeCell ref="AZG3:AZH3"/>
    <mergeCell ref="AZI3:AZJ3"/>
    <mergeCell ref="AZK3:AZL3"/>
    <mergeCell ref="AZM3:AZN3"/>
    <mergeCell ref="BAI3:BAJ3"/>
    <mergeCell ref="BAK3:BAL3"/>
    <mergeCell ref="BAM3:BAN3"/>
    <mergeCell ref="BAO3:BAP3"/>
    <mergeCell ref="BAQ3:BAR3"/>
    <mergeCell ref="AZY3:AZZ3"/>
    <mergeCell ref="BAA3:BAB3"/>
    <mergeCell ref="BAC3:BAD3"/>
    <mergeCell ref="BAE3:BAF3"/>
    <mergeCell ref="BAG3:BAH3"/>
    <mergeCell ref="AYA3:AYB3"/>
    <mergeCell ref="AYC3:AYD3"/>
    <mergeCell ref="AYE3:AYF3"/>
    <mergeCell ref="AYG3:AYH3"/>
    <mergeCell ref="AYI3:AYJ3"/>
    <mergeCell ref="BAS3:BAT3"/>
    <mergeCell ref="BAU3:BAV3"/>
    <mergeCell ref="BAW3:BAX3"/>
    <mergeCell ref="BAY3:BAZ3"/>
    <mergeCell ref="BBA3:BBB3"/>
    <mergeCell ref="BBW3:BBX3"/>
    <mergeCell ref="BBY3:BBZ3"/>
    <mergeCell ref="BCA3:BCB3"/>
    <mergeCell ref="BCC3:BCD3"/>
    <mergeCell ref="BCE3:BCF3"/>
    <mergeCell ref="BBM3:BBN3"/>
    <mergeCell ref="BBO3:BBP3"/>
    <mergeCell ref="BBQ3:BBR3"/>
    <mergeCell ref="BBS3:BBT3"/>
    <mergeCell ref="BBU3:BBV3"/>
    <mergeCell ref="AZO3:AZP3"/>
    <mergeCell ref="AZQ3:AZR3"/>
    <mergeCell ref="AZS3:AZT3"/>
    <mergeCell ref="AZU3:AZV3"/>
    <mergeCell ref="AZW3:AZX3"/>
    <mergeCell ref="BCG3:BCH3"/>
    <mergeCell ref="BCI3:BCJ3"/>
    <mergeCell ref="BCK3:BCL3"/>
    <mergeCell ref="BCM3:BCN3"/>
    <mergeCell ref="BCO3:BCP3"/>
    <mergeCell ref="BDK3:BDL3"/>
    <mergeCell ref="BDM3:BDN3"/>
    <mergeCell ref="BDO3:BDP3"/>
    <mergeCell ref="BDQ3:BDR3"/>
    <mergeCell ref="BDS3:BDT3"/>
    <mergeCell ref="BDA3:BDB3"/>
    <mergeCell ref="BDC3:BDD3"/>
    <mergeCell ref="BDE3:BDF3"/>
    <mergeCell ref="BDG3:BDH3"/>
    <mergeCell ref="BDI3:BDJ3"/>
    <mergeCell ref="BBC3:BBD3"/>
    <mergeCell ref="BBE3:BBF3"/>
    <mergeCell ref="BBG3:BBH3"/>
    <mergeCell ref="BBI3:BBJ3"/>
    <mergeCell ref="BBK3:BBL3"/>
    <mergeCell ref="BDU3:BDV3"/>
    <mergeCell ref="BDW3:BDX3"/>
    <mergeCell ref="BDY3:BDZ3"/>
    <mergeCell ref="BEA3:BEB3"/>
    <mergeCell ref="BEC3:BED3"/>
    <mergeCell ref="BEY3:BEZ3"/>
    <mergeCell ref="BFA3:BFB3"/>
    <mergeCell ref="BFC3:BFD3"/>
    <mergeCell ref="BFE3:BFF3"/>
    <mergeCell ref="BFG3:BFH3"/>
    <mergeCell ref="BEO3:BEP3"/>
    <mergeCell ref="BEQ3:BER3"/>
    <mergeCell ref="BES3:BET3"/>
    <mergeCell ref="BEU3:BEV3"/>
    <mergeCell ref="BEW3:BEX3"/>
    <mergeCell ref="BCQ3:BCR3"/>
    <mergeCell ref="BCS3:BCT3"/>
    <mergeCell ref="BCU3:BCV3"/>
    <mergeCell ref="BCW3:BCX3"/>
    <mergeCell ref="BCY3:BCZ3"/>
    <mergeCell ref="BFI3:BFJ3"/>
    <mergeCell ref="BFK3:BFL3"/>
    <mergeCell ref="BFM3:BFN3"/>
    <mergeCell ref="BFO3:BFP3"/>
    <mergeCell ref="BFQ3:BFR3"/>
    <mergeCell ref="BGM3:BGN3"/>
    <mergeCell ref="BGO3:BGP3"/>
    <mergeCell ref="BGQ3:BGR3"/>
    <mergeCell ref="BGS3:BGT3"/>
    <mergeCell ref="BGU3:BGV3"/>
    <mergeCell ref="BGC3:BGD3"/>
    <mergeCell ref="BGE3:BGF3"/>
    <mergeCell ref="BGG3:BGH3"/>
    <mergeCell ref="BGI3:BGJ3"/>
    <mergeCell ref="BGK3:BGL3"/>
    <mergeCell ref="BEE3:BEF3"/>
    <mergeCell ref="BEG3:BEH3"/>
    <mergeCell ref="BEI3:BEJ3"/>
    <mergeCell ref="BEK3:BEL3"/>
    <mergeCell ref="BEM3:BEN3"/>
    <mergeCell ref="BGW3:BGX3"/>
    <mergeCell ref="BGY3:BGZ3"/>
    <mergeCell ref="BHA3:BHB3"/>
    <mergeCell ref="BHC3:BHD3"/>
    <mergeCell ref="BHE3:BHF3"/>
    <mergeCell ref="BIA3:BIB3"/>
    <mergeCell ref="BIC3:BID3"/>
    <mergeCell ref="BIE3:BIF3"/>
    <mergeCell ref="BIG3:BIH3"/>
    <mergeCell ref="BII3:BIJ3"/>
    <mergeCell ref="BHQ3:BHR3"/>
    <mergeCell ref="BHS3:BHT3"/>
    <mergeCell ref="BHU3:BHV3"/>
    <mergeCell ref="BHW3:BHX3"/>
    <mergeCell ref="BHY3:BHZ3"/>
    <mergeCell ref="BFS3:BFT3"/>
    <mergeCell ref="BFU3:BFV3"/>
    <mergeCell ref="BFW3:BFX3"/>
    <mergeCell ref="BFY3:BFZ3"/>
    <mergeCell ref="BGA3:BGB3"/>
    <mergeCell ref="BIK3:BIL3"/>
    <mergeCell ref="BIM3:BIN3"/>
    <mergeCell ref="BIO3:BIP3"/>
    <mergeCell ref="BIQ3:BIR3"/>
    <mergeCell ref="BIS3:BIT3"/>
    <mergeCell ref="BJO3:BJP3"/>
    <mergeCell ref="BJQ3:BJR3"/>
    <mergeCell ref="BJS3:BJT3"/>
    <mergeCell ref="BJU3:BJV3"/>
    <mergeCell ref="BJW3:BJX3"/>
    <mergeCell ref="BJE3:BJF3"/>
    <mergeCell ref="BJG3:BJH3"/>
    <mergeCell ref="BJI3:BJJ3"/>
    <mergeCell ref="BJK3:BJL3"/>
    <mergeCell ref="BJM3:BJN3"/>
    <mergeCell ref="BHG3:BHH3"/>
    <mergeCell ref="BHI3:BHJ3"/>
    <mergeCell ref="BHK3:BHL3"/>
    <mergeCell ref="BHM3:BHN3"/>
    <mergeCell ref="BHO3:BHP3"/>
    <mergeCell ref="BJY3:BJZ3"/>
    <mergeCell ref="BKA3:BKB3"/>
    <mergeCell ref="BKC3:BKD3"/>
    <mergeCell ref="BKE3:BKF3"/>
    <mergeCell ref="BKG3:BKH3"/>
    <mergeCell ref="BLC3:BLD3"/>
    <mergeCell ref="BLE3:BLF3"/>
    <mergeCell ref="BLG3:BLH3"/>
    <mergeCell ref="BLI3:BLJ3"/>
    <mergeCell ref="BLK3:BLL3"/>
    <mergeCell ref="BKS3:BKT3"/>
    <mergeCell ref="BKU3:BKV3"/>
    <mergeCell ref="BKW3:BKX3"/>
    <mergeCell ref="BKY3:BKZ3"/>
    <mergeCell ref="BLA3:BLB3"/>
    <mergeCell ref="BIU3:BIV3"/>
    <mergeCell ref="BIW3:BIX3"/>
    <mergeCell ref="BIY3:BIZ3"/>
    <mergeCell ref="BJA3:BJB3"/>
    <mergeCell ref="BJC3:BJD3"/>
    <mergeCell ref="BLM3:BLN3"/>
    <mergeCell ref="BLO3:BLP3"/>
    <mergeCell ref="BLQ3:BLR3"/>
    <mergeCell ref="BLS3:BLT3"/>
    <mergeCell ref="BLU3:BLV3"/>
    <mergeCell ref="BMQ3:BMR3"/>
    <mergeCell ref="BMS3:BMT3"/>
    <mergeCell ref="BMU3:BMV3"/>
    <mergeCell ref="BMW3:BMX3"/>
    <mergeCell ref="BMY3:BMZ3"/>
    <mergeCell ref="BMG3:BMH3"/>
    <mergeCell ref="BMI3:BMJ3"/>
    <mergeCell ref="BMK3:BML3"/>
    <mergeCell ref="BMM3:BMN3"/>
    <mergeCell ref="BMO3:BMP3"/>
    <mergeCell ref="BKI3:BKJ3"/>
    <mergeCell ref="BKK3:BKL3"/>
    <mergeCell ref="BKM3:BKN3"/>
    <mergeCell ref="BKO3:BKP3"/>
    <mergeCell ref="BKQ3:BKR3"/>
    <mergeCell ref="BNA3:BNB3"/>
    <mergeCell ref="BNC3:BND3"/>
    <mergeCell ref="BNE3:BNF3"/>
    <mergeCell ref="BNG3:BNH3"/>
    <mergeCell ref="BNI3:BNJ3"/>
    <mergeCell ref="BOE3:BOF3"/>
    <mergeCell ref="BOG3:BOH3"/>
    <mergeCell ref="BOI3:BOJ3"/>
    <mergeCell ref="BOK3:BOL3"/>
    <mergeCell ref="BOM3:BON3"/>
    <mergeCell ref="BNU3:BNV3"/>
    <mergeCell ref="BNW3:BNX3"/>
    <mergeCell ref="BNY3:BNZ3"/>
    <mergeCell ref="BOA3:BOB3"/>
    <mergeCell ref="BOC3:BOD3"/>
    <mergeCell ref="BLW3:BLX3"/>
    <mergeCell ref="BLY3:BLZ3"/>
    <mergeCell ref="BMA3:BMB3"/>
    <mergeCell ref="BMC3:BMD3"/>
    <mergeCell ref="BME3:BMF3"/>
    <mergeCell ref="BOO3:BOP3"/>
    <mergeCell ref="BOQ3:BOR3"/>
    <mergeCell ref="BOS3:BOT3"/>
    <mergeCell ref="BOU3:BOV3"/>
    <mergeCell ref="BOW3:BOX3"/>
    <mergeCell ref="BPS3:BPT3"/>
    <mergeCell ref="BPU3:BPV3"/>
    <mergeCell ref="BPW3:BPX3"/>
    <mergeCell ref="BPY3:BPZ3"/>
    <mergeCell ref="BQA3:BQB3"/>
    <mergeCell ref="BPI3:BPJ3"/>
    <mergeCell ref="BPK3:BPL3"/>
    <mergeCell ref="BPM3:BPN3"/>
    <mergeCell ref="BPO3:BPP3"/>
    <mergeCell ref="BPQ3:BPR3"/>
    <mergeCell ref="BNK3:BNL3"/>
    <mergeCell ref="BNM3:BNN3"/>
    <mergeCell ref="BNO3:BNP3"/>
    <mergeCell ref="BNQ3:BNR3"/>
    <mergeCell ref="BNS3:BNT3"/>
    <mergeCell ref="BQC3:BQD3"/>
    <mergeCell ref="BQE3:BQF3"/>
    <mergeCell ref="BQG3:BQH3"/>
    <mergeCell ref="BQI3:BQJ3"/>
    <mergeCell ref="BQK3:BQL3"/>
    <mergeCell ref="BRG3:BRH3"/>
    <mergeCell ref="BRI3:BRJ3"/>
    <mergeCell ref="BRK3:BRL3"/>
    <mergeCell ref="BRM3:BRN3"/>
    <mergeCell ref="BRO3:BRP3"/>
    <mergeCell ref="BQW3:BQX3"/>
    <mergeCell ref="BQY3:BQZ3"/>
    <mergeCell ref="BRA3:BRB3"/>
    <mergeCell ref="BRC3:BRD3"/>
    <mergeCell ref="BRE3:BRF3"/>
    <mergeCell ref="BOY3:BOZ3"/>
    <mergeCell ref="BPA3:BPB3"/>
    <mergeCell ref="BPC3:BPD3"/>
    <mergeCell ref="BPE3:BPF3"/>
    <mergeCell ref="BPG3:BPH3"/>
    <mergeCell ref="BRQ3:BRR3"/>
    <mergeCell ref="BRS3:BRT3"/>
    <mergeCell ref="BRU3:BRV3"/>
    <mergeCell ref="BRW3:BRX3"/>
    <mergeCell ref="BRY3:BRZ3"/>
    <mergeCell ref="BSU3:BSV3"/>
    <mergeCell ref="BSW3:BSX3"/>
    <mergeCell ref="BSY3:BSZ3"/>
    <mergeCell ref="BTA3:BTB3"/>
    <mergeCell ref="BTC3:BTD3"/>
    <mergeCell ref="BSK3:BSL3"/>
    <mergeCell ref="BSM3:BSN3"/>
    <mergeCell ref="BSO3:BSP3"/>
    <mergeCell ref="BSQ3:BSR3"/>
    <mergeCell ref="BSS3:BST3"/>
    <mergeCell ref="BQM3:BQN3"/>
    <mergeCell ref="BQO3:BQP3"/>
    <mergeCell ref="BQQ3:BQR3"/>
    <mergeCell ref="BQS3:BQT3"/>
    <mergeCell ref="BQU3:BQV3"/>
    <mergeCell ref="BTE3:BTF3"/>
    <mergeCell ref="BTG3:BTH3"/>
    <mergeCell ref="BTI3:BTJ3"/>
    <mergeCell ref="BTK3:BTL3"/>
    <mergeCell ref="BTM3:BTN3"/>
    <mergeCell ref="BUI3:BUJ3"/>
    <mergeCell ref="BUK3:BUL3"/>
    <mergeCell ref="BUM3:BUN3"/>
    <mergeCell ref="BUO3:BUP3"/>
    <mergeCell ref="BUQ3:BUR3"/>
    <mergeCell ref="BTY3:BTZ3"/>
    <mergeCell ref="BUA3:BUB3"/>
    <mergeCell ref="BUC3:BUD3"/>
    <mergeCell ref="BUE3:BUF3"/>
    <mergeCell ref="BUG3:BUH3"/>
    <mergeCell ref="BSA3:BSB3"/>
    <mergeCell ref="BSC3:BSD3"/>
    <mergeCell ref="BSE3:BSF3"/>
    <mergeCell ref="BSG3:BSH3"/>
    <mergeCell ref="BSI3:BSJ3"/>
    <mergeCell ref="BUS3:BUT3"/>
    <mergeCell ref="BUU3:BUV3"/>
    <mergeCell ref="BUW3:BUX3"/>
    <mergeCell ref="BUY3:BUZ3"/>
    <mergeCell ref="BVA3:BVB3"/>
    <mergeCell ref="BVW3:BVX3"/>
    <mergeCell ref="BVY3:BVZ3"/>
    <mergeCell ref="BWA3:BWB3"/>
    <mergeCell ref="BWC3:BWD3"/>
    <mergeCell ref="BWE3:BWF3"/>
    <mergeCell ref="BVM3:BVN3"/>
    <mergeCell ref="BVO3:BVP3"/>
    <mergeCell ref="BVQ3:BVR3"/>
    <mergeCell ref="BVS3:BVT3"/>
    <mergeCell ref="BVU3:BVV3"/>
    <mergeCell ref="BTO3:BTP3"/>
    <mergeCell ref="BTQ3:BTR3"/>
    <mergeCell ref="BTS3:BTT3"/>
    <mergeCell ref="BTU3:BTV3"/>
    <mergeCell ref="BTW3:BTX3"/>
    <mergeCell ref="BWG3:BWH3"/>
    <mergeCell ref="BWI3:BWJ3"/>
    <mergeCell ref="BWK3:BWL3"/>
    <mergeCell ref="BWM3:BWN3"/>
    <mergeCell ref="BWO3:BWP3"/>
    <mergeCell ref="BXK3:BXL3"/>
    <mergeCell ref="BXM3:BXN3"/>
    <mergeCell ref="BXO3:BXP3"/>
    <mergeCell ref="BXQ3:BXR3"/>
    <mergeCell ref="BXS3:BXT3"/>
    <mergeCell ref="BXA3:BXB3"/>
    <mergeCell ref="BXC3:BXD3"/>
    <mergeCell ref="BXE3:BXF3"/>
    <mergeCell ref="BXG3:BXH3"/>
    <mergeCell ref="BXI3:BXJ3"/>
    <mergeCell ref="BVC3:BVD3"/>
    <mergeCell ref="BVE3:BVF3"/>
    <mergeCell ref="BVG3:BVH3"/>
    <mergeCell ref="BVI3:BVJ3"/>
    <mergeCell ref="BVK3:BVL3"/>
    <mergeCell ref="BXU3:BXV3"/>
    <mergeCell ref="BXW3:BXX3"/>
    <mergeCell ref="BXY3:BXZ3"/>
    <mergeCell ref="BYA3:BYB3"/>
    <mergeCell ref="BYC3:BYD3"/>
    <mergeCell ref="BYY3:BYZ3"/>
    <mergeCell ref="BZA3:BZB3"/>
    <mergeCell ref="BZC3:BZD3"/>
    <mergeCell ref="BZE3:BZF3"/>
    <mergeCell ref="BZG3:BZH3"/>
    <mergeCell ref="BYO3:BYP3"/>
    <mergeCell ref="BYQ3:BYR3"/>
    <mergeCell ref="BYS3:BYT3"/>
    <mergeCell ref="BYU3:BYV3"/>
    <mergeCell ref="BYW3:BYX3"/>
    <mergeCell ref="BWQ3:BWR3"/>
    <mergeCell ref="BWS3:BWT3"/>
    <mergeCell ref="BWU3:BWV3"/>
    <mergeCell ref="BWW3:BWX3"/>
    <mergeCell ref="BWY3:BWZ3"/>
    <mergeCell ref="BZI3:BZJ3"/>
    <mergeCell ref="BZK3:BZL3"/>
    <mergeCell ref="BZM3:BZN3"/>
    <mergeCell ref="BZO3:BZP3"/>
    <mergeCell ref="BZQ3:BZR3"/>
    <mergeCell ref="CAM3:CAN3"/>
    <mergeCell ref="CAO3:CAP3"/>
    <mergeCell ref="CAQ3:CAR3"/>
    <mergeCell ref="CAS3:CAT3"/>
    <mergeCell ref="CAU3:CAV3"/>
    <mergeCell ref="CAC3:CAD3"/>
    <mergeCell ref="CAE3:CAF3"/>
    <mergeCell ref="CAG3:CAH3"/>
    <mergeCell ref="CAI3:CAJ3"/>
    <mergeCell ref="CAK3:CAL3"/>
    <mergeCell ref="BYE3:BYF3"/>
    <mergeCell ref="BYG3:BYH3"/>
    <mergeCell ref="BYI3:BYJ3"/>
    <mergeCell ref="BYK3:BYL3"/>
    <mergeCell ref="BYM3:BYN3"/>
    <mergeCell ref="CAW3:CAX3"/>
    <mergeCell ref="CAY3:CAZ3"/>
    <mergeCell ref="CBA3:CBB3"/>
    <mergeCell ref="CBC3:CBD3"/>
    <mergeCell ref="CBE3:CBF3"/>
    <mergeCell ref="CCA3:CCB3"/>
    <mergeCell ref="CCC3:CCD3"/>
    <mergeCell ref="CCE3:CCF3"/>
    <mergeCell ref="CCG3:CCH3"/>
    <mergeCell ref="CCI3:CCJ3"/>
    <mergeCell ref="CBQ3:CBR3"/>
    <mergeCell ref="CBS3:CBT3"/>
    <mergeCell ref="CBU3:CBV3"/>
    <mergeCell ref="CBW3:CBX3"/>
    <mergeCell ref="CBY3:CBZ3"/>
    <mergeCell ref="BZS3:BZT3"/>
    <mergeCell ref="BZU3:BZV3"/>
    <mergeCell ref="BZW3:BZX3"/>
    <mergeCell ref="BZY3:BZZ3"/>
    <mergeCell ref="CAA3:CAB3"/>
    <mergeCell ref="CCK3:CCL3"/>
    <mergeCell ref="CCM3:CCN3"/>
    <mergeCell ref="CCO3:CCP3"/>
    <mergeCell ref="CCQ3:CCR3"/>
    <mergeCell ref="CCS3:CCT3"/>
    <mergeCell ref="CDO3:CDP3"/>
    <mergeCell ref="CDQ3:CDR3"/>
    <mergeCell ref="CDS3:CDT3"/>
    <mergeCell ref="CDU3:CDV3"/>
    <mergeCell ref="CDW3:CDX3"/>
    <mergeCell ref="CDE3:CDF3"/>
    <mergeCell ref="CDG3:CDH3"/>
    <mergeCell ref="CDI3:CDJ3"/>
    <mergeCell ref="CDK3:CDL3"/>
    <mergeCell ref="CDM3:CDN3"/>
    <mergeCell ref="CBG3:CBH3"/>
    <mergeCell ref="CBI3:CBJ3"/>
    <mergeCell ref="CBK3:CBL3"/>
    <mergeCell ref="CBM3:CBN3"/>
    <mergeCell ref="CBO3:CBP3"/>
    <mergeCell ref="CDY3:CDZ3"/>
    <mergeCell ref="CEA3:CEB3"/>
    <mergeCell ref="CEC3:CED3"/>
    <mergeCell ref="CEE3:CEF3"/>
    <mergeCell ref="CEG3:CEH3"/>
    <mergeCell ref="CFC3:CFD3"/>
    <mergeCell ref="CFE3:CFF3"/>
    <mergeCell ref="CFG3:CFH3"/>
    <mergeCell ref="CFI3:CFJ3"/>
    <mergeCell ref="CFK3:CFL3"/>
    <mergeCell ref="CES3:CET3"/>
    <mergeCell ref="CEU3:CEV3"/>
    <mergeCell ref="CEW3:CEX3"/>
    <mergeCell ref="CEY3:CEZ3"/>
    <mergeCell ref="CFA3:CFB3"/>
    <mergeCell ref="CCU3:CCV3"/>
    <mergeCell ref="CCW3:CCX3"/>
    <mergeCell ref="CCY3:CCZ3"/>
    <mergeCell ref="CDA3:CDB3"/>
    <mergeCell ref="CDC3:CDD3"/>
    <mergeCell ref="CFM3:CFN3"/>
    <mergeCell ref="CFO3:CFP3"/>
    <mergeCell ref="CFQ3:CFR3"/>
    <mergeCell ref="CFS3:CFT3"/>
    <mergeCell ref="CFU3:CFV3"/>
    <mergeCell ref="CGQ3:CGR3"/>
    <mergeCell ref="CGS3:CGT3"/>
    <mergeCell ref="CGU3:CGV3"/>
    <mergeCell ref="CGW3:CGX3"/>
    <mergeCell ref="CGY3:CGZ3"/>
    <mergeCell ref="CGG3:CGH3"/>
    <mergeCell ref="CGI3:CGJ3"/>
    <mergeCell ref="CGK3:CGL3"/>
    <mergeCell ref="CGM3:CGN3"/>
    <mergeCell ref="CGO3:CGP3"/>
    <mergeCell ref="CEI3:CEJ3"/>
    <mergeCell ref="CEK3:CEL3"/>
    <mergeCell ref="CEM3:CEN3"/>
    <mergeCell ref="CEO3:CEP3"/>
    <mergeCell ref="CEQ3:CER3"/>
    <mergeCell ref="CHA3:CHB3"/>
    <mergeCell ref="CHC3:CHD3"/>
    <mergeCell ref="CHE3:CHF3"/>
    <mergeCell ref="CHG3:CHH3"/>
    <mergeCell ref="CHI3:CHJ3"/>
    <mergeCell ref="CIE3:CIF3"/>
    <mergeCell ref="CIG3:CIH3"/>
    <mergeCell ref="CII3:CIJ3"/>
    <mergeCell ref="CIK3:CIL3"/>
    <mergeCell ref="CIM3:CIN3"/>
    <mergeCell ref="CHU3:CHV3"/>
    <mergeCell ref="CHW3:CHX3"/>
    <mergeCell ref="CHY3:CHZ3"/>
    <mergeCell ref="CIA3:CIB3"/>
    <mergeCell ref="CIC3:CID3"/>
    <mergeCell ref="CFW3:CFX3"/>
    <mergeCell ref="CFY3:CFZ3"/>
    <mergeCell ref="CGA3:CGB3"/>
    <mergeCell ref="CGC3:CGD3"/>
    <mergeCell ref="CGE3:CGF3"/>
    <mergeCell ref="CIO3:CIP3"/>
    <mergeCell ref="CIQ3:CIR3"/>
    <mergeCell ref="CIS3:CIT3"/>
    <mergeCell ref="CIU3:CIV3"/>
    <mergeCell ref="CIW3:CIX3"/>
    <mergeCell ref="CJS3:CJT3"/>
    <mergeCell ref="CJU3:CJV3"/>
    <mergeCell ref="CJW3:CJX3"/>
    <mergeCell ref="CJY3:CJZ3"/>
    <mergeCell ref="CKA3:CKB3"/>
    <mergeCell ref="CJI3:CJJ3"/>
    <mergeCell ref="CJK3:CJL3"/>
    <mergeCell ref="CJM3:CJN3"/>
    <mergeCell ref="CJO3:CJP3"/>
    <mergeCell ref="CJQ3:CJR3"/>
    <mergeCell ref="CHK3:CHL3"/>
    <mergeCell ref="CHM3:CHN3"/>
    <mergeCell ref="CHO3:CHP3"/>
    <mergeCell ref="CHQ3:CHR3"/>
    <mergeCell ref="CHS3:CHT3"/>
    <mergeCell ref="CKC3:CKD3"/>
    <mergeCell ref="CKE3:CKF3"/>
    <mergeCell ref="CKG3:CKH3"/>
    <mergeCell ref="CKI3:CKJ3"/>
    <mergeCell ref="CKK3:CKL3"/>
    <mergeCell ref="CLG3:CLH3"/>
    <mergeCell ref="CLI3:CLJ3"/>
    <mergeCell ref="CLK3:CLL3"/>
    <mergeCell ref="CLM3:CLN3"/>
    <mergeCell ref="CLO3:CLP3"/>
    <mergeCell ref="CKW3:CKX3"/>
    <mergeCell ref="CKY3:CKZ3"/>
    <mergeCell ref="CLA3:CLB3"/>
    <mergeCell ref="CLC3:CLD3"/>
    <mergeCell ref="CLE3:CLF3"/>
    <mergeCell ref="CIY3:CIZ3"/>
    <mergeCell ref="CJA3:CJB3"/>
    <mergeCell ref="CJC3:CJD3"/>
    <mergeCell ref="CJE3:CJF3"/>
    <mergeCell ref="CJG3:CJH3"/>
    <mergeCell ref="CLQ3:CLR3"/>
    <mergeCell ref="CLS3:CLT3"/>
    <mergeCell ref="CLU3:CLV3"/>
    <mergeCell ref="CLW3:CLX3"/>
    <mergeCell ref="CLY3:CLZ3"/>
    <mergeCell ref="CMU3:CMV3"/>
    <mergeCell ref="CMW3:CMX3"/>
    <mergeCell ref="CMY3:CMZ3"/>
    <mergeCell ref="CNA3:CNB3"/>
    <mergeCell ref="CNC3:CND3"/>
    <mergeCell ref="CMK3:CML3"/>
    <mergeCell ref="CMM3:CMN3"/>
    <mergeCell ref="CMO3:CMP3"/>
    <mergeCell ref="CMQ3:CMR3"/>
    <mergeCell ref="CMS3:CMT3"/>
    <mergeCell ref="CKM3:CKN3"/>
    <mergeCell ref="CKO3:CKP3"/>
    <mergeCell ref="CKQ3:CKR3"/>
    <mergeCell ref="CKS3:CKT3"/>
    <mergeCell ref="CKU3:CKV3"/>
    <mergeCell ref="CNE3:CNF3"/>
    <mergeCell ref="CNG3:CNH3"/>
    <mergeCell ref="CNI3:CNJ3"/>
    <mergeCell ref="CNK3:CNL3"/>
    <mergeCell ref="CNM3:CNN3"/>
    <mergeCell ref="COI3:COJ3"/>
    <mergeCell ref="COK3:COL3"/>
    <mergeCell ref="COM3:CON3"/>
    <mergeCell ref="COO3:COP3"/>
    <mergeCell ref="COQ3:COR3"/>
    <mergeCell ref="CNY3:CNZ3"/>
    <mergeCell ref="COA3:COB3"/>
    <mergeCell ref="COC3:COD3"/>
    <mergeCell ref="COE3:COF3"/>
    <mergeCell ref="COG3:COH3"/>
    <mergeCell ref="CMA3:CMB3"/>
    <mergeCell ref="CMC3:CMD3"/>
    <mergeCell ref="CME3:CMF3"/>
    <mergeCell ref="CMG3:CMH3"/>
    <mergeCell ref="CMI3:CMJ3"/>
    <mergeCell ref="COS3:COT3"/>
    <mergeCell ref="COU3:COV3"/>
    <mergeCell ref="COW3:COX3"/>
    <mergeCell ref="COY3:COZ3"/>
    <mergeCell ref="CPA3:CPB3"/>
    <mergeCell ref="CPW3:CPX3"/>
    <mergeCell ref="CPY3:CPZ3"/>
    <mergeCell ref="CQA3:CQB3"/>
    <mergeCell ref="CQC3:CQD3"/>
    <mergeCell ref="CQE3:CQF3"/>
    <mergeCell ref="CPM3:CPN3"/>
    <mergeCell ref="CPO3:CPP3"/>
    <mergeCell ref="CPQ3:CPR3"/>
    <mergeCell ref="CPS3:CPT3"/>
    <mergeCell ref="CPU3:CPV3"/>
    <mergeCell ref="CNO3:CNP3"/>
    <mergeCell ref="CNQ3:CNR3"/>
    <mergeCell ref="CNS3:CNT3"/>
    <mergeCell ref="CNU3:CNV3"/>
    <mergeCell ref="CNW3:CNX3"/>
    <mergeCell ref="CQG3:CQH3"/>
    <mergeCell ref="CQI3:CQJ3"/>
    <mergeCell ref="CQK3:CQL3"/>
    <mergeCell ref="CQM3:CQN3"/>
    <mergeCell ref="CQO3:CQP3"/>
    <mergeCell ref="CRK3:CRL3"/>
    <mergeCell ref="CRM3:CRN3"/>
    <mergeCell ref="CRO3:CRP3"/>
    <mergeCell ref="CRQ3:CRR3"/>
    <mergeCell ref="CRS3:CRT3"/>
    <mergeCell ref="CRA3:CRB3"/>
    <mergeCell ref="CRC3:CRD3"/>
    <mergeCell ref="CRE3:CRF3"/>
    <mergeCell ref="CRG3:CRH3"/>
    <mergeCell ref="CRI3:CRJ3"/>
    <mergeCell ref="CPC3:CPD3"/>
    <mergeCell ref="CPE3:CPF3"/>
    <mergeCell ref="CPG3:CPH3"/>
    <mergeCell ref="CPI3:CPJ3"/>
    <mergeCell ref="CPK3:CPL3"/>
    <mergeCell ref="CRU3:CRV3"/>
    <mergeCell ref="CRW3:CRX3"/>
    <mergeCell ref="CRY3:CRZ3"/>
    <mergeCell ref="CSA3:CSB3"/>
    <mergeCell ref="CSC3:CSD3"/>
    <mergeCell ref="CSY3:CSZ3"/>
    <mergeCell ref="CTA3:CTB3"/>
    <mergeCell ref="CTC3:CTD3"/>
    <mergeCell ref="CTE3:CTF3"/>
    <mergeCell ref="CTG3:CTH3"/>
    <mergeCell ref="CSO3:CSP3"/>
    <mergeCell ref="CSQ3:CSR3"/>
    <mergeCell ref="CSS3:CST3"/>
    <mergeCell ref="CSU3:CSV3"/>
    <mergeCell ref="CSW3:CSX3"/>
    <mergeCell ref="CQQ3:CQR3"/>
    <mergeCell ref="CQS3:CQT3"/>
    <mergeCell ref="CQU3:CQV3"/>
    <mergeCell ref="CQW3:CQX3"/>
    <mergeCell ref="CQY3:CQZ3"/>
    <mergeCell ref="CTI3:CTJ3"/>
    <mergeCell ref="CTK3:CTL3"/>
    <mergeCell ref="CTM3:CTN3"/>
    <mergeCell ref="CTO3:CTP3"/>
    <mergeCell ref="CTQ3:CTR3"/>
    <mergeCell ref="CUM3:CUN3"/>
    <mergeCell ref="CUO3:CUP3"/>
    <mergeCell ref="CUQ3:CUR3"/>
    <mergeCell ref="CUS3:CUT3"/>
    <mergeCell ref="CUU3:CUV3"/>
    <mergeCell ref="CUC3:CUD3"/>
    <mergeCell ref="CUE3:CUF3"/>
    <mergeCell ref="CUG3:CUH3"/>
    <mergeCell ref="CUI3:CUJ3"/>
    <mergeCell ref="CUK3:CUL3"/>
    <mergeCell ref="CSE3:CSF3"/>
    <mergeCell ref="CSG3:CSH3"/>
    <mergeCell ref="CSI3:CSJ3"/>
    <mergeCell ref="CSK3:CSL3"/>
    <mergeCell ref="CSM3:CSN3"/>
    <mergeCell ref="CUW3:CUX3"/>
    <mergeCell ref="CUY3:CUZ3"/>
    <mergeCell ref="CVA3:CVB3"/>
    <mergeCell ref="CVC3:CVD3"/>
    <mergeCell ref="CVE3:CVF3"/>
    <mergeCell ref="CWA3:CWB3"/>
    <mergeCell ref="CWC3:CWD3"/>
    <mergeCell ref="CWE3:CWF3"/>
    <mergeCell ref="CWG3:CWH3"/>
    <mergeCell ref="CWI3:CWJ3"/>
    <mergeCell ref="CVQ3:CVR3"/>
    <mergeCell ref="CVS3:CVT3"/>
    <mergeCell ref="CVU3:CVV3"/>
    <mergeCell ref="CVW3:CVX3"/>
    <mergeCell ref="CVY3:CVZ3"/>
    <mergeCell ref="CTS3:CTT3"/>
    <mergeCell ref="CTU3:CTV3"/>
    <mergeCell ref="CTW3:CTX3"/>
    <mergeCell ref="CTY3:CTZ3"/>
    <mergeCell ref="CUA3:CUB3"/>
    <mergeCell ref="CWK3:CWL3"/>
    <mergeCell ref="CWM3:CWN3"/>
    <mergeCell ref="CWO3:CWP3"/>
    <mergeCell ref="CWQ3:CWR3"/>
    <mergeCell ref="CWS3:CWT3"/>
    <mergeCell ref="CXO3:CXP3"/>
    <mergeCell ref="CXQ3:CXR3"/>
    <mergeCell ref="CXS3:CXT3"/>
    <mergeCell ref="CXU3:CXV3"/>
    <mergeCell ref="CXW3:CXX3"/>
    <mergeCell ref="CXE3:CXF3"/>
    <mergeCell ref="CXG3:CXH3"/>
    <mergeCell ref="CXI3:CXJ3"/>
    <mergeCell ref="CXK3:CXL3"/>
    <mergeCell ref="CXM3:CXN3"/>
    <mergeCell ref="CVG3:CVH3"/>
    <mergeCell ref="CVI3:CVJ3"/>
    <mergeCell ref="CVK3:CVL3"/>
    <mergeCell ref="CVM3:CVN3"/>
    <mergeCell ref="CVO3:CVP3"/>
    <mergeCell ref="CXY3:CXZ3"/>
    <mergeCell ref="CYA3:CYB3"/>
    <mergeCell ref="CYC3:CYD3"/>
    <mergeCell ref="CYE3:CYF3"/>
    <mergeCell ref="CYG3:CYH3"/>
    <mergeCell ref="CZC3:CZD3"/>
    <mergeCell ref="CZE3:CZF3"/>
    <mergeCell ref="CZG3:CZH3"/>
    <mergeCell ref="CZI3:CZJ3"/>
    <mergeCell ref="CZK3:CZL3"/>
    <mergeCell ref="CYS3:CYT3"/>
    <mergeCell ref="CYU3:CYV3"/>
    <mergeCell ref="CYW3:CYX3"/>
    <mergeCell ref="CYY3:CYZ3"/>
    <mergeCell ref="CZA3:CZB3"/>
    <mergeCell ref="CWU3:CWV3"/>
    <mergeCell ref="CWW3:CWX3"/>
    <mergeCell ref="CWY3:CWZ3"/>
    <mergeCell ref="CXA3:CXB3"/>
    <mergeCell ref="CXC3:CXD3"/>
    <mergeCell ref="CZM3:CZN3"/>
    <mergeCell ref="CZO3:CZP3"/>
    <mergeCell ref="CZQ3:CZR3"/>
    <mergeCell ref="CZS3:CZT3"/>
    <mergeCell ref="CZU3:CZV3"/>
    <mergeCell ref="DAQ3:DAR3"/>
    <mergeCell ref="DAS3:DAT3"/>
    <mergeCell ref="DAU3:DAV3"/>
    <mergeCell ref="DAW3:DAX3"/>
    <mergeCell ref="DAY3:DAZ3"/>
    <mergeCell ref="DAG3:DAH3"/>
    <mergeCell ref="DAI3:DAJ3"/>
    <mergeCell ref="DAK3:DAL3"/>
    <mergeCell ref="DAM3:DAN3"/>
    <mergeCell ref="DAO3:DAP3"/>
    <mergeCell ref="CYI3:CYJ3"/>
    <mergeCell ref="CYK3:CYL3"/>
    <mergeCell ref="CYM3:CYN3"/>
    <mergeCell ref="CYO3:CYP3"/>
    <mergeCell ref="CYQ3:CYR3"/>
    <mergeCell ref="DBA3:DBB3"/>
    <mergeCell ref="DBC3:DBD3"/>
    <mergeCell ref="DBE3:DBF3"/>
    <mergeCell ref="DBG3:DBH3"/>
    <mergeCell ref="DBI3:DBJ3"/>
    <mergeCell ref="DCE3:DCF3"/>
    <mergeCell ref="DCG3:DCH3"/>
    <mergeCell ref="DCI3:DCJ3"/>
    <mergeCell ref="DCK3:DCL3"/>
    <mergeCell ref="DCM3:DCN3"/>
    <mergeCell ref="DBU3:DBV3"/>
    <mergeCell ref="DBW3:DBX3"/>
    <mergeCell ref="DBY3:DBZ3"/>
    <mergeCell ref="DCA3:DCB3"/>
    <mergeCell ref="DCC3:DCD3"/>
    <mergeCell ref="CZW3:CZX3"/>
    <mergeCell ref="CZY3:CZZ3"/>
    <mergeCell ref="DAA3:DAB3"/>
    <mergeCell ref="DAC3:DAD3"/>
    <mergeCell ref="DAE3:DAF3"/>
    <mergeCell ref="DCO3:DCP3"/>
    <mergeCell ref="DCQ3:DCR3"/>
    <mergeCell ref="DCS3:DCT3"/>
    <mergeCell ref="DCU3:DCV3"/>
    <mergeCell ref="DCW3:DCX3"/>
    <mergeCell ref="DDS3:DDT3"/>
    <mergeCell ref="DDU3:DDV3"/>
    <mergeCell ref="DDW3:DDX3"/>
    <mergeCell ref="DDY3:DDZ3"/>
    <mergeCell ref="DEA3:DEB3"/>
    <mergeCell ref="DDI3:DDJ3"/>
    <mergeCell ref="DDK3:DDL3"/>
    <mergeCell ref="DDM3:DDN3"/>
    <mergeCell ref="DDO3:DDP3"/>
    <mergeCell ref="DDQ3:DDR3"/>
    <mergeCell ref="DBK3:DBL3"/>
    <mergeCell ref="DBM3:DBN3"/>
    <mergeCell ref="DBO3:DBP3"/>
    <mergeCell ref="DBQ3:DBR3"/>
    <mergeCell ref="DBS3:DBT3"/>
    <mergeCell ref="DEC3:DED3"/>
    <mergeCell ref="DEE3:DEF3"/>
    <mergeCell ref="DEG3:DEH3"/>
    <mergeCell ref="DEI3:DEJ3"/>
    <mergeCell ref="DEK3:DEL3"/>
    <mergeCell ref="DFG3:DFH3"/>
    <mergeCell ref="DFI3:DFJ3"/>
    <mergeCell ref="DFK3:DFL3"/>
    <mergeCell ref="DFM3:DFN3"/>
    <mergeCell ref="DFO3:DFP3"/>
    <mergeCell ref="DEW3:DEX3"/>
    <mergeCell ref="DEY3:DEZ3"/>
    <mergeCell ref="DFA3:DFB3"/>
    <mergeCell ref="DFC3:DFD3"/>
    <mergeCell ref="DFE3:DFF3"/>
    <mergeCell ref="DCY3:DCZ3"/>
    <mergeCell ref="DDA3:DDB3"/>
    <mergeCell ref="DDC3:DDD3"/>
    <mergeCell ref="DDE3:DDF3"/>
    <mergeCell ref="DDG3:DDH3"/>
    <mergeCell ref="DFQ3:DFR3"/>
    <mergeCell ref="DFS3:DFT3"/>
    <mergeCell ref="DFU3:DFV3"/>
    <mergeCell ref="DFW3:DFX3"/>
    <mergeCell ref="DFY3:DFZ3"/>
    <mergeCell ref="DGU3:DGV3"/>
    <mergeCell ref="DGW3:DGX3"/>
    <mergeCell ref="DGY3:DGZ3"/>
    <mergeCell ref="DHA3:DHB3"/>
    <mergeCell ref="DHC3:DHD3"/>
    <mergeCell ref="DGK3:DGL3"/>
    <mergeCell ref="DGM3:DGN3"/>
    <mergeCell ref="DGO3:DGP3"/>
    <mergeCell ref="DGQ3:DGR3"/>
    <mergeCell ref="DGS3:DGT3"/>
    <mergeCell ref="DEM3:DEN3"/>
    <mergeCell ref="DEO3:DEP3"/>
    <mergeCell ref="DEQ3:DER3"/>
    <mergeCell ref="DES3:DET3"/>
    <mergeCell ref="DEU3:DEV3"/>
    <mergeCell ref="DHE3:DHF3"/>
    <mergeCell ref="DHG3:DHH3"/>
    <mergeCell ref="DHI3:DHJ3"/>
    <mergeCell ref="DHK3:DHL3"/>
    <mergeCell ref="DHM3:DHN3"/>
    <mergeCell ref="DII3:DIJ3"/>
    <mergeCell ref="DIK3:DIL3"/>
    <mergeCell ref="DIM3:DIN3"/>
    <mergeCell ref="DIO3:DIP3"/>
    <mergeCell ref="DIQ3:DIR3"/>
    <mergeCell ref="DHY3:DHZ3"/>
    <mergeCell ref="DIA3:DIB3"/>
    <mergeCell ref="DIC3:DID3"/>
    <mergeCell ref="DIE3:DIF3"/>
    <mergeCell ref="DIG3:DIH3"/>
    <mergeCell ref="DGA3:DGB3"/>
    <mergeCell ref="DGC3:DGD3"/>
    <mergeCell ref="DGE3:DGF3"/>
    <mergeCell ref="DGG3:DGH3"/>
    <mergeCell ref="DGI3:DGJ3"/>
    <mergeCell ref="DIS3:DIT3"/>
    <mergeCell ref="DIU3:DIV3"/>
    <mergeCell ref="DIW3:DIX3"/>
    <mergeCell ref="DIY3:DIZ3"/>
    <mergeCell ref="DJA3:DJB3"/>
    <mergeCell ref="DJW3:DJX3"/>
    <mergeCell ref="DJY3:DJZ3"/>
    <mergeCell ref="DKA3:DKB3"/>
    <mergeCell ref="DKC3:DKD3"/>
    <mergeCell ref="DKE3:DKF3"/>
    <mergeCell ref="DJM3:DJN3"/>
    <mergeCell ref="DJO3:DJP3"/>
    <mergeCell ref="DJQ3:DJR3"/>
    <mergeCell ref="DJS3:DJT3"/>
    <mergeCell ref="DJU3:DJV3"/>
    <mergeCell ref="DHO3:DHP3"/>
    <mergeCell ref="DHQ3:DHR3"/>
    <mergeCell ref="DHS3:DHT3"/>
    <mergeCell ref="DHU3:DHV3"/>
    <mergeCell ref="DHW3:DHX3"/>
    <mergeCell ref="DKG3:DKH3"/>
    <mergeCell ref="DKI3:DKJ3"/>
    <mergeCell ref="DKK3:DKL3"/>
    <mergeCell ref="DKM3:DKN3"/>
    <mergeCell ref="DKO3:DKP3"/>
    <mergeCell ref="DLK3:DLL3"/>
    <mergeCell ref="DLM3:DLN3"/>
    <mergeCell ref="DLO3:DLP3"/>
    <mergeCell ref="DLQ3:DLR3"/>
    <mergeCell ref="DLS3:DLT3"/>
    <mergeCell ref="DLA3:DLB3"/>
    <mergeCell ref="DLC3:DLD3"/>
    <mergeCell ref="DLE3:DLF3"/>
    <mergeCell ref="DLG3:DLH3"/>
    <mergeCell ref="DLI3:DLJ3"/>
    <mergeCell ref="DJC3:DJD3"/>
    <mergeCell ref="DJE3:DJF3"/>
    <mergeCell ref="DJG3:DJH3"/>
    <mergeCell ref="DJI3:DJJ3"/>
    <mergeCell ref="DJK3:DJL3"/>
    <mergeCell ref="DLU3:DLV3"/>
    <mergeCell ref="DLW3:DLX3"/>
    <mergeCell ref="DLY3:DLZ3"/>
    <mergeCell ref="DMA3:DMB3"/>
    <mergeCell ref="DMC3:DMD3"/>
    <mergeCell ref="DMY3:DMZ3"/>
    <mergeCell ref="DNA3:DNB3"/>
    <mergeCell ref="DNC3:DND3"/>
    <mergeCell ref="DNE3:DNF3"/>
    <mergeCell ref="DNG3:DNH3"/>
    <mergeCell ref="DMO3:DMP3"/>
    <mergeCell ref="DMQ3:DMR3"/>
    <mergeCell ref="DMS3:DMT3"/>
    <mergeCell ref="DMU3:DMV3"/>
    <mergeCell ref="DMW3:DMX3"/>
    <mergeCell ref="DKQ3:DKR3"/>
    <mergeCell ref="DKS3:DKT3"/>
    <mergeCell ref="DKU3:DKV3"/>
    <mergeCell ref="DKW3:DKX3"/>
    <mergeCell ref="DKY3:DKZ3"/>
    <mergeCell ref="DNI3:DNJ3"/>
    <mergeCell ref="DNK3:DNL3"/>
    <mergeCell ref="DNM3:DNN3"/>
    <mergeCell ref="DNO3:DNP3"/>
    <mergeCell ref="DNQ3:DNR3"/>
    <mergeCell ref="DOM3:DON3"/>
    <mergeCell ref="DOO3:DOP3"/>
    <mergeCell ref="DOQ3:DOR3"/>
    <mergeCell ref="DOS3:DOT3"/>
    <mergeCell ref="DOU3:DOV3"/>
    <mergeCell ref="DOC3:DOD3"/>
    <mergeCell ref="DOE3:DOF3"/>
    <mergeCell ref="DOG3:DOH3"/>
    <mergeCell ref="DOI3:DOJ3"/>
    <mergeCell ref="DOK3:DOL3"/>
    <mergeCell ref="DME3:DMF3"/>
    <mergeCell ref="DMG3:DMH3"/>
    <mergeCell ref="DMI3:DMJ3"/>
    <mergeCell ref="DMK3:DML3"/>
    <mergeCell ref="DMM3:DMN3"/>
    <mergeCell ref="DOW3:DOX3"/>
    <mergeCell ref="DOY3:DOZ3"/>
    <mergeCell ref="DPA3:DPB3"/>
    <mergeCell ref="DPC3:DPD3"/>
    <mergeCell ref="DPE3:DPF3"/>
    <mergeCell ref="DQA3:DQB3"/>
    <mergeCell ref="DQC3:DQD3"/>
    <mergeCell ref="DQE3:DQF3"/>
    <mergeCell ref="DQG3:DQH3"/>
    <mergeCell ref="DQI3:DQJ3"/>
    <mergeCell ref="DPQ3:DPR3"/>
    <mergeCell ref="DPS3:DPT3"/>
    <mergeCell ref="DPU3:DPV3"/>
    <mergeCell ref="DPW3:DPX3"/>
    <mergeCell ref="DPY3:DPZ3"/>
    <mergeCell ref="DNS3:DNT3"/>
    <mergeCell ref="DNU3:DNV3"/>
    <mergeCell ref="DNW3:DNX3"/>
    <mergeCell ref="DNY3:DNZ3"/>
    <mergeCell ref="DOA3:DOB3"/>
    <mergeCell ref="DQK3:DQL3"/>
    <mergeCell ref="DQM3:DQN3"/>
    <mergeCell ref="DQO3:DQP3"/>
    <mergeCell ref="DQQ3:DQR3"/>
    <mergeCell ref="DQS3:DQT3"/>
    <mergeCell ref="DRO3:DRP3"/>
    <mergeCell ref="DRQ3:DRR3"/>
    <mergeCell ref="DRS3:DRT3"/>
    <mergeCell ref="DRU3:DRV3"/>
    <mergeCell ref="DRW3:DRX3"/>
    <mergeCell ref="DRE3:DRF3"/>
    <mergeCell ref="DRG3:DRH3"/>
    <mergeCell ref="DRI3:DRJ3"/>
    <mergeCell ref="DRK3:DRL3"/>
    <mergeCell ref="DRM3:DRN3"/>
    <mergeCell ref="DPG3:DPH3"/>
    <mergeCell ref="DPI3:DPJ3"/>
    <mergeCell ref="DPK3:DPL3"/>
    <mergeCell ref="DPM3:DPN3"/>
    <mergeCell ref="DPO3:DPP3"/>
    <mergeCell ref="DRY3:DRZ3"/>
    <mergeCell ref="DSA3:DSB3"/>
    <mergeCell ref="DSC3:DSD3"/>
    <mergeCell ref="DSE3:DSF3"/>
    <mergeCell ref="DSG3:DSH3"/>
    <mergeCell ref="DTC3:DTD3"/>
    <mergeCell ref="DTE3:DTF3"/>
    <mergeCell ref="DTG3:DTH3"/>
    <mergeCell ref="DTI3:DTJ3"/>
    <mergeCell ref="DTK3:DTL3"/>
    <mergeCell ref="DSS3:DST3"/>
    <mergeCell ref="DSU3:DSV3"/>
    <mergeCell ref="DSW3:DSX3"/>
    <mergeCell ref="DSY3:DSZ3"/>
    <mergeCell ref="DTA3:DTB3"/>
    <mergeCell ref="DQU3:DQV3"/>
    <mergeCell ref="DQW3:DQX3"/>
    <mergeCell ref="DQY3:DQZ3"/>
    <mergeCell ref="DRA3:DRB3"/>
    <mergeCell ref="DRC3:DRD3"/>
    <mergeCell ref="DTM3:DTN3"/>
    <mergeCell ref="DTO3:DTP3"/>
    <mergeCell ref="DTQ3:DTR3"/>
    <mergeCell ref="DTS3:DTT3"/>
    <mergeCell ref="DTU3:DTV3"/>
    <mergeCell ref="DUQ3:DUR3"/>
    <mergeCell ref="DUS3:DUT3"/>
    <mergeCell ref="DUU3:DUV3"/>
    <mergeCell ref="DUW3:DUX3"/>
    <mergeCell ref="DUY3:DUZ3"/>
    <mergeCell ref="DUG3:DUH3"/>
    <mergeCell ref="DUI3:DUJ3"/>
    <mergeCell ref="DUK3:DUL3"/>
    <mergeCell ref="DUM3:DUN3"/>
    <mergeCell ref="DUO3:DUP3"/>
    <mergeCell ref="DSI3:DSJ3"/>
    <mergeCell ref="DSK3:DSL3"/>
    <mergeCell ref="DSM3:DSN3"/>
    <mergeCell ref="DSO3:DSP3"/>
    <mergeCell ref="DSQ3:DSR3"/>
    <mergeCell ref="DVA3:DVB3"/>
    <mergeCell ref="DVC3:DVD3"/>
    <mergeCell ref="DVE3:DVF3"/>
    <mergeCell ref="DVG3:DVH3"/>
    <mergeCell ref="DVI3:DVJ3"/>
    <mergeCell ref="DWE3:DWF3"/>
    <mergeCell ref="DWG3:DWH3"/>
    <mergeCell ref="DWI3:DWJ3"/>
    <mergeCell ref="DWK3:DWL3"/>
    <mergeCell ref="DWM3:DWN3"/>
    <mergeCell ref="DVU3:DVV3"/>
    <mergeCell ref="DVW3:DVX3"/>
    <mergeCell ref="DVY3:DVZ3"/>
    <mergeCell ref="DWA3:DWB3"/>
    <mergeCell ref="DWC3:DWD3"/>
    <mergeCell ref="DTW3:DTX3"/>
    <mergeCell ref="DTY3:DTZ3"/>
    <mergeCell ref="DUA3:DUB3"/>
    <mergeCell ref="DUC3:DUD3"/>
    <mergeCell ref="DUE3:DUF3"/>
    <mergeCell ref="DWO3:DWP3"/>
    <mergeCell ref="DWQ3:DWR3"/>
    <mergeCell ref="DWS3:DWT3"/>
    <mergeCell ref="DWU3:DWV3"/>
    <mergeCell ref="DWW3:DWX3"/>
    <mergeCell ref="DXS3:DXT3"/>
    <mergeCell ref="DXU3:DXV3"/>
    <mergeCell ref="DXW3:DXX3"/>
    <mergeCell ref="DXY3:DXZ3"/>
    <mergeCell ref="DYA3:DYB3"/>
    <mergeCell ref="DXI3:DXJ3"/>
    <mergeCell ref="DXK3:DXL3"/>
    <mergeCell ref="DXM3:DXN3"/>
    <mergeCell ref="DXO3:DXP3"/>
    <mergeCell ref="DXQ3:DXR3"/>
    <mergeCell ref="DVK3:DVL3"/>
    <mergeCell ref="DVM3:DVN3"/>
    <mergeCell ref="DVO3:DVP3"/>
    <mergeCell ref="DVQ3:DVR3"/>
    <mergeCell ref="DVS3:DVT3"/>
    <mergeCell ref="DYC3:DYD3"/>
    <mergeCell ref="DYE3:DYF3"/>
    <mergeCell ref="DYG3:DYH3"/>
    <mergeCell ref="DYI3:DYJ3"/>
    <mergeCell ref="DYK3:DYL3"/>
    <mergeCell ref="DZG3:DZH3"/>
    <mergeCell ref="DZI3:DZJ3"/>
    <mergeCell ref="DZK3:DZL3"/>
    <mergeCell ref="DZM3:DZN3"/>
    <mergeCell ref="DZO3:DZP3"/>
    <mergeCell ref="DYW3:DYX3"/>
    <mergeCell ref="DYY3:DYZ3"/>
    <mergeCell ref="DZA3:DZB3"/>
    <mergeCell ref="DZC3:DZD3"/>
    <mergeCell ref="DZE3:DZF3"/>
    <mergeCell ref="DWY3:DWZ3"/>
    <mergeCell ref="DXA3:DXB3"/>
    <mergeCell ref="DXC3:DXD3"/>
    <mergeCell ref="DXE3:DXF3"/>
    <mergeCell ref="DXG3:DXH3"/>
    <mergeCell ref="DZQ3:DZR3"/>
    <mergeCell ref="DZS3:DZT3"/>
    <mergeCell ref="DZU3:DZV3"/>
    <mergeCell ref="DZW3:DZX3"/>
    <mergeCell ref="DZY3:DZZ3"/>
    <mergeCell ref="EAU3:EAV3"/>
    <mergeCell ref="EAW3:EAX3"/>
    <mergeCell ref="EAY3:EAZ3"/>
    <mergeCell ref="EBA3:EBB3"/>
    <mergeCell ref="EBC3:EBD3"/>
    <mergeCell ref="EAK3:EAL3"/>
    <mergeCell ref="EAM3:EAN3"/>
    <mergeCell ref="EAO3:EAP3"/>
    <mergeCell ref="EAQ3:EAR3"/>
    <mergeCell ref="EAS3:EAT3"/>
    <mergeCell ref="DYM3:DYN3"/>
    <mergeCell ref="DYO3:DYP3"/>
    <mergeCell ref="DYQ3:DYR3"/>
    <mergeCell ref="DYS3:DYT3"/>
    <mergeCell ref="DYU3:DYV3"/>
    <mergeCell ref="EBE3:EBF3"/>
    <mergeCell ref="EBG3:EBH3"/>
    <mergeCell ref="EBI3:EBJ3"/>
    <mergeCell ref="EBK3:EBL3"/>
    <mergeCell ref="EBM3:EBN3"/>
    <mergeCell ref="ECI3:ECJ3"/>
    <mergeCell ref="ECK3:ECL3"/>
    <mergeCell ref="ECM3:ECN3"/>
    <mergeCell ref="ECO3:ECP3"/>
    <mergeCell ref="ECQ3:ECR3"/>
    <mergeCell ref="EBY3:EBZ3"/>
    <mergeCell ref="ECA3:ECB3"/>
    <mergeCell ref="ECC3:ECD3"/>
    <mergeCell ref="ECE3:ECF3"/>
    <mergeCell ref="ECG3:ECH3"/>
    <mergeCell ref="EAA3:EAB3"/>
    <mergeCell ref="EAC3:EAD3"/>
    <mergeCell ref="EAE3:EAF3"/>
    <mergeCell ref="EAG3:EAH3"/>
    <mergeCell ref="EAI3:EAJ3"/>
    <mergeCell ref="ECS3:ECT3"/>
    <mergeCell ref="ECU3:ECV3"/>
    <mergeCell ref="ECW3:ECX3"/>
    <mergeCell ref="ECY3:ECZ3"/>
    <mergeCell ref="EDA3:EDB3"/>
    <mergeCell ref="EDW3:EDX3"/>
    <mergeCell ref="EDY3:EDZ3"/>
    <mergeCell ref="EEA3:EEB3"/>
    <mergeCell ref="EEC3:EED3"/>
    <mergeCell ref="EEE3:EEF3"/>
    <mergeCell ref="EDM3:EDN3"/>
    <mergeCell ref="EDO3:EDP3"/>
    <mergeCell ref="EDQ3:EDR3"/>
    <mergeCell ref="EDS3:EDT3"/>
    <mergeCell ref="EDU3:EDV3"/>
    <mergeCell ref="EBO3:EBP3"/>
    <mergeCell ref="EBQ3:EBR3"/>
    <mergeCell ref="EBS3:EBT3"/>
    <mergeCell ref="EBU3:EBV3"/>
    <mergeCell ref="EBW3:EBX3"/>
    <mergeCell ref="EEG3:EEH3"/>
    <mergeCell ref="EEI3:EEJ3"/>
    <mergeCell ref="EEK3:EEL3"/>
    <mergeCell ref="EEM3:EEN3"/>
    <mergeCell ref="EEO3:EEP3"/>
    <mergeCell ref="EFK3:EFL3"/>
    <mergeCell ref="EFM3:EFN3"/>
    <mergeCell ref="EFO3:EFP3"/>
    <mergeCell ref="EFQ3:EFR3"/>
    <mergeCell ref="EFS3:EFT3"/>
    <mergeCell ref="EFA3:EFB3"/>
    <mergeCell ref="EFC3:EFD3"/>
    <mergeCell ref="EFE3:EFF3"/>
    <mergeCell ref="EFG3:EFH3"/>
    <mergeCell ref="EFI3:EFJ3"/>
    <mergeCell ref="EDC3:EDD3"/>
    <mergeCell ref="EDE3:EDF3"/>
    <mergeCell ref="EDG3:EDH3"/>
    <mergeCell ref="EDI3:EDJ3"/>
    <mergeCell ref="EDK3:EDL3"/>
    <mergeCell ref="EFU3:EFV3"/>
    <mergeCell ref="EFW3:EFX3"/>
    <mergeCell ref="EFY3:EFZ3"/>
    <mergeCell ref="EGA3:EGB3"/>
    <mergeCell ref="EGC3:EGD3"/>
    <mergeCell ref="EGY3:EGZ3"/>
    <mergeCell ref="EHA3:EHB3"/>
    <mergeCell ref="EHC3:EHD3"/>
    <mergeCell ref="EHE3:EHF3"/>
    <mergeCell ref="EHG3:EHH3"/>
    <mergeCell ref="EGO3:EGP3"/>
    <mergeCell ref="EGQ3:EGR3"/>
    <mergeCell ref="EGS3:EGT3"/>
    <mergeCell ref="EGU3:EGV3"/>
    <mergeCell ref="EGW3:EGX3"/>
    <mergeCell ref="EEQ3:EER3"/>
    <mergeCell ref="EES3:EET3"/>
    <mergeCell ref="EEU3:EEV3"/>
    <mergeCell ref="EEW3:EEX3"/>
    <mergeCell ref="EEY3:EEZ3"/>
    <mergeCell ref="EHI3:EHJ3"/>
    <mergeCell ref="EHK3:EHL3"/>
    <mergeCell ref="EHM3:EHN3"/>
    <mergeCell ref="EHO3:EHP3"/>
    <mergeCell ref="EHQ3:EHR3"/>
    <mergeCell ref="EIM3:EIN3"/>
    <mergeCell ref="EIO3:EIP3"/>
    <mergeCell ref="EIQ3:EIR3"/>
    <mergeCell ref="EIS3:EIT3"/>
    <mergeCell ref="EIU3:EIV3"/>
    <mergeCell ref="EIC3:EID3"/>
    <mergeCell ref="EIE3:EIF3"/>
    <mergeCell ref="EIG3:EIH3"/>
    <mergeCell ref="EII3:EIJ3"/>
    <mergeCell ref="EIK3:EIL3"/>
    <mergeCell ref="EGE3:EGF3"/>
    <mergeCell ref="EGG3:EGH3"/>
    <mergeCell ref="EGI3:EGJ3"/>
    <mergeCell ref="EGK3:EGL3"/>
    <mergeCell ref="EGM3:EGN3"/>
    <mergeCell ref="EIW3:EIX3"/>
    <mergeCell ref="EIY3:EIZ3"/>
    <mergeCell ref="EJA3:EJB3"/>
    <mergeCell ref="EJC3:EJD3"/>
    <mergeCell ref="EJE3:EJF3"/>
    <mergeCell ref="EKA3:EKB3"/>
    <mergeCell ref="EKC3:EKD3"/>
    <mergeCell ref="EKE3:EKF3"/>
    <mergeCell ref="EKG3:EKH3"/>
    <mergeCell ref="EKI3:EKJ3"/>
    <mergeCell ref="EJQ3:EJR3"/>
    <mergeCell ref="EJS3:EJT3"/>
    <mergeCell ref="EJU3:EJV3"/>
    <mergeCell ref="EJW3:EJX3"/>
    <mergeCell ref="EJY3:EJZ3"/>
    <mergeCell ref="EHS3:EHT3"/>
    <mergeCell ref="EHU3:EHV3"/>
    <mergeCell ref="EHW3:EHX3"/>
    <mergeCell ref="EHY3:EHZ3"/>
    <mergeCell ref="EIA3:EIB3"/>
    <mergeCell ref="EKK3:EKL3"/>
    <mergeCell ref="EKM3:EKN3"/>
    <mergeCell ref="EKO3:EKP3"/>
    <mergeCell ref="EKQ3:EKR3"/>
    <mergeCell ref="EKS3:EKT3"/>
    <mergeCell ref="ELO3:ELP3"/>
    <mergeCell ref="ELQ3:ELR3"/>
    <mergeCell ref="ELS3:ELT3"/>
    <mergeCell ref="ELU3:ELV3"/>
    <mergeCell ref="ELW3:ELX3"/>
    <mergeCell ref="ELE3:ELF3"/>
    <mergeCell ref="ELG3:ELH3"/>
    <mergeCell ref="ELI3:ELJ3"/>
    <mergeCell ref="ELK3:ELL3"/>
    <mergeCell ref="ELM3:ELN3"/>
    <mergeCell ref="EJG3:EJH3"/>
    <mergeCell ref="EJI3:EJJ3"/>
    <mergeCell ref="EJK3:EJL3"/>
    <mergeCell ref="EJM3:EJN3"/>
    <mergeCell ref="EJO3:EJP3"/>
    <mergeCell ref="ELY3:ELZ3"/>
    <mergeCell ref="EMA3:EMB3"/>
    <mergeCell ref="EMC3:EMD3"/>
    <mergeCell ref="EME3:EMF3"/>
    <mergeCell ref="EMG3:EMH3"/>
    <mergeCell ref="ENC3:END3"/>
    <mergeCell ref="ENE3:ENF3"/>
    <mergeCell ref="ENG3:ENH3"/>
    <mergeCell ref="ENI3:ENJ3"/>
    <mergeCell ref="ENK3:ENL3"/>
    <mergeCell ref="EMS3:EMT3"/>
    <mergeCell ref="EMU3:EMV3"/>
    <mergeCell ref="EMW3:EMX3"/>
    <mergeCell ref="EMY3:EMZ3"/>
    <mergeCell ref="ENA3:ENB3"/>
    <mergeCell ref="EKU3:EKV3"/>
    <mergeCell ref="EKW3:EKX3"/>
    <mergeCell ref="EKY3:EKZ3"/>
    <mergeCell ref="ELA3:ELB3"/>
    <mergeCell ref="ELC3:ELD3"/>
    <mergeCell ref="ENM3:ENN3"/>
    <mergeCell ref="ENO3:ENP3"/>
    <mergeCell ref="ENQ3:ENR3"/>
    <mergeCell ref="ENS3:ENT3"/>
    <mergeCell ref="ENU3:ENV3"/>
    <mergeCell ref="EOQ3:EOR3"/>
    <mergeCell ref="EOS3:EOT3"/>
    <mergeCell ref="EOU3:EOV3"/>
    <mergeCell ref="EOW3:EOX3"/>
    <mergeCell ref="EOY3:EOZ3"/>
    <mergeCell ref="EOG3:EOH3"/>
    <mergeCell ref="EOI3:EOJ3"/>
    <mergeCell ref="EOK3:EOL3"/>
    <mergeCell ref="EOM3:EON3"/>
    <mergeCell ref="EOO3:EOP3"/>
    <mergeCell ref="EMI3:EMJ3"/>
    <mergeCell ref="EMK3:EML3"/>
    <mergeCell ref="EMM3:EMN3"/>
    <mergeCell ref="EMO3:EMP3"/>
    <mergeCell ref="EMQ3:EMR3"/>
    <mergeCell ref="EPA3:EPB3"/>
    <mergeCell ref="EPC3:EPD3"/>
    <mergeCell ref="EPE3:EPF3"/>
    <mergeCell ref="EPG3:EPH3"/>
    <mergeCell ref="EPI3:EPJ3"/>
    <mergeCell ref="EQE3:EQF3"/>
    <mergeCell ref="EQG3:EQH3"/>
    <mergeCell ref="EQI3:EQJ3"/>
    <mergeCell ref="EQK3:EQL3"/>
    <mergeCell ref="EQM3:EQN3"/>
    <mergeCell ref="EPU3:EPV3"/>
    <mergeCell ref="EPW3:EPX3"/>
    <mergeCell ref="EPY3:EPZ3"/>
    <mergeCell ref="EQA3:EQB3"/>
    <mergeCell ref="EQC3:EQD3"/>
    <mergeCell ref="ENW3:ENX3"/>
    <mergeCell ref="ENY3:ENZ3"/>
    <mergeCell ref="EOA3:EOB3"/>
    <mergeCell ref="EOC3:EOD3"/>
    <mergeCell ref="EOE3:EOF3"/>
    <mergeCell ref="EQO3:EQP3"/>
    <mergeCell ref="EQQ3:EQR3"/>
    <mergeCell ref="EQS3:EQT3"/>
    <mergeCell ref="EQU3:EQV3"/>
    <mergeCell ref="EQW3:EQX3"/>
    <mergeCell ref="ERS3:ERT3"/>
    <mergeCell ref="ERU3:ERV3"/>
    <mergeCell ref="ERW3:ERX3"/>
    <mergeCell ref="ERY3:ERZ3"/>
    <mergeCell ref="ESA3:ESB3"/>
    <mergeCell ref="ERI3:ERJ3"/>
    <mergeCell ref="ERK3:ERL3"/>
    <mergeCell ref="ERM3:ERN3"/>
    <mergeCell ref="ERO3:ERP3"/>
    <mergeCell ref="ERQ3:ERR3"/>
    <mergeCell ref="EPK3:EPL3"/>
    <mergeCell ref="EPM3:EPN3"/>
    <mergeCell ref="EPO3:EPP3"/>
    <mergeCell ref="EPQ3:EPR3"/>
    <mergeCell ref="EPS3:EPT3"/>
    <mergeCell ref="ESC3:ESD3"/>
    <mergeCell ref="ESE3:ESF3"/>
    <mergeCell ref="ESG3:ESH3"/>
    <mergeCell ref="ESI3:ESJ3"/>
    <mergeCell ref="ESK3:ESL3"/>
    <mergeCell ref="ETG3:ETH3"/>
    <mergeCell ref="ETI3:ETJ3"/>
    <mergeCell ref="ETK3:ETL3"/>
    <mergeCell ref="ETM3:ETN3"/>
    <mergeCell ref="ETO3:ETP3"/>
    <mergeCell ref="ESW3:ESX3"/>
    <mergeCell ref="ESY3:ESZ3"/>
    <mergeCell ref="ETA3:ETB3"/>
    <mergeCell ref="ETC3:ETD3"/>
    <mergeCell ref="ETE3:ETF3"/>
    <mergeCell ref="EQY3:EQZ3"/>
    <mergeCell ref="ERA3:ERB3"/>
    <mergeCell ref="ERC3:ERD3"/>
    <mergeCell ref="ERE3:ERF3"/>
    <mergeCell ref="ERG3:ERH3"/>
    <mergeCell ref="ETQ3:ETR3"/>
    <mergeCell ref="ETS3:ETT3"/>
    <mergeCell ref="ETU3:ETV3"/>
    <mergeCell ref="ETW3:ETX3"/>
    <mergeCell ref="ETY3:ETZ3"/>
    <mergeCell ref="EUU3:EUV3"/>
    <mergeCell ref="EUW3:EUX3"/>
    <mergeCell ref="EUY3:EUZ3"/>
    <mergeCell ref="EVA3:EVB3"/>
    <mergeCell ref="EVC3:EVD3"/>
    <mergeCell ref="EUK3:EUL3"/>
    <mergeCell ref="EUM3:EUN3"/>
    <mergeCell ref="EUO3:EUP3"/>
    <mergeCell ref="EUQ3:EUR3"/>
    <mergeCell ref="EUS3:EUT3"/>
    <mergeCell ref="ESM3:ESN3"/>
    <mergeCell ref="ESO3:ESP3"/>
    <mergeCell ref="ESQ3:ESR3"/>
    <mergeCell ref="ESS3:EST3"/>
    <mergeCell ref="ESU3:ESV3"/>
    <mergeCell ref="EVE3:EVF3"/>
    <mergeCell ref="EVG3:EVH3"/>
    <mergeCell ref="EVI3:EVJ3"/>
    <mergeCell ref="EVK3:EVL3"/>
    <mergeCell ref="EVM3:EVN3"/>
    <mergeCell ref="EWI3:EWJ3"/>
    <mergeCell ref="EWK3:EWL3"/>
    <mergeCell ref="EWM3:EWN3"/>
    <mergeCell ref="EWO3:EWP3"/>
    <mergeCell ref="EWQ3:EWR3"/>
    <mergeCell ref="EVY3:EVZ3"/>
    <mergeCell ref="EWA3:EWB3"/>
    <mergeCell ref="EWC3:EWD3"/>
    <mergeCell ref="EWE3:EWF3"/>
    <mergeCell ref="EWG3:EWH3"/>
    <mergeCell ref="EUA3:EUB3"/>
    <mergeCell ref="EUC3:EUD3"/>
    <mergeCell ref="EUE3:EUF3"/>
    <mergeCell ref="EUG3:EUH3"/>
    <mergeCell ref="EUI3:EUJ3"/>
    <mergeCell ref="EWS3:EWT3"/>
    <mergeCell ref="EWU3:EWV3"/>
    <mergeCell ref="EWW3:EWX3"/>
    <mergeCell ref="EWY3:EWZ3"/>
    <mergeCell ref="EXA3:EXB3"/>
    <mergeCell ref="EXW3:EXX3"/>
    <mergeCell ref="EXY3:EXZ3"/>
    <mergeCell ref="EYA3:EYB3"/>
    <mergeCell ref="EYC3:EYD3"/>
    <mergeCell ref="EYE3:EYF3"/>
    <mergeCell ref="EXM3:EXN3"/>
    <mergeCell ref="EXO3:EXP3"/>
    <mergeCell ref="EXQ3:EXR3"/>
    <mergeCell ref="EXS3:EXT3"/>
    <mergeCell ref="EXU3:EXV3"/>
    <mergeCell ref="EVO3:EVP3"/>
    <mergeCell ref="EVQ3:EVR3"/>
    <mergeCell ref="EVS3:EVT3"/>
    <mergeCell ref="EVU3:EVV3"/>
    <mergeCell ref="EVW3:EVX3"/>
    <mergeCell ref="EYG3:EYH3"/>
    <mergeCell ref="EYI3:EYJ3"/>
    <mergeCell ref="EYK3:EYL3"/>
    <mergeCell ref="EYM3:EYN3"/>
    <mergeCell ref="EYO3:EYP3"/>
    <mergeCell ref="EZK3:EZL3"/>
    <mergeCell ref="EZM3:EZN3"/>
    <mergeCell ref="EZO3:EZP3"/>
    <mergeCell ref="EZQ3:EZR3"/>
    <mergeCell ref="EZS3:EZT3"/>
    <mergeCell ref="EZA3:EZB3"/>
    <mergeCell ref="EZC3:EZD3"/>
    <mergeCell ref="EZE3:EZF3"/>
    <mergeCell ref="EZG3:EZH3"/>
    <mergeCell ref="EZI3:EZJ3"/>
    <mergeCell ref="EXC3:EXD3"/>
    <mergeCell ref="EXE3:EXF3"/>
    <mergeCell ref="EXG3:EXH3"/>
    <mergeCell ref="EXI3:EXJ3"/>
    <mergeCell ref="EXK3:EXL3"/>
    <mergeCell ref="EZU3:EZV3"/>
    <mergeCell ref="EZW3:EZX3"/>
    <mergeCell ref="EZY3:EZZ3"/>
    <mergeCell ref="FAA3:FAB3"/>
    <mergeCell ref="FAC3:FAD3"/>
    <mergeCell ref="FAY3:FAZ3"/>
    <mergeCell ref="FBA3:FBB3"/>
    <mergeCell ref="FBC3:FBD3"/>
    <mergeCell ref="FBE3:FBF3"/>
    <mergeCell ref="FBG3:FBH3"/>
    <mergeCell ref="FAO3:FAP3"/>
    <mergeCell ref="FAQ3:FAR3"/>
    <mergeCell ref="FAS3:FAT3"/>
    <mergeCell ref="FAU3:FAV3"/>
    <mergeCell ref="FAW3:FAX3"/>
    <mergeCell ref="EYQ3:EYR3"/>
    <mergeCell ref="EYS3:EYT3"/>
    <mergeCell ref="EYU3:EYV3"/>
    <mergeCell ref="EYW3:EYX3"/>
    <mergeCell ref="EYY3:EYZ3"/>
    <mergeCell ref="FBI3:FBJ3"/>
    <mergeCell ref="FBK3:FBL3"/>
    <mergeCell ref="FBM3:FBN3"/>
    <mergeCell ref="FBO3:FBP3"/>
    <mergeCell ref="FBQ3:FBR3"/>
    <mergeCell ref="FCM3:FCN3"/>
    <mergeCell ref="FCO3:FCP3"/>
    <mergeCell ref="FCQ3:FCR3"/>
    <mergeCell ref="FCS3:FCT3"/>
    <mergeCell ref="FCU3:FCV3"/>
    <mergeCell ref="FCC3:FCD3"/>
    <mergeCell ref="FCE3:FCF3"/>
    <mergeCell ref="FCG3:FCH3"/>
    <mergeCell ref="FCI3:FCJ3"/>
    <mergeCell ref="FCK3:FCL3"/>
    <mergeCell ref="FAE3:FAF3"/>
    <mergeCell ref="FAG3:FAH3"/>
    <mergeCell ref="FAI3:FAJ3"/>
    <mergeCell ref="FAK3:FAL3"/>
    <mergeCell ref="FAM3:FAN3"/>
    <mergeCell ref="FCW3:FCX3"/>
    <mergeCell ref="FCY3:FCZ3"/>
    <mergeCell ref="FDA3:FDB3"/>
    <mergeCell ref="FDC3:FDD3"/>
    <mergeCell ref="FDE3:FDF3"/>
    <mergeCell ref="FEA3:FEB3"/>
    <mergeCell ref="FEC3:FED3"/>
    <mergeCell ref="FEE3:FEF3"/>
    <mergeCell ref="FEG3:FEH3"/>
    <mergeCell ref="FEI3:FEJ3"/>
    <mergeCell ref="FDQ3:FDR3"/>
    <mergeCell ref="FDS3:FDT3"/>
    <mergeCell ref="FDU3:FDV3"/>
    <mergeCell ref="FDW3:FDX3"/>
    <mergeCell ref="FDY3:FDZ3"/>
    <mergeCell ref="FBS3:FBT3"/>
    <mergeCell ref="FBU3:FBV3"/>
    <mergeCell ref="FBW3:FBX3"/>
    <mergeCell ref="FBY3:FBZ3"/>
    <mergeCell ref="FCA3:FCB3"/>
    <mergeCell ref="FEK3:FEL3"/>
    <mergeCell ref="FEM3:FEN3"/>
    <mergeCell ref="FEO3:FEP3"/>
    <mergeCell ref="FEQ3:FER3"/>
    <mergeCell ref="FES3:FET3"/>
    <mergeCell ref="FFO3:FFP3"/>
    <mergeCell ref="FFQ3:FFR3"/>
    <mergeCell ref="FFS3:FFT3"/>
    <mergeCell ref="FFU3:FFV3"/>
    <mergeCell ref="FFW3:FFX3"/>
    <mergeCell ref="FFE3:FFF3"/>
    <mergeCell ref="FFG3:FFH3"/>
    <mergeCell ref="FFI3:FFJ3"/>
    <mergeCell ref="FFK3:FFL3"/>
    <mergeCell ref="FFM3:FFN3"/>
    <mergeCell ref="FDG3:FDH3"/>
    <mergeCell ref="FDI3:FDJ3"/>
    <mergeCell ref="FDK3:FDL3"/>
    <mergeCell ref="FDM3:FDN3"/>
    <mergeCell ref="FDO3:FDP3"/>
    <mergeCell ref="FFY3:FFZ3"/>
    <mergeCell ref="FGA3:FGB3"/>
    <mergeCell ref="FGC3:FGD3"/>
    <mergeCell ref="FGE3:FGF3"/>
    <mergeCell ref="FGG3:FGH3"/>
    <mergeCell ref="FHC3:FHD3"/>
    <mergeCell ref="FHE3:FHF3"/>
    <mergeCell ref="FHG3:FHH3"/>
    <mergeCell ref="FHI3:FHJ3"/>
    <mergeCell ref="FHK3:FHL3"/>
    <mergeCell ref="FGS3:FGT3"/>
    <mergeCell ref="FGU3:FGV3"/>
    <mergeCell ref="FGW3:FGX3"/>
    <mergeCell ref="FGY3:FGZ3"/>
    <mergeCell ref="FHA3:FHB3"/>
    <mergeCell ref="FEU3:FEV3"/>
    <mergeCell ref="FEW3:FEX3"/>
    <mergeCell ref="FEY3:FEZ3"/>
    <mergeCell ref="FFA3:FFB3"/>
    <mergeCell ref="FFC3:FFD3"/>
    <mergeCell ref="FHM3:FHN3"/>
    <mergeCell ref="FHO3:FHP3"/>
    <mergeCell ref="FHQ3:FHR3"/>
    <mergeCell ref="FHS3:FHT3"/>
    <mergeCell ref="FHU3:FHV3"/>
    <mergeCell ref="FIQ3:FIR3"/>
    <mergeCell ref="FIS3:FIT3"/>
    <mergeCell ref="FIU3:FIV3"/>
    <mergeCell ref="FIW3:FIX3"/>
    <mergeCell ref="FIY3:FIZ3"/>
    <mergeCell ref="FIG3:FIH3"/>
    <mergeCell ref="FII3:FIJ3"/>
    <mergeCell ref="FIK3:FIL3"/>
    <mergeCell ref="FIM3:FIN3"/>
    <mergeCell ref="FIO3:FIP3"/>
    <mergeCell ref="FGI3:FGJ3"/>
    <mergeCell ref="FGK3:FGL3"/>
    <mergeCell ref="FGM3:FGN3"/>
    <mergeCell ref="FGO3:FGP3"/>
    <mergeCell ref="FGQ3:FGR3"/>
    <mergeCell ref="FJA3:FJB3"/>
    <mergeCell ref="FJC3:FJD3"/>
    <mergeCell ref="FJE3:FJF3"/>
    <mergeCell ref="FJG3:FJH3"/>
    <mergeCell ref="FJI3:FJJ3"/>
    <mergeCell ref="FKE3:FKF3"/>
    <mergeCell ref="FKG3:FKH3"/>
    <mergeCell ref="FKI3:FKJ3"/>
    <mergeCell ref="FKK3:FKL3"/>
    <mergeCell ref="FKM3:FKN3"/>
    <mergeCell ref="FJU3:FJV3"/>
    <mergeCell ref="FJW3:FJX3"/>
    <mergeCell ref="FJY3:FJZ3"/>
    <mergeCell ref="FKA3:FKB3"/>
    <mergeCell ref="FKC3:FKD3"/>
    <mergeCell ref="FHW3:FHX3"/>
    <mergeCell ref="FHY3:FHZ3"/>
    <mergeCell ref="FIA3:FIB3"/>
    <mergeCell ref="FIC3:FID3"/>
    <mergeCell ref="FIE3:FIF3"/>
    <mergeCell ref="FKO3:FKP3"/>
    <mergeCell ref="FKQ3:FKR3"/>
    <mergeCell ref="FKS3:FKT3"/>
    <mergeCell ref="FKU3:FKV3"/>
    <mergeCell ref="FKW3:FKX3"/>
    <mergeCell ref="FLS3:FLT3"/>
    <mergeCell ref="FLU3:FLV3"/>
    <mergeCell ref="FLW3:FLX3"/>
    <mergeCell ref="FLY3:FLZ3"/>
    <mergeCell ref="FMA3:FMB3"/>
    <mergeCell ref="FLI3:FLJ3"/>
    <mergeCell ref="FLK3:FLL3"/>
    <mergeCell ref="FLM3:FLN3"/>
    <mergeCell ref="FLO3:FLP3"/>
    <mergeCell ref="FLQ3:FLR3"/>
    <mergeCell ref="FJK3:FJL3"/>
    <mergeCell ref="FJM3:FJN3"/>
    <mergeCell ref="FJO3:FJP3"/>
    <mergeCell ref="FJQ3:FJR3"/>
    <mergeCell ref="FJS3:FJT3"/>
    <mergeCell ref="FMC3:FMD3"/>
    <mergeCell ref="FME3:FMF3"/>
    <mergeCell ref="FMG3:FMH3"/>
    <mergeCell ref="FMI3:FMJ3"/>
    <mergeCell ref="FMK3:FML3"/>
    <mergeCell ref="FNG3:FNH3"/>
    <mergeCell ref="FNI3:FNJ3"/>
    <mergeCell ref="FNK3:FNL3"/>
    <mergeCell ref="FNM3:FNN3"/>
    <mergeCell ref="FNO3:FNP3"/>
    <mergeCell ref="FMW3:FMX3"/>
    <mergeCell ref="FMY3:FMZ3"/>
    <mergeCell ref="FNA3:FNB3"/>
    <mergeCell ref="FNC3:FND3"/>
    <mergeCell ref="FNE3:FNF3"/>
    <mergeCell ref="FKY3:FKZ3"/>
    <mergeCell ref="FLA3:FLB3"/>
    <mergeCell ref="FLC3:FLD3"/>
    <mergeCell ref="FLE3:FLF3"/>
    <mergeCell ref="FLG3:FLH3"/>
    <mergeCell ref="FNQ3:FNR3"/>
    <mergeCell ref="FNS3:FNT3"/>
    <mergeCell ref="FNU3:FNV3"/>
    <mergeCell ref="FNW3:FNX3"/>
    <mergeCell ref="FNY3:FNZ3"/>
    <mergeCell ref="FOU3:FOV3"/>
    <mergeCell ref="FOW3:FOX3"/>
    <mergeCell ref="FOY3:FOZ3"/>
    <mergeCell ref="FPA3:FPB3"/>
    <mergeCell ref="FPC3:FPD3"/>
    <mergeCell ref="FOK3:FOL3"/>
    <mergeCell ref="FOM3:FON3"/>
    <mergeCell ref="FOO3:FOP3"/>
    <mergeCell ref="FOQ3:FOR3"/>
    <mergeCell ref="FOS3:FOT3"/>
    <mergeCell ref="FMM3:FMN3"/>
    <mergeCell ref="FMO3:FMP3"/>
    <mergeCell ref="FMQ3:FMR3"/>
    <mergeCell ref="FMS3:FMT3"/>
    <mergeCell ref="FMU3:FMV3"/>
    <mergeCell ref="FPE3:FPF3"/>
    <mergeCell ref="FPG3:FPH3"/>
    <mergeCell ref="FPI3:FPJ3"/>
    <mergeCell ref="FPK3:FPL3"/>
    <mergeCell ref="FPM3:FPN3"/>
    <mergeCell ref="FQI3:FQJ3"/>
    <mergeCell ref="FQK3:FQL3"/>
    <mergeCell ref="FQM3:FQN3"/>
    <mergeCell ref="FQO3:FQP3"/>
    <mergeCell ref="FQQ3:FQR3"/>
    <mergeCell ref="FPY3:FPZ3"/>
    <mergeCell ref="FQA3:FQB3"/>
    <mergeCell ref="FQC3:FQD3"/>
    <mergeCell ref="FQE3:FQF3"/>
    <mergeCell ref="FQG3:FQH3"/>
    <mergeCell ref="FOA3:FOB3"/>
    <mergeCell ref="FOC3:FOD3"/>
    <mergeCell ref="FOE3:FOF3"/>
    <mergeCell ref="FOG3:FOH3"/>
    <mergeCell ref="FOI3:FOJ3"/>
    <mergeCell ref="FQS3:FQT3"/>
    <mergeCell ref="FQU3:FQV3"/>
    <mergeCell ref="FQW3:FQX3"/>
    <mergeCell ref="FQY3:FQZ3"/>
    <mergeCell ref="FRA3:FRB3"/>
    <mergeCell ref="FRW3:FRX3"/>
    <mergeCell ref="FRY3:FRZ3"/>
    <mergeCell ref="FSA3:FSB3"/>
    <mergeCell ref="FSC3:FSD3"/>
    <mergeCell ref="FSE3:FSF3"/>
    <mergeCell ref="FRM3:FRN3"/>
    <mergeCell ref="FRO3:FRP3"/>
    <mergeCell ref="FRQ3:FRR3"/>
    <mergeCell ref="FRS3:FRT3"/>
    <mergeCell ref="FRU3:FRV3"/>
    <mergeCell ref="FPO3:FPP3"/>
    <mergeCell ref="FPQ3:FPR3"/>
    <mergeCell ref="FPS3:FPT3"/>
    <mergeCell ref="FPU3:FPV3"/>
    <mergeCell ref="FPW3:FPX3"/>
    <mergeCell ref="FSG3:FSH3"/>
    <mergeCell ref="FSI3:FSJ3"/>
    <mergeCell ref="FSK3:FSL3"/>
    <mergeCell ref="FSM3:FSN3"/>
    <mergeCell ref="FSO3:FSP3"/>
    <mergeCell ref="FTK3:FTL3"/>
    <mergeCell ref="FTM3:FTN3"/>
    <mergeCell ref="FTO3:FTP3"/>
    <mergeCell ref="FTQ3:FTR3"/>
    <mergeCell ref="FTS3:FTT3"/>
    <mergeCell ref="FTA3:FTB3"/>
    <mergeCell ref="FTC3:FTD3"/>
    <mergeCell ref="FTE3:FTF3"/>
    <mergeCell ref="FTG3:FTH3"/>
    <mergeCell ref="FTI3:FTJ3"/>
    <mergeCell ref="FRC3:FRD3"/>
    <mergeCell ref="FRE3:FRF3"/>
    <mergeCell ref="FRG3:FRH3"/>
    <mergeCell ref="FRI3:FRJ3"/>
    <mergeCell ref="FRK3:FRL3"/>
    <mergeCell ref="FTU3:FTV3"/>
    <mergeCell ref="FTW3:FTX3"/>
    <mergeCell ref="FTY3:FTZ3"/>
    <mergeCell ref="FUA3:FUB3"/>
    <mergeCell ref="FUC3:FUD3"/>
    <mergeCell ref="FUY3:FUZ3"/>
    <mergeCell ref="FVA3:FVB3"/>
    <mergeCell ref="FVC3:FVD3"/>
    <mergeCell ref="FVE3:FVF3"/>
    <mergeCell ref="FVG3:FVH3"/>
    <mergeCell ref="FUO3:FUP3"/>
    <mergeCell ref="FUQ3:FUR3"/>
    <mergeCell ref="FUS3:FUT3"/>
    <mergeCell ref="FUU3:FUV3"/>
    <mergeCell ref="FUW3:FUX3"/>
    <mergeCell ref="FSQ3:FSR3"/>
    <mergeCell ref="FSS3:FST3"/>
    <mergeCell ref="FSU3:FSV3"/>
    <mergeCell ref="FSW3:FSX3"/>
    <mergeCell ref="FSY3:FSZ3"/>
    <mergeCell ref="FVI3:FVJ3"/>
    <mergeCell ref="FVK3:FVL3"/>
    <mergeCell ref="FVM3:FVN3"/>
    <mergeCell ref="FVO3:FVP3"/>
    <mergeCell ref="FVQ3:FVR3"/>
    <mergeCell ref="FWM3:FWN3"/>
    <mergeCell ref="FWO3:FWP3"/>
    <mergeCell ref="FWQ3:FWR3"/>
    <mergeCell ref="FWS3:FWT3"/>
    <mergeCell ref="FWU3:FWV3"/>
    <mergeCell ref="FWC3:FWD3"/>
    <mergeCell ref="FWE3:FWF3"/>
    <mergeCell ref="FWG3:FWH3"/>
    <mergeCell ref="FWI3:FWJ3"/>
    <mergeCell ref="FWK3:FWL3"/>
    <mergeCell ref="FUE3:FUF3"/>
    <mergeCell ref="FUG3:FUH3"/>
    <mergeCell ref="FUI3:FUJ3"/>
    <mergeCell ref="FUK3:FUL3"/>
    <mergeCell ref="FUM3:FUN3"/>
    <mergeCell ref="FWW3:FWX3"/>
    <mergeCell ref="FWY3:FWZ3"/>
    <mergeCell ref="FXA3:FXB3"/>
    <mergeCell ref="FXC3:FXD3"/>
    <mergeCell ref="FXE3:FXF3"/>
    <mergeCell ref="FYA3:FYB3"/>
    <mergeCell ref="FYC3:FYD3"/>
    <mergeCell ref="FYE3:FYF3"/>
    <mergeCell ref="FYG3:FYH3"/>
    <mergeCell ref="FYI3:FYJ3"/>
    <mergeCell ref="FXQ3:FXR3"/>
    <mergeCell ref="FXS3:FXT3"/>
    <mergeCell ref="FXU3:FXV3"/>
    <mergeCell ref="FXW3:FXX3"/>
    <mergeCell ref="FXY3:FXZ3"/>
    <mergeCell ref="FVS3:FVT3"/>
    <mergeCell ref="FVU3:FVV3"/>
    <mergeCell ref="FVW3:FVX3"/>
    <mergeCell ref="FVY3:FVZ3"/>
    <mergeCell ref="FWA3:FWB3"/>
    <mergeCell ref="FYK3:FYL3"/>
    <mergeCell ref="FYM3:FYN3"/>
    <mergeCell ref="FYO3:FYP3"/>
    <mergeCell ref="FYQ3:FYR3"/>
    <mergeCell ref="FYS3:FYT3"/>
    <mergeCell ref="FZO3:FZP3"/>
    <mergeCell ref="FZQ3:FZR3"/>
    <mergeCell ref="FZS3:FZT3"/>
    <mergeCell ref="FZU3:FZV3"/>
    <mergeCell ref="FZW3:FZX3"/>
    <mergeCell ref="FZE3:FZF3"/>
    <mergeCell ref="FZG3:FZH3"/>
    <mergeCell ref="FZI3:FZJ3"/>
    <mergeCell ref="FZK3:FZL3"/>
    <mergeCell ref="FZM3:FZN3"/>
    <mergeCell ref="FXG3:FXH3"/>
    <mergeCell ref="FXI3:FXJ3"/>
    <mergeCell ref="FXK3:FXL3"/>
    <mergeCell ref="FXM3:FXN3"/>
    <mergeCell ref="FXO3:FXP3"/>
    <mergeCell ref="FZY3:FZZ3"/>
    <mergeCell ref="GAA3:GAB3"/>
    <mergeCell ref="GAC3:GAD3"/>
    <mergeCell ref="GAE3:GAF3"/>
    <mergeCell ref="GAG3:GAH3"/>
    <mergeCell ref="GBC3:GBD3"/>
    <mergeCell ref="GBE3:GBF3"/>
    <mergeCell ref="GBG3:GBH3"/>
    <mergeCell ref="GBI3:GBJ3"/>
    <mergeCell ref="GBK3:GBL3"/>
    <mergeCell ref="GAS3:GAT3"/>
    <mergeCell ref="GAU3:GAV3"/>
    <mergeCell ref="GAW3:GAX3"/>
    <mergeCell ref="GAY3:GAZ3"/>
    <mergeCell ref="GBA3:GBB3"/>
    <mergeCell ref="FYU3:FYV3"/>
    <mergeCell ref="FYW3:FYX3"/>
    <mergeCell ref="FYY3:FYZ3"/>
    <mergeCell ref="FZA3:FZB3"/>
    <mergeCell ref="FZC3:FZD3"/>
    <mergeCell ref="GBM3:GBN3"/>
    <mergeCell ref="GBO3:GBP3"/>
    <mergeCell ref="GBQ3:GBR3"/>
    <mergeCell ref="GBS3:GBT3"/>
    <mergeCell ref="GBU3:GBV3"/>
    <mergeCell ref="GCQ3:GCR3"/>
    <mergeCell ref="GCS3:GCT3"/>
    <mergeCell ref="GCU3:GCV3"/>
    <mergeCell ref="GCW3:GCX3"/>
    <mergeCell ref="GCY3:GCZ3"/>
    <mergeCell ref="GCG3:GCH3"/>
    <mergeCell ref="GCI3:GCJ3"/>
    <mergeCell ref="GCK3:GCL3"/>
    <mergeCell ref="GCM3:GCN3"/>
    <mergeCell ref="GCO3:GCP3"/>
    <mergeCell ref="GAI3:GAJ3"/>
    <mergeCell ref="GAK3:GAL3"/>
    <mergeCell ref="GAM3:GAN3"/>
    <mergeCell ref="GAO3:GAP3"/>
    <mergeCell ref="GAQ3:GAR3"/>
    <mergeCell ref="GDA3:GDB3"/>
    <mergeCell ref="GDC3:GDD3"/>
    <mergeCell ref="GDE3:GDF3"/>
    <mergeCell ref="GDG3:GDH3"/>
    <mergeCell ref="GDI3:GDJ3"/>
    <mergeCell ref="GEE3:GEF3"/>
    <mergeCell ref="GEG3:GEH3"/>
    <mergeCell ref="GEI3:GEJ3"/>
    <mergeCell ref="GEK3:GEL3"/>
    <mergeCell ref="GEM3:GEN3"/>
    <mergeCell ref="GDU3:GDV3"/>
    <mergeCell ref="GDW3:GDX3"/>
    <mergeCell ref="GDY3:GDZ3"/>
    <mergeCell ref="GEA3:GEB3"/>
    <mergeCell ref="GEC3:GED3"/>
    <mergeCell ref="GBW3:GBX3"/>
    <mergeCell ref="GBY3:GBZ3"/>
    <mergeCell ref="GCA3:GCB3"/>
    <mergeCell ref="GCC3:GCD3"/>
    <mergeCell ref="GCE3:GCF3"/>
    <mergeCell ref="GEO3:GEP3"/>
    <mergeCell ref="GEQ3:GER3"/>
    <mergeCell ref="GES3:GET3"/>
    <mergeCell ref="GEU3:GEV3"/>
    <mergeCell ref="GEW3:GEX3"/>
    <mergeCell ref="GFS3:GFT3"/>
    <mergeCell ref="GFU3:GFV3"/>
    <mergeCell ref="GFW3:GFX3"/>
    <mergeCell ref="GFY3:GFZ3"/>
    <mergeCell ref="GGA3:GGB3"/>
    <mergeCell ref="GFI3:GFJ3"/>
    <mergeCell ref="GFK3:GFL3"/>
    <mergeCell ref="GFM3:GFN3"/>
    <mergeCell ref="GFO3:GFP3"/>
    <mergeCell ref="GFQ3:GFR3"/>
    <mergeCell ref="GDK3:GDL3"/>
    <mergeCell ref="GDM3:GDN3"/>
    <mergeCell ref="GDO3:GDP3"/>
    <mergeCell ref="GDQ3:GDR3"/>
    <mergeCell ref="GDS3:GDT3"/>
    <mergeCell ref="GGC3:GGD3"/>
    <mergeCell ref="GGE3:GGF3"/>
    <mergeCell ref="GGG3:GGH3"/>
    <mergeCell ref="GGI3:GGJ3"/>
    <mergeCell ref="GGK3:GGL3"/>
    <mergeCell ref="GHG3:GHH3"/>
    <mergeCell ref="GHI3:GHJ3"/>
    <mergeCell ref="GHK3:GHL3"/>
    <mergeCell ref="GHM3:GHN3"/>
    <mergeCell ref="GHO3:GHP3"/>
    <mergeCell ref="GGW3:GGX3"/>
    <mergeCell ref="GGY3:GGZ3"/>
    <mergeCell ref="GHA3:GHB3"/>
    <mergeCell ref="GHC3:GHD3"/>
    <mergeCell ref="GHE3:GHF3"/>
    <mergeCell ref="GEY3:GEZ3"/>
    <mergeCell ref="GFA3:GFB3"/>
    <mergeCell ref="GFC3:GFD3"/>
    <mergeCell ref="GFE3:GFF3"/>
    <mergeCell ref="GFG3:GFH3"/>
    <mergeCell ref="GHQ3:GHR3"/>
    <mergeCell ref="GHS3:GHT3"/>
    <mergeCell ref="GHU3:GHV3"/>
    <mergeCell ref="GHW3:GHX3"/>
    <mergeCell ref="GHY3:GHZ3"/>
    <mergeCell ref="GIU3:GIV3"/>
    <mergeCell ref="GIW3:GIX3"/>
    <mergeCell ref="GIY3:GIZ3"/>
    <mergeCell ref="GJA3:GJB3"/>
    <mergeCell ref="GJC3:GJD3"/>
    <mergeCell ref="GIK3:GIL3"/>
    <mergeCell ref="GIM3:GIN3"/>
    <mergeCell ref="GIO3:GIP3"/>
    <mergeCell ref="GIQ3:GIR3"/>
    <mergeCell ref="GIS3:GIT3"/>
    <mergeCell ref="GGM3:GGN3"/>
    <mergeCell ref="GGO3:GGP3"/>
    <mergeCell ref="GGQ3:GGR3"/>
    <mergeCell ref="GGS3:GGT3"/>
    <mergeCell ref="GGU3:GGV3"/>
    <mergeCell ref="GJE3:GJF3"/>
    <mergeCell ref="GJG3:GJH3"/>
    <mergeCell ref="GJI3:GJJ3"/>
    <mergeCell ref="GJK3:GJL3"/>
    <mergeCell ref="GJM3:GJN3"/>
    <mergeCell ref="GKI3:GKJ3"/>
    <mergeCell ref="GKK3:GKL3"/>
    <mergeCell ref="GKM3:GKN3"/>
    <mergeCell ref="GKO3:GKP3"/>
    <mergeCell ref="GKQ3:GKR3"/>
    <mergeCell ref="GJY3:GJZ3"/>
    <mergeCell ref="GKA3:GKB3"/>
    <mergeCell ref="GKC3:GKD3"/>
    <mergeCell ref="GKE3:GKF3"/>
    <mergeCell ref="GKG3:GKH3"/>
    <mergeCell ref="GIA3:GIB3"/>
    <mergeCell ref="GIC3:GID3"/>
    <mergeCell ref="GIE3:GIF3"/>
    <mergeCell ref="GIG3:GIH3"/>
    <mergeCell ref="GII3:GIJ3"/>
    <mergeCell ref="GKS3:GKT3"/>
    <mergeCell ref="GKU3:GKV3"/>
    <mergeCell ref="GKW3:GKX3"/>
    <mergeCell ref="GKY3:GKZ3"/>
    <mergeCell ref="GLA3:GLB3"/>
    <mergeCell ref="GLW3:GLX3"/>
    <mergeCell ref="GLY3:GLZ3"/>
    <mergeCell ref="GMA3:GMB3"/>
    <mergeCell ref="GMC3:GMD3"/>
    <mergeCell ref="GME3:GMF3"/>
    <mergeCell ref="GLM3:GLN3"/>
    <mergeCell ref="GLO3:GLP3"/>
    <mergeCell ref="GLQ3:GLR3"/>
    <mergeCell ref="GLS3:GLT3"/>
    <mergeCell ref="GLU3:GLV3"/>
    <mergeCell ref="GJO3:GJP3"/>
    <mergeCell ref="GJQ3:GJR3"/>
    <mergeCell ref="GJS3:GJT3"/>
    <mergeCell ref="GJU3:GJV3"/>
    <mergeCell ref="GJW3:GJX3"/>
    <mergeCell ref="GMG3:GMH3"/>
    <mergeCell ref="GMI3:GMJ3"/>
    <mergeCell ref="GMK3:GML3"/>
    <mergeCell ref="GMM3:GMN3"/>
    <mergeCell ref="GMO3:GMP3"/>
    <mergeCell ref="GNK3:GNL3"/>
    <mergeCell ref="GNM3:GNN3"/>
    <mergeCell ref="GNO3:GNP3"/>
    <mergeCell ref="GNQ3:GNR3"/>
    <mergeCell ref="GNS3:GNT3"/>
    <mergeCell ref="GNA3:GNB3"/>
    <mergeCell ref="GNC3:GND3"/>
    <mergeCell ref="GNE3:GNF3"/>
    <mergeCell ref="GNG3:GNH3"/>
    <mergeCell ref="GNI3:GNJ3"/>
    <mergeCell ref="GLC3:GLD3"/>
    <mergeCell ref="GLE3:GLF3"/>
    <mergeCell ref="GLG3:GLH3"/>
    <mergeCell ref="GLI3:GLJ3"/>
    <mergeCell ref="GLK3:GLL3"/>
    <mergeCell ref="GNU3:GNV3"/>
    <mergeCell ref="GNW3:GNX3"/>
    <mergeCell ref="GNY3:GNZ3"/>
    <mergeCell ref="GOA3:GOB3"/>
    <mergeCell ref="GOC3:GOD3"/>
    <mergeCell ref="GOY3:GOZ3"/>
    <mergeCell ref="GPA3:GPB3"/>
    <mergeCell ref="GPC3:GPD3"/>
    <mergeCell ref="GPE3:GPF3"/>
    <mergeCell ref="GPG3:GPH3"/>
    <mergeCell ref="GOO3:GOP3"/>
    <mergeCell ref="GOQ3:GOR3"/>
    <mergeCell ref="GOS3:GOT3"/>
    <mergeCell ref="GOU3:GOV3"/>
    <mergeCell ref="GOW3:GOX3"/>
    <mergeCell ref="GMQ3:GMR3"/>
    <mergeCell ref="GMS3:GMT3"/>
    <mergeCell ref="GMU3:GMV3"/>
    <mergeCell ref="GMW3:GMX3"/>
    <mergeCell ref="GMY3:GMZ3"/>
    <mergeCell ref="GPI3:GPJ3"/>
    <mergeCell ref="GPK3:GPL3"/>
    <mergeCell ref="GPM3:GPN3"/>
    <mergeCell ref="GPO3:GPP3"/>
    <mergeCell ref="GPQ3:GPR3"/>
    <mergeCell ref="GQM3:GQN3"/>
    <mergeCell ref="GQO3:GQP3"/>
    <mergeCell ref="GQQ3:GQR3"/>
    <mergeCell ref="GQS3:GQT3"/>
    <mergeCell ref="GQU3:GQV3"/>
    <mergeCell ref="GQC3:GQD3"/>
    <mergeCell ref="GQE3:GQF3"/>
    <mergeCell ref="GQG3:GQH3"/>
    <mergeCell ref="GQI3:GQJ3"/>
    <mergeCell ref="GQK3:GQL3"/>
    <mergeCell ref="GOE3:GOF3"/>
    <mergeCell ref="GOG3:GOH3"/>
    <mergeCell ref="GOI3:GOJ3"/>
    <mergeCell ref="GOK3:GOL3"/>
    <mergeCell ref="GOM3:GON3"/>
    <mergeCell ref="GQW3:GQX3"/>
    <mergeCell ref="GQY3:GQZ3"/>
    <mergeCell ref="GRA3:GRB3"/>
    <mergeCell ref="GRC3:GRD3"/>
    <mergeCell ref="GRE3:GRF3"/>
    <mergeCell ref="GSA3:GSB3"/>
    <mergeCell ref="GSC3:GSD3"/>
    <mergeCell ref="GSE3:GSF3"/>
    <mergeCell ref="GSG3:GSH3"/>
    <mergeCell ref="GSI3:GSJ3"/>
    <mergeCell ref="GRQ3:GRR3"/>
    <mergeCell ref="GRS3:GRT3"/>
    <mergeCell ref="GRU3:GRV3"/>
    <mergeCell ref="GRW3:GRX3"/>
    <mergeCell ref="GRY3:GRZ3"/>
    <mergeCell ref="GPS3:GPT3"/>
    <mergeCell ref="GPU3:GPV3"/>
    <mergeCell ref="GPW3:GPX3"/>
    <mergeCell ref="GPY3:GPZ3"/>
    <mergeCell ref="GQA3:GQB3"/>
    <mergeCell ref="GSK3:GSL3"/>
    <mergeCell ref="GSM3:GSN3"/>
    <mergeCell ref="GSO3:GSP3"/>
    <mergeCell ref="GSQ3:GSR3"/>
    <mergeCell ref="GSS3:GST3"/>
    <mergeCell ref="GTO3:GTP3"/>
    <mergeCell ref="GTQ3:GTR3"/>
    <mergeCell ref="GTS3:GTT3"/>
    <mergeCell ref="GTU3:GTV3"/>
    <mergeCell ref="GTW3:GTX3"/>
    <mergeCell ref="GTE3:GTF3"/>
    <mergeCell ref="GTG3:GTH3"/>
    <mergeCell ref="GTI3:GTJ3"/>
    <mergeCell ref="GTK3:GTL3"/>
    <mergeCell ref="GTM3:GTN3"/>
    <mergeCell ref="GRG3:GRH3"/>
    <mergeCell ref="GRI3:GRJ3"/>
    <mergeCell ref="GRK3:GRL3"/>
    <mergeCell ref="GRM3:GRN3"/>
    <mergeCell ref="GRO3:GRP3"/>
    <mergeCell ref="GTY3:GTZ3"/>
    <mergeCell ref="GUA3:GUB3"/>
    <mergeCell ref="GUC3:GUD3"/>
    <mergeCell ref="GUE3:GUF3"/>
    <mergeCell ref="GUG3:GUH3"/>
    <mergeCell ref="GVC3:GVD3"/>
    <mergeCell ref="GVE3:GVF3"/>
    <mergeCell ref="GVG3:GVH3"/>
    <mergeCell ref="GVI3:GVJ3"/>
    <mergeCell ref="GVK3:GVL3"/>
    <mergeCell ref="GUS3:GUT3"/>
    <mergeCell ref="GUU3:GUV3"/>
    <mergeCell ref="GUW3:GUX3"/>
    <mergeCell ref="GUY3:GUZ3"/>
    <mergeCell ref="GVA3:GVB3"/>
    <mergeCell ref="GSU3:GSV3"/>
    <mergeCell ref="GSW3:GSX3"/>
    <mergeCell ref="GSY3:GSZ3"/>
    <mergeCell ref="GTA3:GTB3"/>
    <mergeCell ref="GTC3:GTD3"/>
    <mergeCell ref="GVM3:GVN3"/>
    <mergeCell ref="GVO3:GVP3"/>
    <mergeCell ref="GVQ3:GVR3"/>
    <mergeCell ref="GVS3:GVT3"/>
    <mergeCell ref="GVU3:GVV3"/>
    <mergeCell ref="GWQ3:GWR3"/>
    <mergeCell ref="GWS3:GWT3"/>
    <mergeCell ref="GWU3:GWV3"/>
    <mergeCell ref="GWW3:GWX3"/>
    <mergeCell ref="GWY3:GWZ3"/>
    <mergeCell ref="GWG3:GWH3"/>
    <mergeCell ref="GWI3:GWJ3"/>
    <mergeCell ref="GWK3:GWL3"/>
    <mergeCell ref="GWM3:GWN3"/>
    <mergeCell ref="GWO3:GWP3"/>
    <mergeCell ref="GUI3:GUJ3"/>
    <mergeCell ref="GUK3:GUL3"/>
    <mergeCell ref="GUM3:GUN3"/>
    <mergeCell ref="GUO3:GUP3"/>
    <mergeCell ref="GUQ3:GUR3"/>
    <mergeCell ref="GXA3:GXB3"/>
    <mergeCell ref="GXC3:GXD3"/>
    <mergeCell ref="GXE3:GXF3"/>
    <mergeCell ref="GXG3:GXH3"/>
    <mergeCell ref="GXI3:GXJ3"/>
    <mergeCell ref="GYE3:GYF3"/>
    <mergeCell ref="GYG3:GYH3"/>
    <mergeCell ref="GYI3:GYJ3"/>
    <mergeCell ref="GYK3:GYL3"/>
    <mergeCell ref="GYM3:GYN3"/>
    <mergeCell ref="GXU3:GXV3"/>
    <mergeCell ref="GXW3:GXX3"/>
    <mergeCell ref="GXY3:GXZ3"/>
    <mergeCell ref="GYA3:GYB3"/>
    <mergeCell ref="GYC3:GYD3"/>
    <mergeCell ref="GVW3:GVX3"/>
    <mergeCell ref="GVY3:GVZ3"/>
    <mergeCell ref="GWA3:GWB3"/>
    <mergeCell ref="GWC3:GWD3"/>
    <mergeCell ref="GWE3:GWF3"/>
    <mergeCell ref="GYO3:GYP3"/>
    <mergeCell ref="GYQ3:GYR3"/>
    <mergeCell ref="GYS3:GYT3"/>
    <mergeCell ref="GYU3:GYV3"/>
    <mergeCell ref="GYW3:GYX3"/>
    <mergeCell ref="GZS3:GZT3"/>
    <mergeCell ref="GZU3:GZV3"/>
    <mergeCell ref="GZW3:GZX3"/>
    <mergeCell ref="GZY3:GZZ3"/>
    <mergeCell ref="HAA3:HAB3"/>
    <mergeCell ref="GZI3:GZJ3"/>
    <mergeCell ref="GZK3:GZL3"/>
    <mergeCell ref="GZM3:GZN3"/>
    <mergeCell ref="GZO3:GZP3"/>
    <mergeCell ref="GZQ3:GZR3"/>
    <mergeCell ref="GXK3:GXL3"/>
    <mergeCell ref="GXM3:GXN3"/>
    <mergeCell ref="GXO3:GXP3"/>
    <mergeCell ref="GXQ3:GXR3"/>
    <mergeCell ref="GXS3:GXT3"/>
    <mergeCell ref="HAC3:HAD3"/>
    <mergeCell ref="HAE3:HAF3"/>
    <mergeCell ref="HAG3:HAH3"/>
    <mergeCell ref="HAI3:HAJ3"/>
    <mergeCell ref="HAK3:HAL3"/>
    <mergeCell ref="HBG3:HBH3"/>
    <mergeCell ref="HBI3:HBJ3"/>
    <mergeCell ref="HBK3:HBL3"/>
    <mergeCell ref="HBM3:HBN3"/>
    <mergeCell ref="HBO3:HBP3"/>
    <mergeCell ref="HAW3:HAX3"/>
    <mergeCell ref="HAY3:HAZ3"/>
    <mergeCell ref="HBA3:HBB3"/>
    <mergeCell ref="HBC3:HBD3"/>
    <mergeCell ref="HBE3:HBF3"/>
    <mergeCell ref="GYY3:GYZ3"/>
    <mergeCell ref="GZA3:GZB3"/>
    <mergeCell ref="GZC3:GZD3"/>
    <mergeCell ref="GZE3:GZF3"/>
    <mergeCell ref="GZG3:GZH3"/>
    <mergeCell ref="HBQ3:HBR3"/>
    <mergeCell ref="HBS3:HBT3"/>
    <mergeCell ref="HBU3:HBV3"/>
    <mergeCell ref="HBW3:HBX3"/>
    <mergeCell ref="HBY3:HBZ3"/>
    <mergeCell ref="HCU3:HCV3"/>
    <mergeCell ref="HCW3:HCX3"/>
    <mergeCell ref="HCY3:HCZ3"/>
    <mergeCell ref="HDA3:HDB3"/>
    <mergeCell ref="HDC3:HDD3"/>
    <mergeCell ref="HCK3:HCL3"/>
    <mergeCell ref="HCM3:HCN3"/>
    <mergeCell ref="HCO3:HCP3"/>
    <mergeCell ref="HCQ3:HCR3"/>
    <mergeCell ref="HCS3:HCT3"/>
    <mergeCell ref="HAM3:HAN3"/>
    <mergeCell ref="HAO3:HAP3"/>
    <mergeCell ref="HAQ3:HAR3"/>
    <mergeCell ref="HAS3:HAT3"/>
    <mergeCell ref="HAU3:HAV3"/>
    <mergeCell ref="HDE3:HDF3"/>
    <mergeCell ref="HDG3:HDH3"/>
    <mergeCell ref="HDI3:HDJ3"/>
    <mergeCell ref="HDK3:HDL3"/>
    <mergeCell ref="HDM3:HDN3"/>
    <mergeCell ref="HEI3:HEJ3"/>
    <mergeCell ref="HEK3:HEL3"/>
    <mergeCell ref="HEM3:HEN3"/>
    <mergeCell ref="HEO3:HEP3"/>
    <mergeCell ref="HEQ3:HER3"/>
    <mergeCell ref="HDY3:HDZ3"/>
    <mergeCell ref="HEA3:HEB3"/>
    <mergeCell ref="HEC3:HED3"/>
    <mergeCell ref="HEE3:HEF3"/>
    <mergeCell ref="HEG3:HEH3"/>
    <mergeCell ref="HCA3:HCB3"/>
    <mergeCell ref="HCC3:HCD3"/>
    <mergeCell ref="HCE3:HCF3"/>
    <mergeCell ref="HCG3:HCH3"/>
    <mergeCell ref="HCI3:HCJ3"/>
    <mergeCell ref="HES3:HET3"/>
    <mergeCell ref="HEU3:HEV3"/>
    <mergeCell ref="HEW3:HEX3"/>
    <mergeCell ref="HEY3:HEZ3"/>
    <mergeCell ref="HFA3:HFB3"/>
    <mergeCell ref="HFW3:HFX3"/>
    <mergeCell ref="HFY3:HFZ3"/>
    <mergeCell ref="HGA3:HGB3"/>
    <mergeCell ref="HGC3:HGD3"/>
    <mergeCell ref="HGE3:HGF3"/>
    <mergeCell ref="HFM3:HFN3"/>
    <mergeCell ref="HFO3:HFP3"/>
    <mergeCell ref="HFQ3:HFR3"/>
    <mergeCell ref="HFS3:HFT3"/>
    <mergeCell ref="HFU3:HFV3"/>
    <mergeCell ref="HDO3:HDP3"/>
    <mergeCell ref="HDQ3:HDR3"/>
    <mergeCell ref="HDS3:HDT3"/>
    <mergeCell ref="HDU3:HDV3"/>
    <mergeCell ref="HDW3:HDX3"/>
    <mergeCell ref="HGG3:HGH3"/>
    <mergeCell ref="HGI3:HGJ3"/>
    <mergeCell ref="HGK3:HGL3"/>
    <mergeCell ref="HGM3:HGN3"/>
    <mergeCell ref="HGO3:HGP3"/>
    <mergeCell ref="HHK3:HHL3"/>
    <mergeCell ref="HHM3:HHN3"/>
    <mergeCell ref="HHO3:HHP3"/>
    <mergeCell ref="HHQ3:HHR3"/>
    <mergeCell ref="HHS3:HHT3"/>
    <mergeCell ref="HHA3:HHB3"/>
    <mergeCell ref="HHC3:HHD3"/>
    <mergeCell ref="HHE3:HHF3"/>
    <mergeCell ref="HHG3:HHH3"/>
    <mergeCell ref="HHI3:HHJ3"/>
    <mergeCell ref="HFC3:HFD3"/>
    <mergeCell ref="HFE3:HFF3"/>
    <mergeCell ref="HFG3:HFH3"/>
    <mergeCell ref="HFI3:HFJ3"/>
    <mergeCell ref="HFK3:HFL3"/>
    <mergeCell ref="HHU3:HHV3"/>
    <mergeCell ref="HHW3:HHX3"/>
    <mergeCell ref="HHY3:HHZ3"/>
    <mergeCell ref="HIA3:HIB3"/>
    <mergeCell ref="HIC3:HID3"/>
    <mergeCell ref="HIY3:HIZ3"/>
    <mergeCell ref="HJA3:HJB3"/>
    <mergeCell ref="HJC3:HJD3"/>
    <mergeCell ref="HJE3:HJF3"/>
    <mergeCell ref="HJG3:HJH3"/>
    <mergeCell ref="HIO3:HIP3"/>
    <mergeCell ref="HIQ3:HIR3"/>
    <mergeCell ref="HIS3:HIT3"/>
    <mergeCell ref="HIU3:HIV3"/>
    <mergeCell ref="HIW3:HIX3"/>
    <mergeCell ref="HGQ3:HGR3"/>
    <mergeCell ref="HGS3:HGT3"/>
    <mergeCell ref="HGU3:HGV3"/>
    <mergeCell ref="HGW3:HGX3"/>
    <mergeCell ref="HGY3:HGZ3"/>
    <mergeCell ref="HJI3:HJJ3"/>
    <mergeCell ref="HJK3:HJL3"/>
    <mergeCell ref="HJM3:HJN3"/>
    <mergeCell ref="HJO3:HJP3"/>
    <mergeCell ref="HJQ3:HJR3"/>
    <mergeCell ref="HKM3:HKN3"/>
    <mergeCell ref="HKO3:HKP3"/>
    <mergeCell ref="HKQ3:HKR3"/>
    <mergeCell ref="HKS3:HKT3"/>
    <mergeCell ref="HKU3:HKV3"/>
    <mergeCell ref="HKC3:HKD3"/>
    <mergeCell ref="HKE3:HKF3"/>
    <mergeCell ref="HKG3:HKH3"/>
    <mergeCell ref="HKI3:HKJ3"/>
    <mergeCell ref="HKK3:HKL3"/>
    <mergeCell ref="HIE3:HIF3"/>
    <mergeCell ref="HIG3:HIH3"/>
    <mergeCell ref="HII3:HIJ3"/>
    <mergeCell ref="HIK3:HIL3"/>
    <mergeCell ref="HIM3:HIN3"/>
    <mergeCell ref="HKW3:HKX3"/>
    <mergeCell ref="HKY3:HKZ3"/>
    <mergeCell ref="HLA3:HLB3"/>
    <mergeCell ref="HLC3:HLD3"/>
    <mergeCell ref="HLE3:HLF3"/>
    <mergeCell ref="HMA3:HMB3"/>
    <mergeCell ref="HMC3:HMD3"/>
    <mergeCell ref="HME3:HMF3"/>
    <mergeCell ref="HMG3:HMH3"/>
    <mergeCell ref="HMI3:HMJ3"/>
    <mergeCell ref="HLQ3:HLR3"/>
    <mergeCell ref="HLS3:HLT3"/>
    <mergeCell ref="HLU3:HLV3"/>
    <mergeCell ref="HLW3:HLX3"/>
    <mergeCell ref="HLY3:HLZ3"/>
    <mergeCell ref="HJS3:HJT3"/>
    <mergeCell ref="HJU3:HJV3"/>
    <mergeCell ref="HJW3:HJX3"/>
    <mergeCell ref="HJY3:HJZ3"/>
    <mergeCell ref="HKA3:HKB3"/>
    <mergeCell ref="HMK3:HML3"/>
    <mergeCell ref="HMM3:HMN3"/>
    <mergeCell ref="HMO3:HMP3"/>
    <mergeCell ref="HMQ3:HMR3"/>
    <mergeCell ref="HMS3:HMT3"/>
    <mergeCell ref="HNO3:HNP3"/>
    <mergeCell ref="HNQ3:HNR3"/>
    <mergeCell ref="HNS3:HNT3"/>
    <mergeCell ref="HNU3:HNV3"/>
    <mergeCell ref="HNW3:HNX3"/>
    <mergeCell ref="HNE3:HNF3"/>
    <mergeCell ref="HNG3:HNH3"/>
    <mergeCell ref="HNI3:HNJ3"/>
    <mergeCell ref="HNK3:HNL3"/>
    <mergeCell ref="HNM3:HNN3"/>
    <mergeCell ref="HLG3:HLH3"/>
    <mergeCell ref="HLI3:HLJ3"/>
    <mergeCell ref="HLK3:HLL3"/>
    <mergeCell ref="HLM3:HLN3"/>
    <mergeCell ref="HLO3:HLP3"/>
    <mergeCell ref="HNY3:HNZ3"/>
    <mergeCell ref="HOA3:HOB3"/>
    <mergeCell ref="HOC3:HOD3"/>
    <mergeCell ref="HOE3:HOF3"/>
    <mergeCell ref="HOG3:HOH3"/>
    <mergeCell ref="HPC3:HPD3"/>
    <mergeCell ref="HPE3:HPF3"/>
    <mergeCell ref="HPG3:HPH3"/>
    <mergeCell ref="HPI3:HPJ3"/>
    <mergeCell ref="HPK3:HPL3"/>
    <mergeCell ref="HOS3:HOT3"/>
    <mergeCell ref="HOU3:HOV3"/>
    <mergeCell ref="HOW3:HOX3"/>
    <mergeCell ref="HOY3:HOZ3"/>
    <mergeCell ref="HPA3:HPB3"/>
    <mergeCell ref="HMU3:HMV3"/>
    <mergeCell ref="HMW3:HMX3"/>
    <mergeCell ref="HMY3:HMZ3"/>
    <mergeCell ref="HNA3:HNB3"/>
    <mergeCell ref="HNC3:HND3"/>
    <mergeCell ref="HPM3:HPN3"/>
    <mergeCell ref="HPO3:HPP3"/>
    <mergeCell ref="HPQ3:HPR3"/>
    <mergeCell ref="HPS3:HPT3"/>
    <mergeCell ref="HPU3:HPV3"/>
    <mergeCell ref="HQQ3:HQR3"/>
    <mergeCell ref="HQS3:HQT3"/>
    <mergeCell ref="HQU3:HQV3"/>
    <mergeCell ref="HQW3:HQX3"/>
    <mergeCell ref="HQY3:HQZ3"/>
    <mergeCell ref="HQG3:HQH3"/>
    <mergeCell ref="HQI3:HQJ3"/>
    <mergeCell ref="HQK3:HQL3"/>
    <mergeCell ref="HQM3:HQN3"/>
    <mergeCell ref="HQO3:HQP3"/>
    <mergeCell ref="HOI3:HOJ3"/>
    <mergeCell ref="HOK3:HOL3"/>
    <mergeCell ref="HOM3:HON3"/>
    <mergeCell ref="HOO3:HOP3"/>
    <mergeCell ref="HOQ3:HOR3"/>
    <mergeCell ref="HRA3:HRB3"/>
    <mergeCell ref="HRC3:HRD3"/>
    <mergeCell ref="HRE3:HRF3"/>
    <mergeCell ref="HRG3:HRH3"/>
    <mergeCell ref="HRI3:HRJ3"/>
    <mergeCell ref="HSE3:HSF3"/>
    <mergeCell ref="HSG3:HSH3"/>
    <mergeCell ref="HSI3:HSJ3"/>
    <mergeCell ref="HSK3:HSL3"/>
    <mergeCell ref="HSM3:HSN3"/>
    <mergeCell ref="HRU3:HRV3"/>
    <mergeCell ref="HRW3:HRX3"/>
    <mergeCell ref="HRY3:HRZ3"/>
    <mergeCell ref="HSA3:HSB3"/>
    <mergeCell ref="HSC3:HSD3"/>
    <mergeCell ref="HPW3:HPX3"/>
    <mergeCell ref="HPY3:HPZ3"/>
    <mergeCell ref="HQA3:HQB3"/>
    <mergeCell ref="HQC3:HQD3"/>
    <mergeCell ref="HQE3:HQF3"/>
    <mergeCell ref="HSO3:HSP3"/>
    <mergeCell ref="HSQ3:HSR3"/>
    <mergeCell ref="HSS3:HST3"/>
    <mergeCell ref="HSU3:HSV3"/>
    <mergeCell ref="HSW3:HSX3"/>
    <mergeCell ref="HTS3:HTT3"/>
    <mergeCell ref="HTU3:HTV3"/>
    <mergeCell ref="HTW3:HTX3"/>
    <mergeCell ref="HTY3:HTZ3"/>
    <mergeCell ref="HUA3:HUB3"/>
    <mergeCell ref="HTI3:HTJ3"/>
    <mergeCell ref="HTK3:HTL3"/>
    <mergeCell ref="HTM3:HTN3"/>
    <mergeCell ref="HTO3:HTP3"/>
    <mergeCell ref="HTQ3:HTR3"/>
    <mergeCell ref="HRK3:HRL3"/>
    <mergeCell ref="HRM3:HRN3"/>
    <mergeCell ref="HRO3:HRP3"/>
    <mergeCell ref="HRQ3:HRR3"/>
    <mergeCell ref="HRS3:HRT3"/>
    <mergeCell ref="HUC3:HUD3"/>
    <mergeCell ref="HUE3:HUF3"/>
    <mergeCell ref="HUG3:HUH3"/>
    <mergeCell ref="HUI3:HUJ3"/>
    <mergeCell ref="HUK3:HUL3"/>
    <mergeCell ref="HVG3:HVH3"/>
    <mergeCell ref="HVI3:HVJ3"/>
    <mergeCell ref="HVK3:HVL3"/>
    <mergeCell ref="HVM3:HVN3"/>
    <mergeCell ref="HVO3:HVP3"/>
    <mergeCell ref="HUW3:HUX3"/>
    <mergeCell ref="HUY3:HUZ3"/>
    <mergeCell ref="HVA3:HVB3"/>
    <mergeCell ref="HVC3:HVD3"/>
    <mergeCell ref="HVE3:HVF3"/>
    <mergeCell ref="HSY3:HSZ3"/>
    <mergeCell ref="HTA3:HTB3"/>
    <mergeCell ref="HTC3:HTD3"/>
    <mergeCell ref="HTE3:HTF3"/>
    <mergeCell ref="HTG3:HTH3"/>
    <mergeCell ref="HVQ3:HVR3"/>
    <mergeCell ref="HVS3:HVT3"/>
    <mergeCell ref="HVU3:HVV3"/>
    <mergeCell ref="HVW3:HVX3"/>
    <mergeCell ref="HVY3:HVZ3"/>
    <mergeCell ref="HWU3:HWV3"/>
    <mergeCell ref="HWW3:HWX3"/>
    <mergeCell ref="HWY3:HWZ3"/>
    <mergeCell ref="HXA3:HXB3"/>
    <mergeCell ref="HXC3:HXD3"/>
    <mergeCell ref="HWK3:HWL3"/>
    <mergeCell ref="HWM3:HWN3"/>
    <mergeCell ref="HWO3:HWP3"/>
    <mergeCell ref="HWQ3:HWR3"/>
    <mergeCell ref="HWS3:HWT3"/>
    <mergeCell ref="HUM3:HUN3"/>
    <mergeCell ref="HUO3:HUP3"/>
    <mergeCell ref="HUQ3:HUR3"/>
    <mergeCell ref="HUS3:HUT3"/>
    <mergeCell ref="HUU3:HUV3"/>
    <mergeCell ref="HXE3:HXF3"/>
    <mergeCell ref="HXG3:HXH3"/>
    <mergeCell ref="HXI3:HXJ3"/>
    <mergeCell ref="HXK3:HXL3"/>
    <mergeCell ref="HXM3:HXN3"/>
    <mergeCell ref="HYI3:HYJ3"/>
    <mergeCell ref="HYK3:HYL3"/>
    <mergeCell ref="HYM3:HYN3"/>
    <mergeCell ref="HYO3:HYP3"/>
    <mergeCell ref="HYQ3:HYR3"/>
    <mergeCell ref="HXY3:HXZ3"/>
    <mergeCell ref="HYA3:HYB3"/>
    <mergeCell ref="HYC3:HYD3"/>
    <mergeCell ref="HYE3:HYF3"/>
    <mergeCell ref="HYG3:HYH3"/>
    <mergeCell ref="HWA3:HWB3"/>
    <mergeCell ref="HWC3:HWD3"/>
    <mergeCell ref="HWE3:HWF3"/>
    <mergeCell ref="HWG3:HWH3"/>
    <mergeCell ref="HWI3:HWJ3"/>
    <mergeCell ref="HYS3:HYT3"/>
    <mergeCell ref="HYU3:HYV3"/>
    <mergeCell ref="HYW3:HYX3"/>
    <mergeCell ref="HYY3:HYZ3"/>
    <mergeCell ref="HZA3:HZB3"/>
    <mergeCell ref="HZW3:HZX3"/>
    <mergeCell ref="HZY3:HZZ3"/>
    <mergeCell ref="IAA3:IAB3"/>
    <mergeCell ref="IAC3:IAD3"/>
    <mergeCell ref="IAE3:IAF3"/>
    <mergeCell ref="HZM3:HZN3"/>
    <mergeCell ref="HZO3:HZP3"/>
    <mergeCell ref="HZQ3:HZR3"/>
    <mergeCell ref="HZS3:HZT3"/>
    <mergeCell ref="HZU3:HZV3"/>
    <mergeCell ref="HXO3:HXP3"/>
    <mergeCell ref="HXQ3:HXR3"/>
    <mergeCell ref="HXS3:HXT3"/>
    <mergeCell ref="HXU3:HXV3"/>
    <mergeCell ref="HXW3:HXX3"/>
    <mergeCell ref="IAG3:IAH3"/>
    <mergeCell ref="IAI3:IAJ3"/>
    <mergeCell ref="IAK3:IAL3"/>
    <mergeCell ref="IAM3:IAN3"/>
    <mergeCell ref="IAO3:IAP3"/>
    <mergeCell ref="IBK3:IBL3"/>
    <mergeCell ref="IBM3:IBN3"/>
    <mergeCell ref="IBO3:IBP3"/>
    <mergeCell ref="IBQ3:IBR3"/>
    <mergeCell ref="IBS3:IBT3"/>
    <mergeCell ref="IBA3:IBB3"/>
    <mergeCell ref="IBC3:IBD3"/>
    <mergeCell ref="IBE3:IBF3"/>
    <mergeCell ref="IBG3:IBH3"/>
    <mergeCell ref="IBI3:IBJ3"/>
    <mergeCell ref="HZC3:HZD3"/>
    <mergeCell ref="HZE3:HZF3"/>
    <mergeCell ref="HZG3:HZH3"/>
    <mergeCell ref="HZI3:HZJ3"/>
    <mergeCell ref="HZK3:HZL3"/>
    <mergeCell ref="IBU3:IBV3"/>
    <mergeCell ref="IBW3:IBX3"/>
    <mergeCell ref="IBY3:IBZ3"/>
    <mergeCell ref="ICA3:ICB3"/>
    <mergeCell ref="ICC3:ICD3"/>
    <mergeCell ref="ICY3:ICZ3"/>
    <mergeCell ref="IDA3:IDB3"/>
    <mergeCell ref="IDC3:IDD3"/>
    <mergeCell ref="IDE3:IDF3"/>
    <mergeCell ref="IDG3:IDH3"/>
    <mergeCell ref="ICO3:ICP3"/>
    <mergeCell ref="ICQ3:ICR3"/>
    <mergeCell ref="ICS3:ICT3"/>
    <mergeCell ref="ICU3:ICV3"/>
    <mergeCell ref="ICW3:ICX3"/>
    <mergeCell ref="IAQ3:IAR3"/>
    <mergeCell ref="IAS3:IAT3"/>
    <mergeCell ref="IAU3:IAV3"/>
    <mergeCell ref="IAW3:IAX3"/>
    <mergeCell ref="IAY3:IAZ3"/>
    <mergeCell ref="IDI3:IDJ3"/>
    <mergeCell ref="IDK3:IDL3"/>
    <mergeCell ref="IDM3:IDN3"/>
    <mergeCell ref="IDO3:IDP3"/>
    <mergeCell ref="IDQ3:IDR3"/>
    <mergeCell ref="IEM3:IEN3"/>
    <mergeCell ref="IEO3:IEP3"/>
    <mergeCell ref="IEQ3:IER3"/>
    <mergeCell ref="IES3:IET3"/>
    <mergeCell ref="IEU3:IEV3"/>
    <mergeCell ref="IEC3:IED3"/>
    <mergeCell ref="IEE3:IEF3"/>
    <mergeCell ref="IEG3:IEH3"/>
    <mergeCell ref="IEI3:IEJ3"/>
    <mergeCell ref="IEK3:IEL3"/>
    <mergeCell ref="ICE3:ICF3"/>
    <mergeCell ref="ICG3:ICH3"/>
    <mergeCell ref="ICI3:ICJ3"/>
    <mergeCell ref="ICK3:ICL3"/>
    <mergeCell ref="ICM3:ICN3"/>
    <mergeCell ref="IEW3:IEX3"/>
    <mergeCell ref="IEY3:IEZ3"/>
    <mergeCell ref="IFA3:IFB3"/>
    <mergeCell ref="IFC3:IFD3"/>
    <mergeCell ref="IFE3:IFF3"/>
    <mergeCell ref="IGA3:IGB3"/>
    <mergeCell ref="IGC3:IGD3"/>
    <mergeCell ref="IGE3:IGF3"/>
    <mergeCell ref="IGG3:IGH3"/>
    <mergeCell ref="IGI3:IGJ3"/>
    <mergeCell ref="IFQ3:IFR3"/>
    <mergeCell ref="IFS3:IFT3"/>
    <mergeCell ref="IFU3:IFV3"/>
    <mergeCell ref="IFW3:IFX3"/>
    <mergeCell ref="IFY3:IFZ3"/>
    <mergeCell ref="IDS3:IDT3"/>
    <mergeCell ref="IDU3:IDV3"/>
    <mergeCell ref="IDW3:IDX3"/>
    <mergeCell ref="IDY3:IDZ3"/>
    <mergeCell ref="IEA3:IEB3"/>
    <mergeCell ref="IGK3:IGL3"/>
    <mergeCell ref="IGM3:IGN3"/>
    <mergeCell ref="IGO3:IGP3"/>
    <mergeCell ref="IGQ3:IGR3"/>
    <mergeCell ref="IGS3:IGT3"/>
    <mergeCell ref="IHO3:IHP3"/>
    <mergeCell ref="IHQ3:IHR3"/>
    <mergeCell ref="IHS3:IHT3"/>
    <mergeCell ref="IHU3:IHV3"/>
    <mergeCell ref="IHW3:IHX3"/>
    <mergeCell ref="IHE3:IHF3"/>
    <mergeCell ref="IHG3:IHH3"/>
    <mergeCell ref="IHI3:IHJ3"/>
    <mergeCell ref="IHK3:IHL3"/>
    <mergeCell ref="IHM3:IHN3"/>
    <mergeCell ref="IFG3:IFH3"/>
    <mergeCell ref="IFI3:IFJ3"/>
    <mergeCell ref="IFK3:IFL3"/>
    <mergeCell ref="IFM3:IFN3"/>
    <mergeCell ref="IFO3:IFP3"/>
    <mergeCell ref="IHY3:IHZ3"/>
    <mergeCell ref="IIA3:IIB3"/>
    <mergeCell ref="IIC3:IID3"/>
    <mergeCell ref="IIE3:IIF3"/>
    <mergeCell ref="IIG3:IIH3"/>
    <mergeCell ref="IJC3:IJD3"/>
    <mergeCell ref="IJE3:IJF3"/>
    <mergeCell ref="IJG3:IJH3"/>
    <mergeCell ref="IJI3:IJJ3"/>
    <mergeCell ref="IJK3:IJL3"/>
    <mergeCell ref="IIS3:IIT3"/>
    <mergeCell ref="IIU3:IIV3"/>
    <mergeCell ref="IIW3:IIX3"/>
    <mergeCell ref="IIY3:IIZ3"/>
    <mergeCell ref="IJA3:IJB3"/>
    <mergeCell ref="IGU3:IGV3"/>
    <mergeCell ref="IGW3:IGX3"/>
    <mergeCell ref="IGY3:IGZ3"/>
    <mergeCell ref="IHA3:IHB3"/>
    <mergeCell ref="IHC3:IHD3"/>
    <mergeCell ref="IJM3:IJN3"/>
    <mergeCell ref="IJO3:IJP3"/>
    <mergeCell ref="IJQ3:IJR3"/>
    <mergeCell ref="IJS3:IJT3"/>
    <mergeCell ref="IJU3:IJV3"/>
    <mergeCell ref="IKQ3:IKR3"/>
    <mergeCell ref="IKS3:IKT3"/>
    <mergeCell ref="IKU3:IKV3"/>
    <mergeCell ref="IKW3:IKX3"/>
    <mergeCell ref="IKY3:IKZ3"/>
    <mergeCell ref="IKG3:IKH3"/>
    <mergeCell ref="IKI3:IKJ3"/>
    <mergeCell ref="IKK3:IKL3"/>
    <mergeCell ref="IKM3:IKN3"/>
    <mergeCell ref="IKO3:IKP3"/>
    <mergeCell ref="III3:IIJ3"/>
    <mergeCell ref="IIK3:IIL3"/>
    <mergeCell ref="IIM3:IIN3"/>
    <mergeCell ref="IIO3:IIP3"/>
    <mergeCell ref="IIQ3:IIR3"/>
    <mergeCell ref="ILA3:ILB3"/>
    <mergeCell ref="ILC3:ILD3"/>
    <mergeCell ref="ILE3:ILF3"/>
    <mergeCell ref="ILG3:ILH3"/>
    <mergeCell ref="ILI3:ILJ3"/>
    <mergeCell ref="IME3:IMF3"/>
    <mergeCell ref="IMG3:IMH3"/>
    <mergeCell ref="IMI3:IMJ3"/>
    <mergeCell ref="IMK3:IML3"/>
    <mergeCell ref="IMM3:IMN3"/>
    <mergeCell ref="ILU3:ILV3"/>
    <mergeCell ref="ILW3:ILX3"/>
    <mergeCell ref="ILY3:ILZ3"/>
    <mergeCell ref="IMA3:IMB3"/>
    <mergeCell ref="IMC3:IMD3"/>
    <mergeCell ref="IJW3:IJX3"/>
    <mergeCell ref="IJY3:IJZ3"/>
    <mergeCell ref="IKA3:IKB3"/>
    <mergeCell ref="IKC3:IKD3"/>
    <mergeCell ref="IKE3:IKF3"/>
    <mergeCell ref="IMO3:IMP3"/>
    <mergeCell ref="IMQ3:IMR3"/>
    <mergeCell ref="IMS3:IMT3"/>
    <mergeCell ref="IMU3:IMV3"/>
    <mergeCell ref="IMW3:IMX3"/>
    <mergeCell ref="INS3:INT3"/>
    <mergeCell ref="INU3:INV3"/>
    <mergeCell ref="INW3:INX3"/>
    <mergeCell ref="INY3:INZ3"/>
    <mergeCell ref="IOA3:IOB3"/>
    <mergeCell ref="INI3:INJ3"/>
    <mergeCell ref="INK3:INL3"/>
    <mergeCell ref="INM3:INN3"/>
    <mergeCell ref="INO3:INP3"/>
    <mergeCell ref="INQ3:INR3"/>
    <mergeCell ref="ILK3:ILL3"/>
    <mergeCell ref="ILM3:ILN3"/>
    <mergeCell ref="ILO3:ILP3"/>
    <mergeCell ref="ILQ3:ILR3"/>
    <mergeCell ref="ILS3:ILT3"/>
    <mergeCell ref="IOC3:IOD3"/>
    <mergeCell ref="IOE3:IOF3"/>
    <mergeCell ref="IOG3:IOH3"/>
    <mergeCell ref="IOI3:IOJ3"/>
    <mergeCell ref="IOK3:IOL3"/>
    <mergeCell ref="IPG3:IPH3"/>
    <mergeCell ref="IPI3:IPJ3"/>
    <mergeCell ref="IPK3:IPL3"/>
    <mergeCell ref="IPM3:IPN3"/>
    <mergeCell ref="IPO3:IPP3"/>
    <mergeCell ref="IOW3:IOX3"/>
    <mergeCell ref="IOY3:IOZ3"/>
    <mergeCell ref="IPA3:IPB3"/>
    <mergeCell ref="IPC3:IPD3"/>
    <mergeCell ref="IPE3:IPF3"/>
    <mergeCell ref="IMY3:IMZ3"/>
    <mergeCell ref="INA3:INB3"/>
    <mergeCell ref="INC3:IND3"/>
    <mergeCell ref="INE3:INF3"/>
    <mergeCell ref="ING3:INH3"/>
    <mergeCell ref="IPQ3:IPR3"/>
    <mergeCell ref="IPS3:IPT3"/>
    <mergeCell ref="IPU3:IPV3"/>
    <mergeCell ref="IPW3:IPX3"/>
    <mergeCell ref="IPY3:IPZ3"/>
    <mergeCell ref="IQU3:IQV3"/>
    <mergeCell ref="IQW3:IQX3"/>
    <mergeCell ref="IQY3:IQZ3"/>
    <mergeCell ref="IRA3:IRB3"/>
    <mergeCell ref="IRC3:IRD3"/>
    <mergeCell ref="IQK3:IQL3"/>
    <mergeCell ref="IQM3:IQN3"/>
    <mergeCell ref="IQO3:IQP3"/>
    <mergeCell ref="IQQ3:IQR3"/>
    <mergeCell ref="IQS3:IQT3"/>
    <mergeCell ref="IOM3:ION3"/>
    <mergeCell ref="IOO3:IOP3"/>
    <mergeCell ref="IOQ3:IOR3"/>
    <mergeCell ref="IOS3:IOT3"/>
    <mergeCell ref="IOU3:IOV3"/>
    <mergeCell ref="IRE3:IRF3"/>
    <mergeCell ref="IRG3:IRH3"/>
    <mergeCell ref="IRI3:IRJ3"/>
    <mergeCell ref="IRK3:IRL3"/>
    <mergeCell ref="IRM3:IRN3"/>
    <mergeCell ref="ISI3:ISJ3"/>
    <mergeCell ref="ISK3:ISL3"/>
    <mergeCell ref="ISM3:ISN3"/>
    <mergeCell ref="ISO3:ISP3"/>
    <mergeCell ref="ISQ3:ISR3"/>
    <mergeCell ref="IRY3:IRZ3"/>
    <mergeCell ref="ISA3:ISB3"/>
    <mergeCell ref="ISC3:ISD3"/>
    <mergeCell ref="ISE3:ISF3"/>
    <mergeCell ref="ISG3:ISH3"/>
    <mergeCell ref="IQA3:IQB3"/>
    <mergeCell ref="IQC3:IQD3"/>
    <mergeCell ref="IQE3:IQF3"/>
    <mergeCell ref="IQG3:IQH3"/>
    <mergeCell ref="IQI3:IQJ3"/>
    <mergeCell ref="ISS3:IST3"/>
    <mergeCell ref="ISU3:ISV3"/>
    <mergeCell ref="ISW3:ISX3"/>
    <mergeCell ref="ISY3:ISZ3"/>
    <mergeCell ref="ITA3:ITB3"/>
    <mergeCell ref="ITW3:ITX3"/>
    <mergeCell ref="ITY3:ITZ3"/>
    <mergeCell ref="IUA3:IUB3"/>
    <mergeCell ref="IUC3:IUD3"/>
    <mergeCell ref="IUE3:IUF3"/>
    <mergeCell ref="ITM3:ITN3"/>
    <mergeCell ref="ITO3:ITP3"/>
    <mergeCell ref="ITQ3:ITR3"/>
    <mergeCell ref="ITS3:ITT3"/>
    <mergeCell ref="ITU3:ITV3"/>
    <mergeCell ref="IRO3:IRP3"/>
    <mergeCell ref="IRQ3:IRR3"/>
    <mergeCell ref="IRS3:IRT3"/>
    <mergeCell ref="IRU3:IRV3"/>
    <mergeCell ref="IRW3:IRX3"/>
    <mergeCell ref="IUG3:IUH3"/>
    <mergeCell ref="IUI3:IUJ3"/>
    <mergeCell ref="IUK3:IUL3"/>
    <mergeCell ref="IUM3:IUN3"/>
    <mergeCell ref="IUO3:IUP3"/>
    <mergeCell ref="IVK3:IVL3"/>
    <mergeCell ref="IVM3:IVN3"/>
    <mergeCell ref="IVO3:IVP3"/>
    <mergeCell ref="IVQ3:IVR3"/>
    <mergeCell ref="IVS3:IVT3"/>
    <mergeCell ref="IVA3:IVB3"/>
    <mergeCell ref="IVC3:IVD3"/>
    <mergeCell ref="IVE3:IVF3"/>
    <mergeCell ref="IVG3:IVH3"/>
    <mergeCell ref="IVI3:IVJ3"/>
    <mergeCell ref="ITC3:ITD3"/>
    <mergeCell ref="ITE3:ITF3"/>
    <mergeCell ref="ITG3:ITH3"/>
    <mergeCell ref="ITI3:ITJ3"/>
    <mergeCell ref="ITK3:ITL3"/>
    <mergeCell ref="IVU3:IVV3"/>
    <mergeCell ref="IVW3:IVX3"/>
    <mergeCell ref="IVY3:IVZ3"/>
    <mergeCell ref="IWA3:IWB3"/>
    <mergeCell ref="IWC3:IWD3"/>
    <mergeCell ref="IWY3:IWZ3"/>
    <mergeCell ref="IXA3:IXB3"/>
    <mergeCell ref="IXC3:IXD3"/>
    <mergeCell ref="IXE3:IXF3"/>
    <mergeCell ref="IXG3:IXH3"/>
    <mergeCell ref="IWO3:IWP3"/>
    <mergeCell ref="IWQ3:IWR3"/>
    <mergeCell ref="IWS3:IWT3"/>
    <mergeCell ref="IWU3:IWV3"/>
    <mergeCell ref="IWW3:IWX3"/>
    <mergeCell ref="IUQ3:IUR3"/>
    <mergeCell ref="IUS3:IUT3"/>
    <mergeCell ref="IUU3:IUV3"/>
    <mergeCell ref="IUW3:IUX3"/>
    <mergeCell ref="IUY3:IUZ3"/>
    <mergeCell ref="IXI3:IXJ3"/>
    <mergeCell ref="IXK3:IXL3"/>
    <mergeCell ref="IXM3:IXN3"/>
    <mergeCell ref="IXO3:IXP3"/>
    <mergeCell ref="IXQ3:IXR3"/>
    <mergeCell ref="IYM3:IYN3"/>
    <mergeCell ref="IYO3:IYP3"/>
    <mergeCell ref="IYQ3:IYR3"/>
    <mergeCell ref="IYS3:IYT3"/>
    <mergeCell ref="IYU3:IYV3"/>
    <mergeCell ref="IYC3:IYD3"/>
    <mergeCell ref="IYE3:IYF3"/>
    <mergeCell ref="IYG3:IYH3"/>
    <mergeCell ref="IYI3:IYJ3"/>
    <mergeCell ref="IYK3:IYL3"/>
    <mergeCell ref="IWE3:IWF3"/>
    <mergeCell ref="IWG3:IWH3"/>
    <mergeCell ref="IWI3:IWJ3"/>
    <mergeCell ref="IWK3:IWL3"/>
    <mergeCell ref="IWM3:IWN3"/>
    <mergeCell ref="IYW3:IYX3"/>
    <mergeCell ref="IYY3:IYZ3"/>
    <mergeCell ref="IZA3:IZB3"/>
    <mergeCell ref="IZC3:IZD3"/>
    <mergeCell ref="IZE3:IZF3"/>
    <mergeCell ref="JAA3:JAB3"/>
    <mergeCell ref="JAC3:JAD3"/>
    <mergeCell ref="JAE3:JAF3"/>
    <mergeCell ref="JAG3:JAH3"/>
    <mergeCell ref="JAI3:JAJ3"/>
    <mergeCell ref="IZQ3:IZR3"/>
    <mergeCell ref="IZS3:IZT3"/>
    <mergeCell ref="IZU3:IZV3"/>
    <mergeCell ref="IZW3:IZX3"/>
    <mergeCell ref="IZY3:IZZ3"/>
    <mergeCell ref="IXS3:IXT3"/>
    <mergeCell ref="IXU3:IXV3"/>
    <mergeCell ref="IXW3:IXX3"/>
    <mergeCell ref="IXY3:IXZ3"/>
    <mergeCell ref="IYA3:IYB3"/>
    <mergeCell ref="JAK3:JAL3"/>
    <mergeCell ref="JAM3:JAN3"/>
    <mergeCell ref="JAO3:JAP3"/>
    <mergeCell ref="JAQ3:JAR3"/>
    <mergeCell ref="JAS3:JAT3"/>
    <mergeCell ref="JBO3:JBP3"/>
    <mergeCell ref="JBQ3:JBR3"/>
    <mergeCell ref="JBS3:JBT3"/>
    <mergeCell ref="JBU3:JBV3"/>
    <mergeCell ref="JBW3:JBX3"/>
    <mergeCell ref="JBE3:JBF3"/>
    <mergeCell ref="JBG3:JBH3"/>
    <mergeCell ref="JBI3:JBJ3"/>
    <mergeCell ref="JBK3:JBL3"/>
    <mergeCell ref="JBM3:JBN3"/>
    <mergeCell ref="IZG3:IZH3"/>
    <mergeCell ref="IZI3:IZJ3"/>
    <mergeCell ref="IZK3:IZL3"/>
    <mergeCell ref="IZM3:IZN3"/>
    <mergeCell ref="IZO3:IZP3"/>
    <mergeCell ref="JBY3:JBZ3"/>
    <mergeCell ref="JCA3:JCB3"/>
    <mergeCell ref="JCC3:JCD3"/>
    <mergeCell ref="JCE3:JCF3"/>
    <mergeCell ref="JCG3:JCH3"/>
    <mergeCell ref="JDC3:JDD3"/>
    <mergeCell ref="JDE3:JDF3"/>
    <mergeCell ref="JDG3:JDH3"/>
    <mergeCell ref="JDI3:JDJ3"/>
    <mergeCell ref="JDK3:JDL3"/>
    <mergeCell ref="JCS3:JCT3"/>
    <mergeCell ref="JCU3:JCV3"/>
    <mergeCell ref="JCW3:JCX3"/>
    <mergeCell ref="JCY3:JCZ3"/>
    <mergeCell ref="JDA3:JDB3"/>
    <mergeCell ref="JAU3:JAV3"/>
    <mergeCell ref="JAW3:JAX3"/>
    <mergeCell ref="JAY3:JAZ3"/>
    <mergeCell ref="JBA3:JBB3"/>
    <mergeCell ref="JBC3:JBD3"/>
    <mergeCell ref="JDM3:JDN3"/>
    <mergeCell ref="JDO3:JDP3"/>
    <mergeCell ref="JDQ3:JDR3"/>
    <mergeCell ref="JDS3:JDT3"/>
    <mergeCell ref="JDU3:JDV3"/>
    <mergeCell ref="JEQ3:JER3"/>
    <mergeCell ref="JES3:JET3"/>
    <mergeCell ref="JEU3:JEV3"/>
    <mergeCell ref="JEW3:JEX3"/>
    <mergeCell ref="JEY3:JEZ3"/>
    <mergeCell ref="JEG3:JEH3"/>
    <mergeCell ref="JEI3:JEJ3"/>
    <mergeCell ref="JEK3:JEL3"/>
    <mergeCell ref="JEM3:JEN3"/>
    <mergeCell ref="JEO3:JEP3"/>
    <mergeCell ref="JCI3:JCJ3"/>
    <mergeCell ref="JCK3:JCL3"/>
    <mergeCell ref="JCM3:JCN3"/>
    <mergeCell ref="JCO3:JCP3"/>
    <mergeCell ref="JCQ3:JCR3"/>
    <mergeCell ref="JFA3:JFB3"/>
    <mergeCell ref="JFC3:JFD3"/>
    <mergeCell ref="JFE3:JFF3"/>
    <mergeCell ref="JFG3:JFH3"/>
    <mergeCell ref="JFI3:JFJ3"/>
    <mergeCell ref="JGE3:JGF3"/>
    <mergeCell ref="JGG3:JGH3"/>
    <mergeCell ref="JGI3:JGJ3"/>
    <mergeCell ref="JGK3:JGL3"/>
    <mergeCell ref="JGM3:JGN3"/>
    <mergeCell ref="JFU3:JFV3"/>
    <mergeCell ref="JFW3:JFX3"/>
    <mergeCell ref="JFY3:JFZ3"/>
    <mergeCell ref="JGA3:JGB3"/>
    <mergeCell ref="JGC3:JGD3"/>
    <mergeCell ref="JDW3:JDX3"/>
    <mergeCell ref="JDY3:JDZ3"/>
    <mergeCell ref="JEA3:JEB3"/>
    <mergeCell ref="JEC3:JED3"/>
    <mergeCell ref="JEE3:JEF3"/>
    <mergeCell ref="JGO3:JGP3"/>
    <mergeCell ref="JGQ3:JGR3"/>
    <mergeCell ref="JGS3:JGT3"/>
    <mergeCell ref="JGU3:JGV3"/>
    <mergeCell ref="JGW3:JGX3"/>
    <mergeCell ref="JHS3:JHT3"/>
    <mergeCell ref="JHU3:JHV3"/>
    <mergeCell ref="JHW3:JHX3"/>
    <mergeCell ref="JHY3:JHZ3"/>
    <mergeCell ref="JIA3:JIB3"/>
    <mergeCell ref="JHI3:JHJ3"/>
    <mergeCell ref="JHK3:JHL3"/>
    <mergeCell ref="JHM3:JHN3"/>
    <mergeCell ref="JHO3:JHP3"/>
    <mergeCell ref="JHQ3:JHR3"/>
    <mergeCell ref="JFK3:JFL3"/>
    <mergeCell ref="JFM3:JFN3"/>
    <mergeCell ref="JFO3:JFP3"/>
    <mergeCell ref="JFQ3:JFR3"/>
    <mergeCell ref="JFS3:JFT3"/>
    <mergeCell ref="JIC3:JID3"/>
    <mergeCell ref="JIE3:JIF3"/>
    <mergeCell ref="JIG3:JIH3"/>
    <mergeCell ref="JII3:JIJ3"/>
    <mergeCell ref="JIK3:JIL3"/>
    <mergeCell ref="JJG3:JJH3"/>
    <mergeCell ref="JJI3:JJJ3"/>
    <mergeCell ref="JJK3:JJL3"/>
    <mergeCell ref="JJM3:JJN3"/>
    <mergeCell ref="JJO3:JJP3"/>
    <mergeCell ref="JIW3:JIX3"/>
    <mergeCell ref="JIY3:JIZ3"/>
    <mergeCell ref="JJA3:JJB3"/>
    <mergeCell ref="JJC3:JJD3"/>
    <mergeCell ref="JJE3:JJF3"/>
    <mergeCell ref="JGY3:JGZ3"/>
    <mergeCell ref="JHA3:JHB3"/>
    <mergeCell ref="JHC3:JHD3"/>
    <mergeCell ref="JHE3:JHF3"/>
    <mergeCell ref="JHG3:JHH3"/>
    <mergeCell ref="JJQ3:JJR3"/>
    <mergeCell ref="JJS3:JJT3"/>
    <mergeCell ref="JJU3:JJV3"/>
    <mergeCell ref="JJW3:JJX3"/>
    <mergeCell ref="JJY3:JJZ3"/>
    <mergeCell ref="JKU3:JKV3"/>
    <mergeCell ref="JKW3:JKX3"/>
    <mergeCell ref="JKY3:JKZ3"/>
    <mergeCell ref="JLA3:JLB3"/>
    <mergeCell ref="JLC3:JLD3"/>
    <mergeCell ref="JKK3:JKL3"/>
    <mergeCell ref="JKM3:JKN3"/>
    <mergeCell ref="JKO3:JKP3"/>
    <mergeCell ref="JKQ3:JKR3"/>
    <mergeCell ref="JKS3:JKT3"/>
    <mergeCell ref="JIM3:JIN3"/>
    <mergeCell ref="JIO3:JIP3"/>
    <mergeCell ref="JIQ3:JIR3"/>
    <mergeCell ref="JIS3:JIT3"/>
    <mergeCell ref="JIU3:JIV3"/>
    <mergeCell ref="JLE3:JLF3"/>
    <mergeCell ref="JLG3:JLH3"/>
    <mergeCell ref="JLI3:JLJ3"/>
    <mergeCell ref="JLK3:JLL3"/>
    <mergeCell ref="JLM3:JLN3"/>
    <mergeCell ref="JMI3:JMJ3"/>
    <mergeCell ref="JMK3:JML3"/>
    <mergeCell ref="JMM3:JMN3"/>
    <mergeCell ref="JMO3:JMP3"/>
    <mergeCell ref="JMQ3:JMR3"/>
    <mergeCell ref="JLY3:JLZ3"/>
    <mergeCell ref="JMA3:JMB3"/>
    <mergeCell ref="JMC3:JMD3"/>
    <mergeCell ref="JME3:JMF3"/>
    <mergeCell ref="JMG3:JMH3"/>
    <mergeCell ref="JKA3:JKB3"/>
    <mergeCell ref="JKC3:JKD3"/>
    <mergeCell ref="JKE3:JKF3"/>
    <mergeCell ref="JKG3:JKH3"/>
    <mergeCell ref="JKI3:JKJ3"/>
    <mergeCell ref="JMS3:JMT3"/>
    <mergeCell ref="JMU3:JMV3"/>
    <mergeCell ref="JMW3:JMX3"/>
    <mergeCell ref="JMY3:JMZ3"/>
    <mergeCell ref="JNA3:JNB3"/>
    <mergeCell ref="JNW3:JNX3"/>
    <mergeCell ref="JNY3:JNZ3"/>
    <mergeCell ref="JOA3:JOB3"/>
    <mergeCell ref="JOC3:JOD3"/>
    <mergeCell ref="JOE3:JOF3"/>
    <mergeCell ref="JNM3:JNN3"/>
    <mergeCell ref="JNO3:JNP3"/>
    <mergeCell ref="JNQ3:JNR3"/>
    <mergeCell ref="JNS3:JNT3"/>
    <mergeCell ref="JNU3:JNV3"/>
    <mergeCell ref="JLO3:JLP3"/>
    <mergeCell ref="JLQ3:JLR3"/>
    <mergeCell ref="JLS3:JLT3"/>
    <mergeCell ref="JLU3:JLV3"/>
    <mergeCell ref="JLW3:JLX3"/>
    <mergeCell ref="JOG3:JOH3"/>
    <mergeCell ref="JOI3:JOJ3"/>
    <mergeCell ref="JOK3:JOL3"/>
    <mergeCell ref="JOM3:JON3"/>
    <mergeCell ref="JOO3:JOP3"/>
    <mergeCell ref="JPK3:JPL3"/>
    <mergeCell ref="JPM3:JPN3"/>
    <mergeCell ref="JPO3:JPP3"/>
    <mergeCell ref="JPQ3:JPR3"/>
    <mergeCell ref="JPS3:JPT3"/>
    <mergeCell ref="JPA3:JPB3"/>
    <mergeCell ref="JPC3:JPD3"/>
    <mergeCell ref="JPE3:JPF3"/>
    <mergeCell ref="JPG3:JPH3"/>
    <mergeCell ref="JPI3:JPJ3"/>
    <mergeCell ref="JNC3:JND3"/>
    <mergeCell ref="JNE3:JNF3"/>
    <mergeCell ref="JNG3:JNH3"/>
    <mergeCell ref="JNI3:JNJ3"/>
    <mergeCell ref="JNK3:JNL3"/>
    <mergeCell ref="JPU3:JPV3"/>
    <mergeCell ref="JPW3:JPX3"/>
    <mergeCell ref="JPY3:JPZ3"/>
    <mergeCell ref="JQA3:JQB3"/>
    <mergeCell ref="JQC3:JQD3"/>
    <mergeCell ref="JQY3:JQZ3"/>
    <mergeCell ref="JRA3:JRB3"/>
    <mergeCell ref="JRC3:JRD3"/>
    <mergeCell ref="JRE3:JRF3"/>
    <mergeCell ref="JRG3:JRH3"/>
    <mergeCell ref="JQO3:JQP3"/>
    <mergeCell ref="JQQ3:JQR3"/>
    <mergeCell ref="JQS3:JQT3"/>
    <mergeCell ref="JQU3:JQV3"/>
    <mergeCell ref="JQW3:JQX3"/>
    <mergeCell ref="JOQ3:JOR3"/>
    <mergeCell ref="JOS3:JOT3"/>
    <mergeCell ref="JOU3:JOV3"/>
    <mergeCell ref="JOW3:JOX3"/>
    <mergeCell ref="JOY3:JOZ3"/>
    <mergeCell ref="JRI3:JRJ3"/>
    <mergeCell ref="JRK3:JRL3"/>
    <mergeCell ref="JRM3:JRN3"/>
    <mergeCell ref="JRO3:JRP3"/>
    <mergeCell ref="JRQ3:JRR3"/>
    <mergeCell ref="JSM3:JSN3"/>
    <mergeCell ref="JSO3:JSP3"/>
    <mergeCell ref="JSQ3:JSR3"/>
    <mergeCell ref="JSS3:JST3"/>
    <mergeCell ref="JSU3:JSV3"/>
    <mergeCell ref="JSC3:JSD3"/>
    <mergeCell ref="JSE3:JSF3"/>
    <mergeCell ref="JSG3:JSH3"/>
    <mergeCell ref="JSI3:JSJ3"/>
    <mergeCell ref="JSK3:JSL3"/>
    <mergeCell ref="JQE3:JQF3"/>
    <mergeCell ref="JQG3:JQH3"/>
    <mergeCell ref="JQI3:JQJ3"/>
    <mergeCell ref="JQK3:JQL3"/>
    <mergeCell ref="JQM3:JQN3"/>
    <mergeCell ref="JSW3:JSX3"/>
    <mergeCell ref="JSY3:JSZ3"/>
    <mergeCell ref="JTA3:JTB3"/>
    <mergeCell ref="JTC3:JTD3"/>
    <mergeCell ref="JTE3:JTF3"/>
    <mergeCell ref="JUA3:JUB3"/>
    <mergeCell ref="JUC3:JUD3"/>
    <mergeCell ref="JUE3:JUF3"/>
    <mergeCell ref="JUG3:JUH3"/>
    <mergeCell ref="JUI3:JUJ3"/>
    <mergeCell ref="JTQ3:JTR3"/>
    <mergeCell ref="JTS3:JTT3"/>
    <mergeCell ref="JTU3:JTV3"/>
    <mergeCell ref="JTW3:JTX3"/>
    <mergeCell ref="JTY3:JTZ3"/>
    <mergeCell ref="JRS3:JRT3"/>
    <mergeCell ref="JRU3:JRV3"/>
    <mergeCell ref="JRW3:JRX3"/>
    <mergeCell ref="JRY3:JRZ3"/>
    <mergeCell ref="JSA3:JSB3"/>
    <mergeCell ref="JUK3:JUL3"/>
    <mergeCell ref="JUM3:JUN3"/>
    <mergeCell ref="JUO3:JUP3"/>
    <mergeCell ref="JUQ3:JUR3"/>
    <mergeCell ref="JUS3:JUT3"/>
    <mergeCell ref="JVO3:JVP3"/>
    <mergeCell ref="JVQ3:JVR3"/>
    <mergeCell ref="JVS3:JVT3"/>
    <mergeCell ref="JVU3:JVV3"/>
    <mergeCell ref="JVW3:JVX3"/>
    <mergeCell ref="JVE3:JVF3"/>
    <mergeCell ref="JVG3:JVH3"/>
    <mergeCell ref="JVI3:JVJ3"/>
    <mergeCell ref="JVK3:JVL3"/>
    <mergeCell ref="JVM3:JVN3"/>
    <mergeCell ref="JTG3:JTH3"/>
    <mergeCell ref="JTI3:JTJ3"/>
    <mergeCell ref="JTK3:JTL3"/>
    <mergeCell ref="JTM3:JTN3"/>
    <mergeCell ref="JTO3:JTP3"/>
    <mergeCell ref="JVY3:JVZ3"/>
    <mergeCell ref="JWA3:JWB3"/>
    <mergeCell ref="JWC3:JWD3"/>
    <mergeCell ref="JWE3:JWF3"/>
    <mergeCell ref="JWG3:JWH3"/>
    <mergeCell ref="JXC3:JXD3"/>
    <mergeCell ref="JXE3:JXF3"/>
    <mergeCell ref="JXG3:JXH3"/>
    <mergeCell ref="JXI3:JXJ3"/>
    <mergeCell ref="JXK3:JXL3"/>
    <mergeCell ref="JWS3:JWT3"/>
    <mergeCell ref="JWU3:JWV3"/>
    <mergeCell ref="JWW3:JWX3"/>
    <mergeCell ref="JWY3:JWZ3"/>
    <mergeCell ref="JXA3:JXB3"/>
    <mergeCell ref="JUU3:JUV3"/>
    <mergeCell ref="JUW3:JUX3"/>
    <mergeCell ref="JUY3:JUZ3"/>
    <mergeCell ref="JVA3:JVB3"/>
    <mergeCell ref="JVC3:JVD3"/>
    <mergeCell ref="JXM3:JXN3"/>
    <mergeCell ref="JXO3:JXP3"/>
    <mergeCell ref="JXQ3:JXR3"/>
    <mergeCell ref="JXS3:JXT3"/>
    <mergeCell ref="JXU3:JXV3"/>
    <mergeCell ref="JYQ3:JYR3"/>
    <mergeCell ref="JYS3:JYT3"/>
    <mergeCell ref="JYU3:JYV3"/>
    <mergeCell ref="JYW3:JYX3"/>
    <mergeCell ref="JYY3:JYZ3"/>
    <mergeCell ref="JYG3:JYH3"/>
    <mergeCell ref="JYI3:JYJ3"/>
    <mergeCell ref="JYK3:JYL3"/>
    <mergeCell ref="JYM3:JYN3"/>
    <mergeCell ref="JYO3:JYP3"/>
    <mergeCell ref="JWI3:JWJ3"/>
    <mergeCell ref="JWK3:JWL3"/>
    <mergeCell ref="JWM3:JWN3"/>
    <mergeCell ref="JWO3:JWP3"/>
    <mergeCell ref="JWQ3:JWR3"/>
    <mergeCell ref="JZA3:JZB3"/>
    <mergeCell ref="JZC3:JZD3"/>
    <mergeCell ref="JZE3:JZF3"/>
    <mergeCell ref="JZG3:JZH3"/>
    <mergeCell ref="JZI3:JZJ3"/>
    <mergeCell ref="KAE3:KAF3"/>
    <mergeCell ref="KAG3:KAH3"/>
    <mergeCell ref="KAI3:KAJ3"/>
    <mergeCell ref="KAK3:KAL3"/>
    <mergeCell ref="KAM3:KAN3"/>
    <mergeCell ref="JZU3:JZV3"/>
    <mergeCell ref="JZW3:JZX3"/>
    <mergeCell ref="JZY3:JZZ3"/>
    <mergeCell ref="KAA3:KAB3"/>
    <mergeCell ref="KAC3:KAD3"/>
    <mergeCell ref="JXW3:JXX3"/>
    <mergeCell ref="JXY3:JXZ3"/>
    <mergeCell ref="JYA3:JYB3"/>
    <mergeCell ref="JYC3:JYD3"/>
    <mergeCell ref="JYE3:JYF3"/>
    <mergeCell ref="KAO3:KAP3"/>
    <mergeCell ref="KAQ3:KAR3"/>
    <mergeCell ref="KAS3:KAT3"/>
    <mergeCell ref="KAU3:KAV3"/>
    <mergeCell ref="KAW3:KAX3"/>
    <mergeCell ref="KBS3:KBT3"/>
    <mergeCell ref="KBU3:KBV3"/>
    <mergeCell ref="KBW3:KBX3"/>
    <mergeCell ref="KBY3:KBZ3"/>
    <mergeCell ref="KCA3:KCB3"/>
    <mergeCell ref="KBI3:KBJ3"/>
    <mergeCell ref="KBK3:KBL3"/>
    <mergeCell ref="KBM3:KBN3"/>
    <mergeCell ref="KBO3:KBP3"/>
    <mergeCell ref="KBQ3:KBR3"/>
    <mergeCell ref="JZK3:JZL3"/>
    <mergeCell ref="JZM3:JZN3"/>
    <mergeCell ref="JZO3:JZP3"/>
    <mergeCell ref="JZQ3:JZR3"/>
    <mergeCell ref="JZS3:JZT3"/>
    <mergeCell ref="KCC3:KCD3"/>
    <mergeCell ref="KCE3:KCF3"/>
    <mergeCell ref="KCG3:KCH3"/>
    <mergeCell ref="KCI3:KCJ3"/>
    <mergeCell ref="KCK3:KCL3"/>
    <mergeCell ref="KDG3:KDH3"/>
    <mergeCell ref="KDI3:KDJ3"/>
    <mergeCell ref="KDK3:KDL3"/>
    <mergeCell ref="KDM3:KDN3"/>
    <mergeCell ref="KDO3:KDP3"/>
    <mergeCell ref="KCW3:KCX3"/>
    <mergeCell ref="KCY3:KCZ3"/>
    <mergeCell ref="KDA3:KDB3"/>
    <mergeCell ref="KDC3:KDD3"/>
    <mergeCell ref="KDE3:KDF3"/>
    <mergeCell ref="KAY3:KAZ3"/>
    <mergeCell ref="KBA3:KBB3"/>
    <mergeCell ref="KBC3:KBD3"/>
    <mergeCell ref="KBE3:KBF3"/>
    <mergeCell ref="KBG3:KBH3"/>
    <mergeCell ref="KDQ3:KDR3"/>
    <mergeCell ref="KDS3:KDT3"/>
    <mergeCell ref="KDU3:KDV3"/>
    <mergeCell ref="KDW3:KDX3"/>
    <mergeCell ref="KDY3:KDZ3"/>
    <mergeCell ref="KEU3:KEV3"/>
    <mergeCell ref="KEW3:KEX3"/>
    <mergeCell ref="KEY3:KEZ3"/>
    <mergeCell ref="KFA3:KFB3"/>
    <mergeCell ref="KFC3:KFD3"/>
    <mergeCell ref="KEK3:KEL3"/>
    <mergeCell ref="KEM3:KEN3"/>
    <mergeCell ref="KEO3:KEP3"/>
    <mergeCell ref="KEQ3:KER3"/>
    <mergeCell ref="KES3:KET3"/>
    <mergeCell ref="KCM3:KCN3"/>
    <mergeCell ref="KCO3:KCP3"/>
    <mergeCell ref="KCQ3:KCR3"/>
    <mergeCell ref="KCS3:KCT3"/>
    <mergeCell ref="KCU3:KCV3"/>
    <mergeCell ref="KFE3:KFF3"/>
    <mergeCell ref="KFG3:KFH3"/>
    <mergeCell ref="KFI3:KFJ3"/>
    <mergeCell ref="KFK3:KFL3"/>
    <mergeCell ref="KFM3:KFN3"/>
    <mergeCell ref="KGI3:KGJ3"/>
    <mergeCell ref="KGK3:KGL3"/>
    <mergeCell ref="KGM3:KGN3"/>
    <mergeCell ref="KGO3:KGP3"/>
    <mergeCell ref="KGQ3:KGR3"/>
    <mergeCell ref="KFY3:KFZ3"/>
    <mergeCell ref="KGA3:KGB3"/>
    <mergeCell ref="KGC3:KGD3"/>
    <mergeCell ref="KGE3:KGF3"/>
    <mergeCell ref="KGG3:KGH3"/>
    <mergeCell ref="KEA3:KEB3"/>
    <mergeCell ref="KEC3:KED3"/>
    <mergeCell ref="KEE3:KEF3"/>
    <mergeCell ref="KEG3:KEH3"/>
    <mergeCell ref="KEI3:KEJ3"/>
    <mergeCell ref="KGS3:KGT3"/>
    <mergeCell ref="KGU3:KGV3"/>
    <mergeCell ref="KGW3:KGX3"/>
    <mergeCell ref="KGY3:KGZ3"/>
    <mergeCell ref="KHA3:KHB3"/>
    <mergeCell ref="KHW3:KHX3"/>
    <mergeCell ref="KHY3:KHZ3"/>
    <mergeCell ref="KIA3:KIB3"/>
    <mergeCell ref="KIC3:KID3"/>
    <mergeCell ref="KIE3:KIF3"/>
    <mergeCell ref="KHM3:KHN3"/>
    <mergeCell ref="KHO3:KHP3"/>
    <mergeCell ref="KHQ3:KHR3"/>
    <mergeCell ref="KHS3:KHT3"/>
    <mergeCell ref="KHU3:KHV3"/>
    <mergeCell ref="KFO3:KFP3"/>
    <mergeCell ref="KFQ3:KFR3"/>
    <mergeCell ref="KFS3:KFT3"/>
    <mergeCell ref="KFU3:KFV3"/>
    <mergeCell ref="KFW3:KFX3"/>
    <mergeCell ref="KIG3:KIH3"/>
    <mergeCell ref="KII3:KIJ3"/>
    <mergeCell ref="KIK3:KIL3"/>
    <mergeCell ref="KIM3:KIN3"/>
    <mergeCell ref="KIO3:KIP3"/>
    <mergeCell ref="KJK3:KJL3"/>
    <mergeCell ref="KJM3:KJN3"/>
    <mergeCell ref="KJO3:KJP3"/>
    <mergeCell ref="KJQ3:KJR3"/>
    <mergeCell ref="KJS3:KJT3"/>
    <mergeCell ref="KJA3:KJB3"/>
    <mergeCell ref="KJC3:KJD3"/>
    <mergeCell ref="KJE3:KJF3"/>
    <mergeCell ref="KJG3:KJH3"/>
    <mergeCell ref="KJI3:KJJ3"/>
    <mergeCell ref="KHC3:KHD3"/>
    <mergeCell ref="KHE3:KHF3"/>
    <mergeCell ref="KHG3:KHH3"/>
    <mergeCell ref="KHI3:KHJ3"/>
    <mergeCell ref="KHK3:KHL3"/>
    <mergeCell ref="KJU3:KJV3"/>
    <mergeCell ref="KJW3:KJX3"/>
    <mergeCell ref="KJY3:KJZ3"/>
    <mergeCell ref="KKA3:KKB3"/>
    <mergeCell ref="KKC3:KKD3"/>
    <mergeCell ref="KKY3:KKZ3"/>
    <mergeCell ref="KLA3:KLB3"/>
    <mergeCell ref="KLC3:KLD3"/>
    <mergeCell ref="KLE3:KLF3"/>
    <mergeCell ref="KLG3:KLH3"/>
    <mergeCell ref="KKO3:KKP3"/>
    <mergeCell ref="KKQ3:KKR3"/>
    <mergeCell ref="KKS3:KKT3"/>
    <mergeCell ref="KKU3:KKV3"/>
    <mergeCell ref="KKW3:KKX3"/>
    <mergeCell ref="KIQ3:KIR3"/>
    <mergeCell ref="KIS3:KIT3"/>
    <mergeCell ref="KIU3:KIV3"/>
    <mergeCell ref="KIW3:KIX3"/>
    <mergeCell ref="KIY3:KIZ3"/>
    <mergeCell ref="KLI3:KLJ3"/>
    <mergeCell ref="KLK3:KLL3"/>
    <mergeCell ref="KLM3:KLN3"/>
    <mergeCell ref="KLO3:KLP3"/>
    <mergeCell ref="KLQ3:KLR3"/>
    <mergeCell ref="KMM3:KMN3"/>
    <mergeCell ref="KMO3:KMP3"/>
    <mergeCell ref="KMQ3:KMR3"/>
    <mergeCell ref="KMS3:KMT3"/>
    <mergeCell ref="KMU3:KMV3"/>
    <mergeCell ref="KMC3:KMD3"/>
    <mergeCell ref="KME3:KMF3"/>
    <mergeCell ref="KMG3:KMH3"/>
    <mergeCell ref="KMI3:KMJ3"/>
    <mergeCell ref="KMK3:KML3"/>
    <mergeCell ref="KKE3:KKF3"/>
    <mergeCell ref="KKG3:KKH3"/>
    <mergeCell ref="KKI3:KKJ3"/>
    <mergeCell ref="KKK3:KKL3"/>
    <mergeCell ref="KKM3:KKN3"/>
    <mergeCell ref="KMW3:KMX3"/>
    <mergeCell ref="KMY3:KMZ3"/>
    <mergeCell ref="KNA3:KNB3"/>
    <mergeCell ref="KNC3:KND3"/>
    <mergeCell ref="KNE3:KNF3"/>
    <mergeCell ref="KOA3:KOB3"/>
    <mergeCell ref="KOC3:KOD3"/>
    <mergeCell ref="KOE3:KOF3"/>
    <mergeCell ref="KOG3:KOH3"/>
    <mergeCell ref="KOI3:KOJ3"/>
    <mergeCell ref="KNQ3:KNR3"/>
    <mergeCell ref="KNS3:KNT3"/>
    <mergeCell ref="KNU3:KNV3"/>
    <mergeCell ref="KNW3:KNX3"/>
    <mergeCell ref="KNY3:KNZ3"/>
    <mergeCell ref="KLS3:KLT3"/>
    <mergeCell ref="KLU3:KLV3"/>
    <mergeCell ref="KLW3:KLX3"/>
    <mergeCell ref="KLY3:KLZ3"/>
    <mergeCell ref="KMA3:KMB3"/>
    <mergeCell ref="KOK3:KOL3"/>
    <mergeCell ref="KOM3:KON3"/>
    <mergeCell ref="KOO3:KOP3"/>
    <mergeCell ref="KOQ3:KOR3"/>
    <mergeCell ref="KOS3:KOT3"/>
    <mergeCell ref="KPO3:KPP3"/>
    <mergeCell ref="KPQ3:KPR3"/>
    <mergeCell ref="KPS3:KPT3"/>
    <mergeCell ref="KPU3:KPV3"/>
    <mergeCell ref="KPW3:KPX3"/>
    <mergeCell ref="KPE3:KPF3"/>
    <mergeCell ref="KPG3:KPH3"/>
    <mergeCell ref="KPI3:KPJ3"/>
    <mergeCell ref="KPK3:KPL3"/>
    <mergeCell ref="KPM3:KPN3"/>
    <mergeCell ref="KNG3:KNH3"/>
    <mergeCell ref="KNI3:KNJ3"/>
    <mergeCell ref="KNK3:KNL3"/>
    <mergeCell ref="KNM3:KNN3"/>
    <mergeCell ref="KNO3:KNP3"/>
    <mergeCell ref="KPY3:KPZ3"/>
    <mergeCell ref="KQA3:KQB3"/>
    <mergeCell ref="KQC3:KQD3"/>
    <mergeCell ref="KQE3:KQF3"/>
    <mergeCell ref="KQG3:KQH3"/>
    <mergeCell ref="KRC3:KRD3"/>
    <mergeCell ref="KRE3:KRF3"/>
    <mergeCell ref="KRG3:KRH3"/>
    <mergeCell ref="KRI3:KRJ3"/>
    <mergeCell ref="KRK3:KRL3"/>
    <mergeCell ref="KQS3:KQT3"/>
    <mergeCell ref="KQU3:KQV3"/>
    <mergeCell ref="KQW3:KQX3"/>
    <mergeCell ref="KQY3:KQZ3"/>
    <mergeCell ref="KRA3:KRB3"/>
    <mergeCell ref="KOU3:KOV3"/>
    <mergeCell ref="KOW3:KOX3"/>
    <mergeCell ref="KOY3:KOZ3"/>
    <mergeCell ref="KPA3:KPB3"/>
    <mergeCell ref="KPC3:KPD3"/>
    <mergeCell ref="KRM3:KRN3"/>
    <mergeCell ref="KRO3:KRP3"/>
    <mergeCell ref="KRQ3:KRR3"/>
    <mergeCell ref="KRS3:KRT3"/>
    <mergeCell ref="KRU3:KRV3"/>
    <mergeCell ref="KSQ3:KSR3"/>
    <mergeCell ref="KSS3:KST3"/>
    <mergeCell ref="KSU3:KSV3"/>
    <mergeCell ref="KSW3:KSX3"/>
    <mergeCell ref="KSY3:KSZ3"/>
    <mergeCell ref="KSG3:KSH3"/>
    <mergeCell ref="KSI3:KSJ3"/>
    <mergeCell ref="KSK3:KSL3"/>
    <mergeCell ref="KSM3:KSN3"/>
    <mergeCell ref="KSO3:KSP3"/>
    <mergeCell ref="KQI3:KQJ3"/>
    <mergeCell ref="KQK3:KQL3"/>
    <mergeCell ref="KQM3:KQN3"/>
    <mergeCell ref="KQO3:KQP3"/>
    <mergeCell ref="KQQ3:KQR3"/>
    <mergeCell ref="KTA3:KTB3"/>
    <mergeCell ref="KTC3:KTD3"/>
    <mergeCell ref="KTE3:KTF3"/>
    <mergeCell ref="KTG3:KTH3"/>
    <mergeCell ref="KTI3:KTJ3"/>
    <mergeCell ref="KUE3:KUF3"/>
    <mergeCell ref="KUG3:KUH3"/>
    <mergeCell ref="KUI3:KUJ3"/>
    <mergeCell ref="KUK3:KUL3"/>
    <mergeCell ref="KUM3:KUN3"/>
    <mergeCell ref="KTU3:KTV3"/>
    <mergeCell ref="KTW3:KTX3"/>
    <mergeCell ref="KTY3:KTZ3"/>
    <mergeCell ref="KUA3:KUB3"/>
    <mergeCell ref="KUC3:KUD3"/>
    <mergeCell ref="KRW3:KRX3"/>
    <mergeCell ref="KRY3:KRZ3"/>
    <mergeCell ref="KSA3:KSB3"/>
    <mergeCell ref="KSC3:KSD3"/>
    <mergeCell ref="KSE3:KSF3"/>
    <mergeCell ref="KUO3:KUP3"/>
    <mergeCell ref="KUQ3:KUR3"/>
    <mergeCell ref="KUS3:KUT3"/>
    <mergeCell ref="KUU3:KUV3"/>
    <mergeCell ref="KUW3:KUX3"/>
    <mergeCell ref="KVS3:KVT3"/>
    <mergeCell ref="KVU3:KVV3"/>
    <mergeCell ref="KVW3:KVX3"/>
    <mergeCell ref="KVY3:KVZ3"/>
    <mergeCell ref="KWA3:KWB3"/>
    <mergeCell ref="KVI3:KVJ3"/>
    <mergeCell ref="KVK3:KVL3"/>
    <mergeCell ref="KVM3:KVN3"/>
    <mergeCell ref="KVO3:KVP3"/>
    <mergeCell ref="KVQ3:KVR3"/>
    <mergeCell ref="KTK3:KTL3"/>
    <mergeCell ref="KTM3:KTN3"/>
    <mergeCell ref="KTO3:KTP3"/>
    <mergeCell ref="KTQ3:KTR3"/>
    <mergeCell ref="KTS3:KTT3"/>
    <mergeCell ref="KWC3:KWD3"/>
    <mergeCell ref="KWE3:KWF3"/>
    <mergeCell ref="KWG3:KWH3"/>
    <mergeCell ref="KWI3:KWJ3"/>
    <mergeCell ref="KWK3:KWL3"/>
    <mergeCell ref="KXG3:KXH3"/>
    <mergeCell ref="KXI3:KXJ3"/>
    <mergeCell ref="KXK3:KXL3"/>
    <mergeCell ref="KXM3:KXN3"/>
    <mergeCell ref="KXO3:KXP3"/>
    <mergeCell ref="KWW3:KWX3"/>
    <mergeCell ref="KWY3:KWZ3"/>
    <mergeCell ref="KXA3:KXB3"/>
    <mergeCell ref="KXC3:KXD3"/>
    <mergeCell ref="KXE3:KXF3"/>
    <mergeCell ref="KUY3:KUZ3"/>
    <mergeCell ref="KVA3:KVB3"/>
    <mergeCell ref="KVC3:KVD3"/>
    <mergeCell ref="KVE3:KVF3"/>
    <mergeCell ref="KVG3:KVH3"/>
    <mergeCell ref="KXQ3:KXR3"/>
    <mergeCell ref="KXS3:KXT3"/>
    <mergeCell ref="KXU3:KXV3"/>
    <mergeCell ref="KXW3:KXX3"/>
    <mergeCell ref="KXY3:KXZ3"/>
    <mergeCell ref="KYU3:KYV3"/>
    <mergeCell ref="KYW3:KYX3"/>
    <mergeCell ref="KYY3:KYZ3"/>
    <mergeCell ref="KZA3:KZB3"/>
    <mergeCell ref="KZC3:KZD3"/>
    <mergeCell ref="KYK3:KYL3"/>
    <mergeCell ref="KYM3:KYN3"/>
    <mergeCell ref="KYO3:KYP3"/>
    <mergeCell ref="KYQ3:KYR3"/>
    <mergeCell ref="KYS3:KYT3"/>
    <mergeCell ref="KWM3:KWN3"/>
    <mergeCell ref="KWO3:KWP3"/>
    <mergeCell ref="KWQ3:KWR3"/>
    <mergeCell ref="KWS3:KWT3"/>
    <mergeCell ref="KWU3:KWV3"/>
    <mergeCell ref="KZE3:KZF3"/>
    <mergeCell ref="KZG3:KZH3"/>
    <mergeCell ref="KZI3:KZJ3"/>
    <mergeCell ref="KZK3:KZL3"/>
    <mergeCell ref="KZM3:KZN3"/>
    <mergeCell ref="LAI3:LAJ3"/>
    <mergeCell ref="LAK3:LAL3"/>
    <mergeCell ref="LAM3:LAN3"/>
    <mergeCell ref="LAO3:LAP3"/>
    <mergeCell ref="LAQ3:LAR3"/>
    <mergeCell ref="KZY3:KZZ3"/>
    <mergeCell ref="LAA3:LAB3"/>
    <mergeCell ref="LAC3:LAD3"/>
    <mergeCell ref="LAE3:LAF3"/>
    <mergeCell ref="LAG3:LAH3"/>
    <mergeCell ref="KYA3:KYB3"/>
    <mergeCell ref="KYC3:KYD3"/>
    <mergeCell ref="KYE3:KYF3"/>
    <mergeCell ref="KYG3:KYH3"/>
    <mergeCell ref="KYI3:KYJ3"/>
    <mergeCell ref="LAS3:LAT3"/>
    <mergeCell ref="LAU3:LAV3"/>
    <mergeCell ref="LAW3:LAX3"/>
    <mergeCell ref="LAY3:LAZ3"/>
    <mergeCell ref="LBA3:LBB3"/>
    <mergeCell ref="LBW3:LBX3"/>
    <mergeCell ref="LBY3:LBZ3"/>
    <mergeCell ref="LCA3:LCB3"/>
    <mergeCell ref="LCC3:LCD3"/>
    <mergeCell ref="LCE3:LCF3"/>
    <mergeCell ref="LBM3:LBN3"/>
    <mergeCell ref="LBO3:LBP3"/>
    <mergeCell ref="LBQ3:LBR3"/>
    <mergeCell ref="LBS3:LBT3"/>
    <mergeCell ref="LBU3:LBV3"/>
    <mergeCell ref="KZO3:KZP3"/>
    <mergeCell ref="KZQ3:KZR3"/>
    <mergeCell ref="KZS3:KZT3"/>
    <mergeCell ref="KZU3:KZV3"/>
    <mergeCell ref="KZW3:KZX3"/>
    <mergeCell ref="LCG3:LCH3"/>
    <mergeCell ref="LCI3:LCJ3"/>
    <mergeCell ref="LCK3:LCL3"/>
    <mergeCell ref="LCM3:LCN3"/>
    <mergeCell ref="LCO3:LCP3"/>
    <mergeCell ref="LDK3:LDL3"/>
    <mergeCell ref="LDM3:LDN3"/>
    <mergeCell ref="LDO3:LDP3"/>
    <mergeCell ref="LDQ3:LDR3"/>
    <mergeCell ref="LDS3:LDT3"/>
    <mergeCell ref="LDA3:LDB3"/>
    <mergeCell ref="LDC3:LDD3"/>
    <mergeCell ref="LDE3:LDF3"/>
    <mergeCell ref="LDG3:LDH3"/>
    <mergeCell ref="LDI3:LDJ3"/>
    <mergeCell ref="LBC3:LBD3"/>
    <mergeCell ref="LBE3:LBF3"/>
    <mergeCell ref="LBG3:LBH3"/>
    <mergeCell ref="LBI3:LBJ3"/>
    <mergeCell ref="LBK3:LBL3"/>
    <mergeCell ref="LDU3:LDV3"/>
    <mergeCell ref="LDW3:LDX3"/>
    <mergeCell ref="LDY3:LDZ3"/>
    <mergeCell ref="LEA3:LEB3"/>
    <mergeCell ref="LEC3:LED3"/>
    <mergeCell ref="LEY3:LEZ3"/>
    <mergeCell ref="LFA3:LFB3"/>
    <mergeCell ref="LFC3:LFD3"/>
    <mergeCell ref="LFE3:LFF3"/>
    <mergeCell ref="LFG3:LFH3"/>
    <mergeCell ref="LEO3:LEP3"/>
    <mergeCell ref="LEQ3:LER3"/>
    <mergeCell ref="LES3:LET3"/>
    <mergeCell ref="LEU3:LEV3"/>
    <mergeCell ref="LEW3:LEX3"/>
    <mergeCell ref="LCQ3:LCR3"/>
    <mergeCell ref="LCS3:LCT3"/>
    <mergeCell ref="LCU3:LCV3"/>
    <mergeCell ref="LCW3:LCX3"/>
    <mergeCell ref="LCY3:LCZ3"/>
    <mergeCell ref="LFI3:LFJ3"/>
    <mergeCell ref="LFK3:LFL3"/>
    <mergeCell ref="LFM3:LFN3"/>
    <mergeCell ref="LFO3:LFP3"/>
    <mergeCell ref="LFQ3:LFR3"/>
    <mergeCell ref="LGM3:LGN3"/>
    <mergeCell ref="LGO3:LGP3"/>
    <mergeCell ref="LGQ3:LGR3"/>
    <mergeCell ref="LGS3:LGT3"/>
    <mergeCell ref="LGU3:LGV3"/>
    <mergeCell ref="LGC3:LGD3"/>
    <mergeCell ref="LGE3:LGF3"/>
    <mergeCell ref="LGG3:LGH3"/>
    <mergeCell ref="LGI3:LGJ3"/>
    <mergeCell ref="LGK3:LGL3"/>
    <mergeCell ref="LEE3:LEF3"/>
    <mergeCell ref="LEG3:LEH3"/>
    <mergeCell ref="LEI3:LEJ3"/>
    <mergeCell ref="LEK3:LEL3"/>
    <mergeCell ref="LEM3:LEN3"/>
    <mergeCell ref="LGW3:LGX3"/>
    <mergeCell ref="LGY3:LGZ3"/>
    <mergeCell ref="LHA3:LHB3"/>
    <mergeCell ref="LHC3:LHD3"/>
    <mergeCell ref="LHE3:LHF3"/>
    <mergeCell ref="LIA3:LIB3"/>
    <mergeCell ref="LIC3:LID3"/>
    <mergeCell ref="LIE3:LIF3"/>
    <mergeCell ref="LIG3:LIH3"/>
    <mergeCell ref="LII3:LIJ3"/>
    <mergeCell ref="LHQ3:LHR3"/>
    <mergeCell ref="LHS3:LHT3"/>
    <mergeCell ref="LHU3:LHV3"/>
    <mergeCell ref="LHW3:LHX3"/>
    <mergeCell ref="LHY3:LHZ3"/>
    <mergeCell ref="LFS3:LFT3"/>
    <mergeCell ref="LFU3:LFV3"/>
    <mergeCell ref="LFW3:LFX3"/>
    <mergeCell ref="LFY3:LFZ3"/>
    <mergeCell ref="LGA3:LGB3"/>
    <mergeCell ref="LIK3:LIL3"/>
    <mergeCell ref="LIM3:LIN3"/>
    <mergeCell ref="LIO3:LIP3"/>
    <mergeCell ref="LIQ3:LIR3"/>
    <mergeCell ref="LIS3:LIT3"/>
    <mergeCell ref="LJO3:LJP3"/>
    <mergeCell ref="LJQ3:LJR3"/>
    <mergeCell ref="LJS3:LJT3"/>
    <mergeCell ref="LJU3:LJV3"/>
    <mergeCell ref="LJW3:LJX3"/>
    <mergeCell ref="LJE3:LJF3"/>
    <mergeCell ref="LJG3:LJH3"/>
    <mergeCell ref="LJI3:LJJ3"/>
    <mergeCell ref="LJK3:LJL3"/>
    <mergeCell ref="LJM3:LJN3"/>
    <mergeCell ref="LHG3:LHH3"/>
    <mergeCell ref="LHI3:LHJ3"/>
    <mergeCell ref="LHK3:LHL3"/>
    <mergeCell ref="LHM3:LHN3"/>
    <mergeCell ref="LHO3:LHP3"/>
    <mergeCell ref="LJY3:LJZ3"/>
    <mergeCell ref="LKA3:LKB3"/>
    <mergeCell ref="LKC3:LKD3"/>
    <mergeCell ref="LKE3:LKF3"/>
    <mergeCell ref="LKG3:LKH3"/>
    <mergeCell ref="LLC3:LLD3"/>
    <mergeCell ref="LLE3:LLF3"/>
    <mergeCell ref="LLG3:LLH3"/>
    <mergeCell ref="LLI3:LLJ3"/>
    <mergeCell ref="LLK3:LLL3"/>
    <mergeCell ref="LKS3:LKT3"/>
    <mergeCell ref="LKU3:LKV3"/>
    <mergeCell ref="LKW3:LKX3"/>
    <mergeCell ref="LKY3:LKZ3"/>
    <mergeCell ref="LLA3:LLB3"/>
    <mergeCell ref="LIU3:LIV3"/>
    <mergeCell ref="LIW3:LIX3"/>
    <mergeCell ref="LIY3:LIZ3"/>
    <mergeCell ref="LJA3:LJB3"/>
    <mergeCell ref="LJC3:LJD3"/>
    <mergeCell ref="LLM3:LLN3"/>
    <mergeCell ref="LLO3:LLP3"/>
    <mergeCell ref="LLQ3:LLR3"/>
    <mergeCell ref="LLS3:LLT3"/>
    <mergeCell ref="LLU3:LLV3"/>
    <mergeCell ref="LMQ3:LMR3"/>
    <mergeCell ref="LMS3:LMT3"/>
    <mergeCell ref="LMU3:LMV3"/>
    <mergeCell ref="LMW3:LMX3"/>
    <mergeCell ref="LMY3:LMZ3"/>
    <mergeCell ref="LMG3:LMH3"/>
    <mergeCell ref="LMI3:LMJ3"/>
    <mergeCell ref="LMK3:LML3"/>
    <mergeCell ref="LMM3:LMN3"/>
    <mergeCell ref="LMO3:LMP3"/>
    <mergeCell ref="LKI3:LKJ3"/>
    <mergeCell ref="LKK3:LKL3"/>
    <mergeCell ref="LKM3:LKN3"/>
    <mergeCell ref="LKO3:LKP3"/>
    <mergeCell ref="LKQ3:LKR3"/>
    <mergeCell ref="LNA3:LNB3"/>
    <mergeCell ref="LNC3:LND3"/>
    <mergeCell ref="LNE3:LNF3"/>
    <mergeCell ref="LNG3:LNH3"/>
    <mergeCell ref="LNI3:LNJ3"/>
    <mergeCell ref="LOE3:LOF3"/>
    <mergeCell ref="LOG3:LOH3"/>
    <mergeCell ref="LOI3:LOJ3"/>
    <mergeCell ref="LOK3:LOL3"/>
    <mergeCell ref="LOM3:LON3"/>
    <mergeCell ref="LNU3:LNV3"/>
    <mergeCell ref="LNW3:LNX3"/>
    <mergeCell ref="LNY3:LNZ3"/>
    <mergeCell ref="LOA3:LOB3"/>
    <mergeCell ref="LOC3:LOD3"/>
    <mergeCell ref="LLW3:LLX3"/>
    <mergeCell ref="LLY3:LLZ3"/>
    <mergeCell ref="LMA3:LMB3"/>
    <mergeCell ref="LMC3:LMD3"/>
    <mergeCell ref="LME3:LMF3"/>
    <mergeCell ref="LOO3:LOP3"/>
    <mergeCell ref="LOQ3:LOR3"/>
    <mergeCell ref="LOS3:LOT3"/>
    <mergeCell ref="LOU3:LOV3"/>
    <mergeCell ref="LOW3:LOX3"/>
    <mergeCell ref="LPS3:LPT3"/>
    <mergeCell ref="LPU3:LPV3"/>
    <mergeCell ref="LPW3:LPX3"/>
    <mergeCell ref="LPY3:LPZ3"/>
    <mergeCell ref="LQA3:LQB3"/>
    <mergeCell ref="LPI3:LPJ3"/>
    <mergeCell ref="LPK3:LPL3"/>
    <mergeCell ref="LPM3:LPN3"/>
    <mergeCell ref="LPO3:LPP3"/>
    <mergeCell ref="LPQ3:LPR3"/>
    <mergeCell ref="LNK3:LNL3"/>
    <mergeCell ref="LNM3:LNN3"/>
    <mergeCell ref="LNO3:LNP3"/>
    <mergeCell ref="LNQ3:LNR3"/>
    <mergeCell ref="LNS3:LNT3"/>
    <mergeCell ref="LQC3:LQD3"/>
    <mergeCell ref="LQE3:LQF3"/>
    <mergeCell ref="LQG3:LQH3"/>
    <mergeCell ref="LQI3:LQJ3"/>
    <mergeCell ref="LQK3:LQL3"/>
    <mergeCell ref="LRG3:LRH3"/>
    <mergeCell ref="LRI3:LRJ3"/>
    <mergeCell ref="LRK3:LRL3"/>
    <mergeCell ref="LRM3:LRN3"/>
    <mergeCell ref="LRO3:LRP3"/>
    <mergeCell ref="LQW3:LQX3"/>
    <mergeCell ref="LQY3:LQZ3"/>
    <mergeCell ref="LRA3:LRB3"/>
    <mergeCell ref="LRC3:LRD3"/>
    <mergeCell ref="LRE3:LRF3"/>
    <mergeCell ref="LOY3:LOZ3"/>
    <mergeCell ref="LPA3:LPB3"/>
    <mergeCell ref="LPC3:LPD3"/>
    <mergeCell ref="LPE3:LPF3"/>
    <mergeCell ref="LPG3:LPH3"/>
    <mergeCell ref="LRQ3:LRR3"/>
    <mergeCell ref="LRS3:LRT3"/>
    <mergeCell ref="LRU3:LRV3"/>
    <mergeCell ref="LRW3:LRX3"/>
    <mergeCell ref="LRY3:LRZ3"/>
    <mergeCell ref="LSU3:LSV3"/>
    <mergeCell ref="LSW3:LSX3"/>
    <mergeCell ref="LSY3:LSZ3"/>
    <mergeCell ref="LTA3:LTB3"/>
    <mergeCell ref="LTC3:LTD3"/>
    <mergeCell ref="LSK3:LSL3"/>
    <mergeCell ref="LSM3:LSN3"/>
    <mergeCell ref="LSO3:LSP3"/>
    <mergeCell ref="LSQ3:LSR3"/>
    <mergeCell ref="LSS3:LST3"/>
    <mergeCell ref="LQM3:LQN3"/>
    <mergeCell ref="LQO3:LQP3"/>
    <mergeCell ref="LQQ3:LQR3"/>
    <mergeCell ref="LQS3:LQT3"/>
    <mergeCell ref="LQU3:LQV3"/>
    <mergeCell ref="LTE3:LTF3"/>
    <mergeCell ref="LTG3:LTH3"/>
    <mergeCell ref="LTI3:LTJ3"/>
    <mergeCell ref="LTK3:LTL3"/>
    <mergeCell ref="LTM3:LTN3"/>
    <mergeCell ref="LUI3:LUJ3"/>
    <mergeCell ref="LUK3:LUL3"/>
    <mergeCell ref="LUM3:LUN3"/>
    <mergeCell ref="LUO3:LUP3"/>
    <mergeCell ref="LUQ3:LUR3"/>
    <mergeCell ref="LTY3:LTZ3"/>
    <mergeCell ref="LUA3:LUB3"/>
    <mergeCell ref="LUC3:LUD3"/>
    <mergeCell ref="LUE3:LUF3"/>
    <mergeCell ref="LUG3:LUH3"/>
    <mergeCell ref="LSA3:LSB3"/>
    <mergeCell ref="LSC3:LSD3"/>
    <mergeCell ref="LSE3:LSF3"/>
    <mergeCell ref="LSG3:LSH3"/>
    <mergeCell ref="LSI3:LSJ3"/>
    <mergeCell ref="LUS3:LUT3"/>
    <mergeCell ref="LUU3:LUV3"/>
    <mergeCell ref="LUW3:LUX3"/>
    <mergeCell ref="LUY3:LUZ3"/>
    <mergeCell ref="LVA3:LVB3"/>
    <mergeCell ref="LVW3:LVX3"/>
    <mergeCell ref="LVY3:LVZ3"/>
    <mergeCell ref="LWA3:LWB3"/>
    <mergeCell ref="LWC3:LWD3"/>
    <mergeCell ref="LWE3:LWF3"/>
    <mergeCell ref="LVM3:LVN3"/>
    <mergeCell ref="LVO3:LVP3"/>
    <mergeCell ref="LVQ3:LVR3"/>
    <mergeCell ref="LVS3:LVT3"/>
    <mergeCell ref="LVU3:LVV3"/>
    <mergeCell ref="LTO3:LTP3"/>
    <mergeCell ref="LTQ3:LTR3"/>
    <mergeCell ref="LTS3:LTT3"/>
    <mergeCell ref="LTU3:LTV3"/>
    <mergeCell ref="LTW3:LTX3"/>
    <mergeCell ref="LWG3:LWH3"/>
    <mergeCell ref="LWI3:LWJ3"/>
    <mergeCell ref="LWK3:LWL3"/>
    <mergeCell ref="LWM3:LWN3"/>
    <mergeCell ref="LWO3:LWP3"/>
    <mergeCell ref="LXK3:LXL3"/>
    <mergeCell ref="LXM3:LXN3"/>
    <mergeCell ref="LXO3:LXP3"/>
    <mergeCell ref="LXQ3:LXR3"/>
    <mergeCell ref="LXS3:LXT3"/>
    <mergeCell ref="LXA3:LXB3"/>
    <mergeCell ref="LXC3:LXD3"/>
    <mergeCell ref="LXE3:LXF3"/>
    <mergeCell ref="LXG3:LXH3"/>
    <mergeCell ref="LXI3:LXJ3"/>
    <mergeCell ref="LVC3:LVD3"/>
    <mergeCell ref="LVE3:LVF3"/>
    <mergeCell ref="LVG3:LVH3"/>
    <mergeCell ref="LVI3:LVJ3"/>
    <mergeCell ref="LVK3:LVL3"/>
    <mergeCell ref="LXU3:LXV3"/>
    <mergeCell ref="LXW3:LXX3"/>
    <mergeCell ref="LXY3:LXZ3"/>
    <mergeCell ref="LYA3:LYB3"/>
    <mergeCell ref="LYC3:LYD3"/>
    <mergeCell ref="LYY3:LYZ3"/>
    <mergeCell ref="LZA3:LZB3"/>
    <mergeCell ref="LZC3:LZD3"/>
    <mergeCell ref="LZE3:LZF3"/>
    <mergeCell ref="LZG3:LZH3"/>
    <mergeCell ref="LYO3:LYP3"/>
    <mergeCell ref="LYQ3:LYR3"/>
    <mergeCell ref="LYS3:LYT3"/>
    <mergeCell ref="LYU3:LYV3"/>
    <mergeCell ref="LYW3:LYX3"/>
    <mergeCell ref="LWQ3:LWR3"/>
    <mergeCell ref="LWS3:LWT3"/>
    <mergeCell ref="LWU3:LWV3"/>
    <mergeCell ref="LWW3:LWX3"/>
    <mergeCell ref="LWY3:LWZ3"/>
    <mergeCell ref="LZI3:LZJ3"/>
    <mergeCell ref="LZK3:LZL3"/>
    <mergeCell ref="LZM3:LZN3"/>
    <mergeCell ref="LZO3:LZP3"/>
    <mergeCell ref="LZQ3:LZR3"/>
    <mergeCell ref="MAM3:MAN3"/>
    <mergeCell ref="MAO3:MAP3"/>
    <mergeCell ref="MAQ3:MAR3"/>
    <mergeCell ref="MAS3:MAT3"/>
    <mergeCell ref="MAU3:MAV3"/>
    <mergeCell ref="MAC3:MAD3"/>
    <mergeCell ref="MAE3:MAF3"/>
    <mergeCell ref="MAG3:MAH3"/>
    <mergeCell ref="MAI3:MAJ3"/>
    <mergeCell ref="MAK3:MAL3"/>
    <mergeCell ref="LYE3:LYF3"/>
    <mergeCell ref="LYG3:LYH3"/>
    <mergeCell ref="LYI3:LYJ3"/>
    <mergeCell ref="LYK3:LYL3"/>
    <mergeCell ref="LYM3:LYN3"/>
    <mergeCell ref="MAW3:MAX3"/>
    <mergeCell ref="MAY3:MAZ3"/>
    <mergeCell ref="MBA3:MBB3"/>
    <mergeCell ref="MBC3:MBD3"/>
    <mergeCell ref="MBE3:MBF3"/>
    <mergeCell ref="MCA3:MCB3"/>
    <mergeCell ref="MCC3:MCD3"/>
    <mergeCell ref="MCE3:MCF3"/>
    <mergeCell ref="MCG3:MCH3"/>
    <mergeCell ref="MCI3:MCJ3"/>
    <mergeCell ref="MBQ3:MBR3"/>
    <mergeCell ref="MBS3:MBT3"/>
    <mergeCell ref="MBU3:MBV3"/>
    <mergeCell ref="MBW3:MBX3"/>
    <mergeCell ref="MBY3:MBZ3"/>
    <mergeCell ref="LZS3:LZT3"/>
    <mergeCell ref="LZU3:LZV3"/>
    <mergeCell ref="LZW3:LZX3"/>
    <mergeCell ref="LZY3:LZZ3"/>
    <mergeCell ref="MAA3:MAB3"/>
    <mergeCell ref="MCK3:MCL3"/>
    <mergeCell ref="MCM3:MCN3"/>
    <mergeCell ref="MCO3:MCP3"/>
    <mergeCell ref="MCQ3:MCR3"/>
    <mergeCell ref="MCS3:MCT3"/>
    <mergeCell ref="MDO3:MDP3"/>
    <mergeCell ref="MDQ3:MDR3"/>
    <mergeCell ref="MDS3:MDT3"/>
    <mergeCell ref="MDU3:MDV3"/>
    <mergeCell ref="MDW3:MDX3"/>
    <mergeCell ref="MDE3:MDF3"/>
    <mergeCell ref="MDG3:MDH3"/>
    <mergeCell ref="MDI3:MDJ3"/>
    <mergeCell ref="MDK3:MDL3"/>
    <mergeCell ref="MDM3:MDN3"/>
    <mergeCell ref="MBG3:MBH3"/>
    <mergeCell ref="MBI3:MBJ3"/>
    <mergeCell ref="MBK3:MBL3"/>
    <mergeCell ref="MBM3:MBN3"/>
    <mergeCell ref="MBO3:MBP3"/>
    <mergeCell ref="MDY3:MDZ3"/>
    <mergeCell ref="MEA3:MEB3"/>
    <mergeCell ref="MEC3:MED3"/>
    <mergeCell ref="MEE3:MEF3"/>
    <mergeCell ref="MEG3:MEH3"/>
    <mergeCell ref="MFC3:MFD3"/>
    <mergeCell ref="MFE3:MFF3"/>
    <mergeCell ref="MFG3:MFH3"/>
    <mergeCell ref="MFI3:MFJ3"/>
    <mergeCell ref="MFK3:MFL3"/>
    <mergeCell ref="MES3:MET3"/>
    <mergeCell ref="MEU3:MEV3"/>
    <mergeCell ref="MEW3:MEX3"/>
    <mergeCell ref="MEY3:MEZ3"/>
    <mergeCell ref="MFA3:MFB3"/>
    <mergeCell ref="MCU3:MCV3"/>
    <mergeCell ref="MCW3:MCX3"/>
    <mergeCell ref="MCY3:MCZ3"/>
    <mergeCell ref="MDA3:MDB3"/>
    <mergeCell ref="MDC3:MDD3"/>
    <mergeCell ref="MFM3:MFN3"/>
    <mergeCell ref="MFO3:MFP3"/>
    <mergeCell ref="MFQ3:MFR3"/>
    <mergeCell ref="MFS3:MFT3"/>
    <mergeCell ref="MFU3:MFV3"/>
    <mergeCell ref="MGQ3:MGR3"/>
    <mergeCell ref="MGS3:MGT3"/>
    <mergeCell ref="MGU3:MGV3"/>
    <mergeCell ref="MGW3:MGX3"/>
    <mergeCell ref="MGY3:MGZ3"/>
    <mergeCell ref="MGG3:MGH3"/>
    <mergeCell ref="MGI3:MGJ3"/>
    <mergeCell ref="MGK3:MGL3"/>
    <mergeCell ref="MGM3:MGN3"/>
    <mergeCell ref="MGO3:MGP3"/>
    <mergeCell ref="MEI3:MEJ3"/>
    <mergeCell ref="MEK3:MEL3"/>
    <mergeCell ref="MEM3:MEN3"/>
    <mergeCell ref="MEO3:MEP3"/>
    <mergeCell ref="MEQ3:MER3"/>
    <mergeCell ref="MHA3:MHB3"/>
    <mergeCell ref="MHC3:MHD3"/>
    <mergeCell ref="MHE3:MHF3"/>
    <mergeCell ref="MHG3:MHH3"/>
    <mergeCell ref="MHI3:MHJ3"/>
    <mergeCell ref="MIE3:MIF3"/>
    <mergeCell ref="MIG3:MIH3"/>
    <mergeCell ref="MII3:MIJ3"/>
    <mergeCell ref="MIK3:MIL3"/>
    <mergeCell ref="MIM3:MIN3"/>
    <mergeCell ref="MHU3:MHV3"/>
    <mergeCell ref="MHW3:MHX3"/>
    <mergeCell ref="MHY3:MHZ3"/>
    <mergeCell ref="MIA3:MIB3"/>
    <mergeCell ref="MIC3:MID3"/>
    <mergeCell ref="MFW3:MFX3"/>
    <mergeCell ref="MFY3:MFZ3"/>
    <mergeCell ref="MGA3:MGB3"/>
    <mergeCell ref="MGC3:MGD3"/>
    <mergeCell ref="MGE3:MGF3"/>
    <mergeCell ref="MIO3:MIP3"/>
    <mergeCell ref="MIQ3:MIR3"/>
    <mergeCell ref="MIS3:MIT3"/>
    <mergeCell ref="MIU3:MIV3"/>
    <mergeCell ref="MIW3:MIX3"/>
    <mergeCell ref="MJS3:MJT3"/>
    <mergeCell ref="MJU3:MJV3"/>
    <mergeCell ref="MJW3:MJX3"/>
    <mergeCell ref="MJY3:MJZ3"/>
    <mergeCell ref="MKA3:MKB3"/>
    <mergeCell ref="MJI3:MJJ3"/>
    <mergeCell ref="MJK3:MJL3"/>
    <mergeCell ref="MJM3:MJN3"/>
    <mergeCell ref="MJO3:MJP3"/>
    <mergeCell ref="MJQ3:MJR3"/>
    <mergeCell ref="MHK3:MHL3"/>
    <mergeCell ref="MHM3:MHN3"/>
    <mergeCell ref="MHO3:MHP3"/>
    <mergeCell ref="MHQ3:MHR3"/>
    <mergeCell ref="MHS3:MHT3"/>
    <mergeCell ref="MKC3:MKD3"/>
    <mergeCell ref="MKE3:MKF3"/>
    <mergeCell ref="MKG3:MKH3"/>
    <mergeCell ref="MKI3:MKJ3"/>
    <mergeCell ref="MKK3:MKL3"/>
    <mergeCell ref="MLG3:MLH3"/>
    <mergeCell ref="MLI3:MLJ3"/>
    <mergeCell ref="MLK3:MLL3"/>
    <mergeCell ref="MLM3:MLN3"/>
    <mergeCell ref="MLO3:MLP3"/>
    <mergeCell ref="MKW3:MKX3"/>
    <mergeCell ref="MKY3:MKZ3"/>
    <mergeCell ref="MLA3:MLB3"/>
    <mergeCell ref="MLC3:MLD3"/>
    <mergeCell ref="MLE3:MLF3"/>
    <mergeCell ref="MIY3:MIZ3"/>
    <mergeCell ref="MJA3:MJB3"/>
    <mergeCell ref="MJC3:MJD3"/>
    <mergeCell ref="MJE3:MJF3"/>
    <mergeCell ref="MJG3:MJH3"/>
    <mergeCell ref="MLQ3:MLR3"/>
    <mergeCell ref="MLS3:MLT3"/>
    <mergeCell ref="MLU3:MLV3"/>
    <mergeCell ref="MLW3:MLX3"/>
    <mergeCell ref="MLY3:MLZ3"/>
    <mergeCell ref="MMU3:MMV3"/>
    <mergeCell ref="MMW3:MMX3"/>
    <mergeCell ref="MMY3:MMZ3"/>
    <mergeCell ref="MNA3:MNB3"/>
    <mergeCell ref="MNC3:MND3"/>
    <mergeCell ref="MMK3:MML3"/>
    <mergeCell ref="MMM3:MMN3"/>
    <mergeCell ref="MMO3:MMP3"/>
    <mergeCell ref="MMQ3:MMR3"/>
    <mergeCell ref="MMS3:MMT3"/>
    <mergeCell ref="MKM3:MKN3"/>
    <mergeCell ref="MKO3:MKP3"/>
    <mergeCell ref="MKQ3:MKR3"/>
    <mergeCell ref="MKS3:MKT3"/>
    <mergeCell ref="MKU3:MKV3"/>
    <mergeCell ref="MNE3:MNF3"/>
    <mergeCell ref="MNG3:MNH3"/>
    <mergeCell ref="MNI3:MNJ3"/>
    <mergeCell ref="MNK3:MNL3"/>
    <mergeCell ref="MNM3:MNN3"/>
    <mergeCell ref="MOI3:MOJ3"/>
    <mergeCell ref="MOK3:MOL3"/>
    <mergeCell ref="MOM3:MON3"/>
    <mergeCell ref="MOO3:MOP3"/>
    <mergeCell ref="MOQ3:MOR3"/>
    <mergeCell ref="MNY3:MNZ3"/>
    <mergeCell ref="MOA3:MOB3"/>
    <mergeCell ref="MOC3:MOD3"/>
    <mergeCell ref="MOE3:MOF3"/>
    <mergeCell ref="MOG3:MOH3"/>
    <mergeCell ref="MMA3:MMB3"/>
    <mergeCell ref="MMC3:MMD3"/>
    <mergeCell ref="MME3:MMF3"/>
    <mergeCell ref="MMG3:MMH3"/>
    <mergeCell ref="MMI3:MMJ3"/>
    <mergeCell ref="MOS3:MOT3"/>
    <mergeCell ref="MOU3:MOV3"/>
    <mergeCell ref="MOW3:MOX3"/>
    <mergeCell ref="MOY3:MOZ3"/>
    <mergeCell ref="MPA3:MPB3"/>
    <mergeCell ref="MPW3:MPX3"/>
    <mergeCell ref="MPY3:MPZ3"/>
    <mergeCell ref="MQA3:MQB3"/>
    <mergeCell ref="MQC3:MQD3"/>
    <mergeCell ref="MQE3:MQF3"/>
    <mergeCell ref="MPM3:MPN3"/>
    <mergeCell ref="MPO3:MPP3"/>
    <mergeCell ref="MPQ3:MPR3"/>
    <mergeCell ref="MPS3:MPT3"/>
    <mergeCell ref="MPU3:MPV3"/>
    <mergeCell ref="MNO3:MNP3"/>
    <mergeCell ref="MNQ3:MNR3"/>
    <mergeCell ref="MNS3:MNT3"/>
    <mergeCell ref="MNU3:MNV3"/>
    <mergeCell ref="MNW3:MNX3"/>
    <mergeCell ref="MQG3:MQH3"/>
    <mergeCell ref="MQI3:MQJ3"/>
    <mergeCell ref="MQK3:MQL3"/>
    <mergeCell ref="MQM3:MQN3"/>
    <mergeCell ref="MQO3:MQP3"/>
    <mergeCell ref="MRK3:MRL3"/>
    <mergeCell ref="MRM3:MRN3"/>
    <mergeCell ref="MRO3:MRP3"/>
    <mergeCell ref="MRQ3:MRR3"/>
    <mergeCell ref="MRS3:MRT3"/>
    <mergeCell ref="MRA3:MRB3"/>
    <mergeCell ref="MRC3:MRD3"/>
    <mergeCell ref="MRE3:MRF3"/>
    <mergeCell ref="MRG3:MRH3"/>
    <mergeCell ref="MRI3:MRJ3"/>
    <mergeCell ref="MPC3:MPD3"/>
    <mergeCell ref="MPE3:MPF3"/>
    <mergeCell ref="MPG3:MPH3"/>
    <mergeCell ref="MPI3:MPJ3"/>
    <mergeCell ref="MPK3:MPL3"/>
    <mergeCell ref="MRU3:MRV3"/>
    <mergeCell ref="MRW3:MRX3"/>
    <mergeCell ref="MRY3:MRZ3"/>
    <mergeCell ref="MSA3:MSB3"/>
    <mergeCell ref="MSC3:MSD3"/>
    <mergeCell ref="MSY3:MSZ3"/>
    <mergeCell ref="MTA3:MTB3"/>
    <mergeCell ref="MTC3:MTD3"/>
    <mergeCell ref="MTE3:MTF3"/>
    <mergeCell ref="MTG3:MTH3"/>
    <mergeCell ref="MSO3:MSP3"/>
    <mergeCell ref="MSQ3:MSR3"/>
    <mergeCell ref="MSS3:MST3"/>
    <mergeCell ref="MSU3:MSV3"/>
    <mergeCell ref="MSW3:MSX3"/>
    <mergeCell ref="MQQ3:MQR3"/>
    <mergeCell ref="MQS3:MQT3"/>
    <mergeCell ref="MQU3:MQV3"/>
    <mergeCell ref="MQW3:MQX3"/>
    <mergeCell ref="MQY3:MQZ3"/>
    <mergeCell ref="MTI3:MTJ3"/>
    <mergeCell ref="MTK3:MTL3"/>
    <mergeCell ref="MTM3:MTN3"/>
    <mergeCell ref="MTO3:MTP3"/>
    <mergeCell ref="MTQ3:MTR3"/>
    <mergeCell ref="MUM3:MUN3"/>
    <mergeCell ref="MUO3:MUP3"/>
    <mergeCell ref="MUQ3:MUR3"/>
    <mergeCell ref="MUS3:MUT3"/>
    <mergeCell ref="MUU3:MUV3"/>
    <mergeCell ref="MUC3:MUD3"/>
    <mergeCell ref="MUE3:MUF3"/>
    <mergeCell ref="MUG3:MUH3"/>
    <mergeCell ref="MUI3:MUJ3"/>
    <mergeCell ref="MUK3:MUL3"/>
    <mergeCell ref="MSE3:MSF3"/>
    <mergeCell ref="MSG3:MSH3"/>
    <mergeCell ref="MSI3:MSJ3"/>
    <mergeCell ref="MSK3:MSL3"/>
    <mergeCell ref="MSM3:MSN3"/>
    <mergeCell ref="MUW3:MUX3"/>
    <mergeCell ref="MUY3:MUZ3"/>
    <mergeCell ref="MVA3:MVB3"/>
    <mergeCell ref="MVC3:MVD3"/>
    <mergeCell ref="MVE3:MVF3"/>
    <mergeCell ref="MWA3:MWB3"/>
    <mergeCell ref="MWC3:MWD3"/>
    <mergeCell ref="MWE3:MWF3"/>
    <mergeCell ref="MWG3:MWH3"/>
    <mergeCell ref="MWI3:MWJ3"/>
    <mergeCell ref="MVQ3:MVR3"/>
    <mergeCell ref="MVS3:MVT3"/>
    <mergeCell ref="MVU3:MVV3"/>
    <mergeCell ref="MVW3:MVX3"/>
    <mergeCell ref="MVY3:MVZ3"/>
    <mergeCell ref="MTS3:MTT3"/>
    <mergeCell ref="MTU3:MTV3"/>
    <mergeCell ref="MTW3:MTX3"/>
    <mergeCell ref="MTY3:MTZ3"/>
    <mergeCell ref="MUA3:MUB3"/>
    <mergeCell ref="MWK3:MWL3"/>
    <mergeCell ref="MWM3:MWN3"/>
    <mergeCell ref="MWO3:MWP3"/>
    <mergeCell ref="MWQ3:MWR3"/>
    <mergeCell ref="MWS3:MWT3"/>
    <mergeCell ref="MXO3:MXP3"/>
    <mergeCell ref="MXQ3:MXR3"/>
    <mergeCell ref="MXS3:MXT3"/>
    <mergeCell ref="MXU3:MXV3"/>
    <mergeCell ref="MXW3:MXX3"/>
    <mergeCell ref="MXE3:MXF3"/>
    <mergeCell ref="MXG3:MXH3"/>
    <mergeCell ref="MXI3:MXJ3"/>
    <mergeCell ref="MXK3:MXL3"/>
    <mergeCell ref="MXM3:MXN3"/>
    <mergeCell ref="MVG3:MVH3"/>
    <mergeCell ref="MVI3:MVJ3"/>
    <mergeCell ref="MVK3:MVL3"/>
    <mergeCell ref="MVM3:MVN3"/>
    <mergeCell ref="MVO3:MVP3"/>
    <mergeCell ref="MXY3:MXZ3"/>
    <mergeCell ref="MYA3:MYB3"/>
    <mergeCell ref="MYC3:MYD3"/>
    <mergeCell ref="MYE3:MYF3"/>
    <mergeCell ref="MYG3:MYH3"/>
    <mergeCell ref="MZC3:MZD3"/>
    <mergeCell ref="MZE3:MZF3"/>
    <mergeCell ref="MZG3:MZH3"/>
    <mergeCell ref="MZI3:MZJ3"/>
    <mergeCell ref="MZK3:MZL3"/>
    <mergeCell ref="MYS3:MYT3"/>
    <mergeCell ref="MYU3:MYV3"/>
    <mergeCell ref="MYW3:MYX3"/>
    <mergeCell ref="MYY3:MYZ3"/>
    <mergeCell ref="MZA3:MZB3"/>
    <mergeCell ref="MWU3:MWV3"/>
    <mergeCell ref="MWW3:MWX3"/>
    <mergeCell ref="MWY3:MWZ3"/>
    <mergeCell ref="MXA3:MXB3"/>
    <mergeCell ref="MXC3:MXD3"/>
    <mergeCell ref="MZM3:MZN3"/>
    <mergeCell ref="MZO3:MZP3"/>
    <mergeCell ref="MZQ3:MZR3"/>
    <mergeCell ref="MZS3:MZT3"/>
    <mergeCell ref="MZU3:MZV3"/>
    <mergeCell ref="NAQ3:NAR3"/>
    <mergeCell ref="NAS3:NAT3"/>
    <mergeCell ref="NAU3:NAV3"/>
    <mergeCell ref="NAW3:NAX3"/>
    <mergeCell ref="NAY3:NAZ3"/>
    <mergeCell ref="NAG3:NAH3"/>
    <mergeCell ref="NAI3:NAJ3"/>
    <mergeCell ref="NAK3:NAL3"/>
    <mergeCell ref="NAM3:NAN3"/>
    <mergeCell ref="NAO3:NAP3"/>
    <mergeCell ref="MYI3:MYJ3"/>
    <mergeCell ref="MYK3:MYL3"/>
    <mergeCell ref="MYM3:MYN3"/>
    <mergeCell ref="MYO3:MYP3"/>
    <mergeCell ref="MYQ3:MYR3"/>
    <mergeCell ref="NBA3:NBB3"/>
    <mergeCell ref="NBC3:NBD3"/>
    <mergeCell ref="NBE3:NBF3"/>
    <mergeCell ref="NBG3:NBH3"/>
    <mergeCell ref="NBI3:NBJ3"/>
    <mergeCell ref="NCE3:NCF3"/>
    <mergeCell ref="NCG3:NCH3"/>
    <mergeCell ref="NCI3:NCJ3"/>
    <mergeCell ref="NCK3:NCL3"/>
    <mergeCell ref="NCM3:NCN3"/>
    <mergeCell ref="NBU3:NBV3"/>
    <mergeCell ref="NBW3:NBX3"/>
    <mergeCell ref="NBY3:NBZ3"/>
    <mergeCell ref="NCA3:NCB3"/>
    <mergeCell ref="NCC3:NCD3"/>
    <mergeCell ref="MZW3:MZX3"/>
    <mergeCell ref="MZY3:MZZ3"/>
    <mergeCell ref="NAA3:NAB3"/>
    <mergeCell ref="NAC3:NAD3"/>
    <mergeCell ref="NAE3:NAF3"/>
    <mergeCell ref="NCO3:NCP3"/>
    <mergeCell ref="NCQ3:NCR3"/>
    <mergeCell ref="NCS3:NCT3"/>
    <mergeCell ref="NCU3:NCV3"/>
    <mergeCell ref="NCW3:NCX3"/>
    <mergeCell ref="NDS3:NDT3"/>
    <mergeCell ref="NDU3:NDV3"/>
    <mergeCell ref="NDW3:NDX3"/>
    <mergeCell ref="NDY3:NDZ3"/>
    <mergeCell ref="NEA3:NEB3"/>
    <mergeCell ref="NDI3:NDJ3"/>
    <mergeCell ref="NDK3:NDL3"/>
    <mergeCell ref="NDM3:NDN3"/>
    <mergeCell ref="NDO3:NDP3"/>
    <mergeCell ref="NDQ3:NDR3"/>
    <mergeCell ref="NBK3:NBL3"/>
    <mergeCell ref="NBM3:NBN3"/>
    <mergeCell ref="NBO3:NBP3"/>
    <mergeCell ref="NBQ3:NBR3"/>
    <mergeCell ref="NBS3:NBT3"/>
    <mergeCell ref="NEC3:NED3"/>
    <mergeCell ref="NEE3:NEF3"/>
    <mergeCell ref="NEG3:NEH3"/>
    <mergeCell ref="NEI3:NEJ3"/>
    <mergeCell ref="NEK3:NEL3"/>
    <mergeCell ref="NFG3:NFH3"/>
    <mergeCell ref="NFI3:NFJ3"/>
    <mergeCell ref="NFK3:NFL3"/>
    <mergeCell ref="NFM3:NFN3"/>
    <mergeCell ref="NFO3:NFP3"/>
    <mergeCell ref="NEW3:NEX3"/>
    <mergeCell ref="NEY3:NEZ3"/>
    <mergeCell ref="NFA3:NFB3"/>
    <mergeCell ref="NFC3:NFD3"/>
    <mergeCell ref="NFE3:NFF3"/>
    <mergeCell ref="NCY3:NCZ3"/>
    <mergeCell ref="NDA3:NDB3"/>
    <mergeCell ref="NDC3:NDD3"/>
    <mergeCell ref="NDE3:NDF3"/>
    <mergeCell ref="NDG3:NDH3"/>
    <mergeCell ref="NFQ3:NFR3"/>
    <mergeCell ref="NFS3:NFT3"/>
    <mergeCell ref="NFU3:NFV3"/>
    <mergeCell ref="NFW3:NFX3"/>
    <mergeCell ref="NFY3:NFZ3"/>
    <mergeCell ref="NGU3:NGV3"/>
    <mergeCell ref="NGW3:NGX3"/>
    <mergeCell ref="NGY3:NGZ3"/>
    <mergeCell ref="NHA3:NHB3"/>
    <mergeCell ref="NHC3:NHD3"/>
    <mergeCell ref="NGK3:NGL3"/>
    <mergeCell ref="NGM3:NGN3"/>
    <mergeCell ref="NGO3:NGP3"/>
    <mergeCell ref="NGQ3:NGR3"/>
    <mergeCell ref="NGS3:NGT3"/>
    <mergeCell ref="NEM3:NEN3"/>
    <mergeCell ref="NEO3:NEP3"/>
    <mergeCell ref="NEQ3:NER3"/>
    <mergeCell ref="NES3:NET3"/>
    <mergeCell ref="NEU3:NEV3"/>
    <mergeCell ref="NHE3:NHF3"/>
    <mergeCell ref="NHG3:NHH3"/>
    <mergeCell ref="NHI3:NHJ3"/>
    <mergeCell ref="NHK3:NHL3"/>
    <mergeCell ref="NHM3:NHN3"/>
    <mergeCell ref="NII3:NIJ3"/>
    <mergeCell ref="NIK3:NIL3"/>
    <mergeCell ref="NIM3:NIN3"/>
    <mergeCell ref="NIO3:NIP3"/>
    <mergeCell ref="NIQ3:NIR3"/>
    <mergeCell ref="NHY3:NHZ3"/>
    <mergeCell ref="NIA3:NIB3"/>
    <mergeCell ref="NIC3:NID3"/>
    <mergeCell ref="NIE3:NIF3"/>
    <mergeCell ref="NIG3:NIH3"/>
    <mergeCell ref="NGA3:NGB3"/>
    <mergeCell ref="NGC3:NGD3"/>
    <mergeCell ref="NGE3:NGF3"/>
    <mergeCell ref="NGG3:NGH3"/>
    <mergeCell ref="NGI3:NGJ3"/>
    <mergeCell ref="NIS3:NIT3"/>
    <mergeCell ref="NIU3:NIV3"/>
    <mergeCell ref="NIW3:NIX3"/>
    <mergeCell ref="NIY3:NIZ3"/>
    <mergeCell ref="NJA3:NJB3"/>
    <mergeCell ref="NJW3:NJX3"/>
    <mergeCell ref="NJY3:NJZ3"/>
    <mergeCell ref="NKA3:NKB3"/>
    <mergeCell ref="NKC3:NKD3"/>
    <mergeCell ref="NKE3:NKF3"/>
    <mergeCell ref="NJM3:NJN3"/>
    <mergeCell ref="NJO3:NJP3"/>
    <mergeCell ref="NJQ3:NJR3"/>
    <mergeCell ref="NJS3:NJT3"/>
    <mergeCell ref="NJU3:NJV3"/>
    <mergeCell ref="NHO3:NHP3"/>
    <mergeCell ref="NHQ3:NHR3"/>
    <mergeCell ref="NHS3:NHT3"/>
    <mergeCell ref="NHU3:NHV3"/>
    <mergeCell ref="NHW3:NHX3"/>
    <mergeCell ref="NKG3:NKH3"/>
    <mergeCell ref="NKI3:NKJ3"/>
    <mergeCell ref="NKK3:NKL3"/>
    <mergeCell ref="NKM3:NKN3"/>
    <mergeCell ref="NKO3:NKP3"/>
    <mergeCell ref="NLK3:NLL3"/>
    <mergeCell ref="NLM3:NLN3"/>
    <mergeCell ref="NLO3:NLP3"/>
    <mergeCell ref="NLQ3:NLR3"/>
    <mergeCell ref="NLS3:NLT3"/>
    <mergeCell ref="NLA3:NLB3"/>
    <mergeCell ref="NLC3:NLD3"/>
    <mergeCell ref="NLE3:NLF3"/>
    <mergeCell ref="NLG3:NLH3"/>
    <mergeCell ref="NLI3:NLJ3"/>
    <mergeCell ref="NJC3:NJD3"/>
    <mergeCell ref="NJE3:NJF3"/>
    <mergeCell ref="NJG3:NJH3"/>
    <mergeCell ref="NJI3:NJJ3"/>
    <mergeCell ref="NJK3:NJL3"/>
    <mergeCell ref="NLU3:NLV3"/>
    <mergeCell ref="NLW3:NLX3"/>
    <mergeCell ref="NLY3:NLZ3"/>
    <mergeCell ref="NMA3:NMB3"/>
    <mergeCell ref="NMC3:NMD3"/>
    <mergeCell ref="NMY3:NMZ3"/>
    <mergeCell ref="NNA3:NNB3"/>
    <mergeCell ref="NNC3:NND3"/>
    <mergeCell ref="NNE3:NNF3"/>
    <mergeCell ref="NNG3:NNH3"/>
    <mergeCell ref="NMO3:NMP3"/>
    <mergeCell ref="NMQ3:NMR3"/>
    <mergeCell ref="NMS3:NMT3"/>
    <mergeCell ref="NMU3:NMV3"/>
    <mergeCell ref="NMW3:NMX3"/>
    <mergeCell ref="NKQ3:NKR3"/>
    <mergeCell ref="NKS3:NKT3"/>
    <mergeCell ref="NKU3:NKV3"/>
    <mergeCell ref="NKW3:NKX3"/>
    <mergeCell ref="NKY3:NKZ3"/>
    <mergeCell ref="NNI3:NNJ3"/>
    <mergeCell ref="NNK3:NNL3"/>
    <mergeCell ref="NNM3:NNN3"/>
    <mergeCell ref="NNO3:NNP3"/>
    <mergeCell ref="NNQ3:NNR3"/>
    <mergeCell ref="NOM3:NON3"/>
    <mergeCell ref="NOO3:NOP3"/>
    <mergeCell ref="NOQ3:NOR3"/>
    <mergeCell ref="NOS3:NOT3"/>
    <mergeCell ref="NOU3:NOV3"/>
    <mergeCell ref="NOC3:NOD3"/>
    <mergeCell ref="NOE3:NOF3"/>
    <mergeCell ref="NOG3:NOH3"/>
    <mergeCell ref="NOI3:NOJ3"/>
    <mergeCell ref="NOK3:NOL3"/>
    <mergeCell ref="NME3:NMF3"/>
    <mergeCell ref="NMG3:NMH3"/>
    <mergeCell ref="NMI3:NMJ3"/>
    <mergeCell ref="NMK3:NML3"/>
    <mergeCell ref="NMM3:NMN3"/>
    <mergeCell ref="NOW3:NOX3"/>
    <mergeCell ref="NOY3:NOZ3"/>
    <mergeCell ref="NPA3:NPB3"/>
    <mergeCell ref="NPC3:NPD3"/>
    <mergeCell ref="NPE3:NPF3"/>
    <mergeCell ref="NQA3:NQB3"/>
    <mergeCell ref="NQC3:NQD3"/>
    <mergeCell ref="NQE3:NQF3"/>
    <mergeCell ref="NQG3:NQH3"/>
    <mergeCell ref="NQI3:NQJ3"/>
    <mergeCell ref="NPQ3:NPR3"/>
    <mergeCell ref="NPS3:NPT3"/>
    <mergeCell ref="NPU3:NPV3"/>
    <mergeCell ref="NPW3:NPX3"/>
    <mergeCell ref="NPY3:NPZ3"/>
    <mergeCell ref="NNS3:NNT3"/>
    <mergeCell ref="NNU3:NNV3"/>
    <mergeCell ref="NNW3:NNX3"/>
    <mergeCell ref="NNY3:NNZ3"/>
    <mergeCell ref="NOA3:NOB3"/>
    <mergeCell ref="NQK3:NQL3"/>
    <mergeCell ref="NQM3:NQN3"/>
    <mergeCell ref="NQO3:NQP3"/>
    <mergeCell ref="NQQ3:NQR3"/>
    <mergeCell ref="NQS3:NQT3"/>
    <mergeCell ref="NRO3:NRP3"/>
    <mergeCell ref="NRQ3:NRR3"/>
    <mergeCell ref="NRS3:NRT3"/>
    <mergeCell ref="NRU3:NRV3"/>
    <mergeCell ref="NRW3:NRX3"/>
    <mergeCell ref="NRE3:NRF3"/>
    <mergeCell ref="NRG3:NRH3"/>
    <mergeCell ref="NRI3:NRJ3"/>
    <mergeCell ref="NRK3:NRL3"/>
    <mergeCell ref="NRM3:NRN3"/>
    <mergeCell ref="NPG3:NPH3"/>
    <mergeCell ref="NPI3:NPJ3"/>
    <mergeCell ref="NPK3:NPL3"/>
    <mergeCell ref="NPM3:NPN3"/>
    <mergeCell ref="NPO3:NPP3"/>
    <mergeCell ref="NRY3:NRZ3"/>
    <mergeCell ref="NSA3:NSB3"/>
    <mergeCell ref="NSC3:NSD3"/>
    <mergeCell ref="NSE3:NSF3"/>
    <mergeCell ref="NSG3:NSH3"/>
    <mergeCell ref="NTC3:NTD3"/>
    <mergeCell ref="NTE3:NTF3"/>
    <mergeCell ref="NTG3:NTH3"/>
    <mergeCell ref="NTI3:NTJ3"/>
    <mergeCell ref="NTK3:NTL3"/>
    <mergeCell ref="NSS3:NST3"/>
    <mergeCell ref="NSU3:NSV3"/>
    <mergeCell ref="NSW3:NSX3"/>
    <mergeCell ref="NSY3:NSZ3"/>
    <mergeCell ref="NTA3:NTB3"/>
    <mergeCell ref="NQU3:NQV3"/>
    <mergeCell ref="NQW3:NQX3"/>
    <mergeCell ref="NQY3:NQZ3"/>
    <mergeCell ref="NRA3:NRB3"/>
    <mergeCell ref="NRC3:NRD3"/>
    <mergeCell ref="NTM3:NTN3"/>
    <mergeCell ref="NTO3:NTP3"/>
    <mergeCell ref="NTQ3:NTR3"/>
    <mergeCell ref="NTS3:NTT3"/>
    <mergeCell ref="NTU3:NTV3"/>
    <mergeCell ref="NUQ3:NUR3"/>
    <mergeCell ref="NUS3:NUT3"/>
    <mergeCell ref="NUU3:NUV3"/>
    <mergeCell ref="NUW3:NUX3"/>
    <mergeCell ref="NUY3:NUZ3"/>
    <mergeCell ref="NUG3:NUH3"/>
    <mergeCell ref="NUI3:NUJ3"/>
    <mergeCell ref="NUK3:NUL3"/>
    <mergeCell ref="NUM3:NUN3"/>
    <mergeCell ref="NUO3:NUP3"/>
    <mergeCell ref="NSI3:NSJ3"/>
    <mergeCell ref="NSK3:NSL3"/>
    <mergeCell ref="NSM3:NSN3"/>
    <mergeCell ref="NSO3:NSP3"/>
    <mergeCell ref="NSQ3:NSR3"/>
    <mergeCell ref="NVA3:NVB3"/>
    <mergeCell ref="NVC3:NVD3"/>
    <mergeCell ref="NVE3:NVF3"/>
    <mergeCell ref="NVG3:NVH3"/>
    <mergeCell ref="NVI3:NVJ3"/>
    <mergeCell ref="NWE3:NWF3"/>
    <mergeCell ref="NWG3:NWH3"/>
    <mergeCell ref="NWI3:NWJ3"/>
    <mergeCell ref="NWK3:NWL3"/>
    <mergeCell ref="NWM3:NWN3"/>
    <mergeCell ref="NVU3:NVV3"/>
    <mergeCell ref="NVW3:NVX3"/>
    <mergeCell ref="NVY3:NVZ3"/>
    <mergeCell ref="NWA3:NWB3"/>
    <mergeCell ref="NWC3:NWD3"/>
    <mergeCell ref="NTW3:NTX3"/>
    <mergeCell ref="NTY3:NTZ3"/>
    <mergeCell ref="NUA3:NUB3"/>
    <mergeCell ref="NUC3:NUD3"/>
    <mergeCell ref="NUE3:NUF3"/>
    <mergeCell ref="NWO3:NWP3"/>
    <mergeCell ref="NWQ3:NWR3"/>
    <mergeCell ref="NWS3:NWT3"/>
    <mergeCell ref="NWU3:NWV3"/>
    <mergeCell ref="NWW3:NWX3"/>
    <mergeCell ref="NXS3:NXT3"/>
    <mergeCell ref="NXU3:NXV3"/>
    <mergeCell ref="NXW3:NXX3"/>
    <mergeCell ref="NXY3:NXZ3"/>
    <mergeCell ref="NYA3:NYB3"/>
    <mergeCell ref="NXI3:NXJ3"/>
    <mergeCell ref="NXK3:NXL3"/>
    <mergeCell ref="NXM3:NXN3"/>
    <mergeCell ref="NXO3:NXP3"/>
    <mergeCell ref="NXQ3:NXR3"/>
    <mergeCell ref="NVK3:NVL3"/>
    <mergeCell ref="NVM3:NVN3"/>
    <mergeCell ref="NVO3:NVP3"/>
    <mergeCell ref="NVQ3:NVR3"/>
    <mergeCell ref="NVS3:NVT3"/>
    <mergeCell ref="NYC3:NYD3"/>
    <mergeCell ref="NYE3:NYF3"/>
    <mergeCell ref="NYG3:NYH3"/>
    <mergeCell ref="NYI3:NYJ3"/>
    <mergeCell ref="NYK3:NYL3"/>
    <mergeCell ref="NZG3:NZH3"/>
    <mergeCell ref="NZI3:NZJ3"/>
    <mergeCell ref="NZK3:NZL3"/>
    <mergeCell ref="NZM3:NZN3"/>
    <mergeCell ref="NZO3:NZP3"/>
    <mergeCell ref="NYW3:NYX3"/>
    <mergeCell ref="NYY3:NYZ3"/>
    <mergeCell ref="NZA3:NZB3"/>
    <mergeCell ref="NZC3:NZD3"/>
    <mergeCell ref="NZE3:NZF3"/>
    <mergeCell ref="NWY3:NWZ3"/>
    <mergeCell ref="NXA3:NXB3"/>
    <mergeCell ref="NXC3:NXD3"/>
    <mergeCell ref="NXE3:NXF3"/>
    <mergeCell ref="NXG3:NXH3"/>
    <mergeCell ref="NZQ3:NZR3"/>
    <mergeCell ref="NZS3:NZT3"/>
    <mergeCell ref="NZU3:NZV3"/>
    <mergeCell ref="NZW3:NZX3"/>
    <mergeCell ref="NZY3:NZZ3"/>
    <mergeCell ref="OAU3:OAV3"/>
    <mergeCell ref="OAW3:OAX3"/>
    <mergeCell ref="OAY3:OAZ3"/>
    <mergeCell ref="OBA3:OBB3"/>
    <mergeCell ref="OBC3:OBD3"/>
    <mergeCell ref="OAK3:OAL3"/>
    <mergeCell ref="OAM3:OAN3"/>
    <mergeCell ref="OAO3:OAP3"/>
    <mergeCell ref="OAQ3:OAR3"/>
    <mergeCell ref="OAS3:OAT3"/>
    <mergeCell ref="NYM3:NYN3"/>
    <mergeCell ref="NYO3:NYP3"/>
    <mergeCell ref="NYQ3:NYR3"/>
    <mergeCell ref="NYS3:NYT3"/>
    <mergeCell ref="NYU3:NYV3"/>
    <mergeCell ref="OBE3:OBF3"/>
    <mergeCell ref="OBG3:OBH3"/>
    <mergeCell ref="OBI3:OBJ3"/>
    <mergeCell ref="OBK3:OBL3"/>
    <mergeCell ref="OBM3:OBN3"/>
    <mergeCell ref="OCI3:OCJ3"/>
    <mergeCell ref="OCK3:OCL3"/>
    <mergeCell ref="OCM3:OCN3"/>
    <mergeCell ref="OCO3:OCP3"/>
    <mergeCell ref="OCQ3:OCR3"/>
    <mergeCell ref="OBY3:OBZ3"/>
    <mergeCell ref="OCA3:OCB3"/>
    <mergeCell ref="OCC3:OCD3"/>
    <mergeCell ref="OCE3:OCF3"/>
    <mergeCell ref="OCG3:OCH3"/>
    <mergeCell ref="OAA3:OAB3"/>
    <mergeCell ref="OAC3:OAD3"/>
    <mergeCell ref="OAE3:OAF3"/>
    <mergeCell ref="OAG3:OAH3"/>
    <mergeCell ref="OAI3:OAJ3"/>
    <mergeCell ref="OCS3:OCT3"/>
    <mergeCell ref="OCU3:OCV3"/>
    <mergeCell ref="OCW3:OCX3"/>
    <mergeCell ref="OCY3:OCZ3"/>
    <mergeCell ref="ODA3:ODB3"/>
    <mergeCell ref="ODW3:ODX3"/>
    <mergeCell ref="ODY3:ODZ3"/>
    <mergeCell ref="OEA3:OEB3"/>
    <mergeCell ref="OEC3:OED3"/>
    <mergeCell ref="OEE3:OEF3"/>
    <mergeCell ref="ODM3:ODN3"/>
    <mergeCell ref="ODO3:ODP3"/>
    <mergeCell ref="ODQ3:ODR3"/>
    <mergeCell ref="ODS3:ODT3"/>
    <mergeCell ref="ODU3:ODV3"/>
    <mergeCell ref="OBO3:OBP3"/>
    <mergeCell ref="OBQ3:OBR3"/>
    <mergeCell ref="OBS3:OBT3"/>
    <mergeCell ref="OBU3:OBV3"/>
    <mergeCell ref="OBW3:OBX3"/>
    <mergeCell ref="OEG3:OEH3"/>
    <mergeCell ref="OEI3:OEJ3"/>
    <mergeCell ref="OEK3:OEL3"/>
    <mergeCell ref="OEM3:OEN3"/>
    <mergeCell ref="OEO3:OEP3"/>
    <mergeCell ref="OFK3:OFL3"/>
    <mergeCell ref="OFM3:OFN3"/>
    <mergeCell ref="OFO3:OFP3"/>
    <mergeCell ref="OFQ3:OFR3"/>
    <mergeCell ref="OFS3:OFT3"/>
    <mergeCell ref="OFA3:OFB3"/>
    <mergeCell ref="OFC3:OFD3"/>
    <mergeCell ref="OFE3:OFF3"/>
    <mergeCell ref="OFG3:OFH3"/>
    <mergeCell ref="OFI3:OFJ3"/>
    <mergeCell ref="ODC3:ODD3"/>
    <mergeCell ref="ODE3:ODF3"/>
    <mergeCell ref="ODG3:ODH3"/>
    <mergeCell ref="ODI3:ODJ3"/>
    <mergeCell ref="ODK3:ODL3"/>
    <mergeCell ref="OFU3:OFV3"/>
    <mergeCell ref="OFW3:OFX3"/>
    <mergeCell ref="OFY3:OFZ3"/>
    <mergeCell ref="OGA3:OGB3"/>
    <mergeCell ref="OGC3:OGD3"/>
    <mergeCell ref="OGY3:OGZ3"/>
    <mergeCell ref="OHA3:OHB3"/>
    <mergeCell ref="OHC3:OHD3"/>
    <mergeCell ref="OHE3:OHF3"/>
    <mergeCell ref="OHG3:OHH3"/>
    <mergeCell ref="OGO3:OGP3"/>
    <mergeCell ref="OGQ3:OGR3"/>
    <mergeCell ref="OGS3:OGT3"/>
    <mergeCell ref="OGU3:OGV3"/>
    <mergeCell ref="OGW3:OGX3"/>
    <mergeCell ref="OEQ3:OER3"/>
    <mergeCell ref="OES3:OET3"/>
    <mergeCell ref="OEU3:OEV3"/>
    <mergeCell ref="OEW3:OEX3"/>
    <mergeCell ref="OEY3:OEZ3"/>
    <mergeCell ref="OHI3:OHJ3"/>
    <mergeCell ref="OHK3:OHL3"/>
    <mergeCell ref="OHM3:OHN3"/>
    <mergeCell ref="OHO3:OHP3"/>
    <mergeCell ref="OHQ3:OHR3"/>
    <mergeCell ref="OIM3:OIN3"/>
    <mergeCell ref="OIO3:OIP3"/>
    <mergeCell ref="OIQ3:OIR3"/>
    <mergeCell ref="OIS3:OIT3"/>
    <mergeCell ref="OIU3:OIV3"/>
    <mergeCell ref="OIC3:OID3"/>
    <mergeCell ref="OIE3:OIF3"/>
    <mergeCell ref="OIG3:OIH3"/>
    <mergeCell ref="OII3:OIJ3"/>
    <mergeCell ref="OIK3:OIL3"/>
    <mergeCell ref="OGE3:OGF3"/>
    <mergeCell ref="OGG3:OGH3"/>
    <mergeCell ref="OGI3:OGJ3"/>
    <mergeCell ref="OGK3:OGL3"/>
    <mergeCell ref="OGM3:OGN3"/>
    <mergeCell ref="OIW3:OIX3"/>
    <mergeCell ref="OIY3:OIZ3"/>
    <mergeCell ref="OJA3:OJB3"/>
    <mergeCell ref="OJC3:OJD3"/>
    <mergeCell ref="OJE3:OJF3"/>
    <mergeCell ref="OKA3:OKB3"/>
    <mergeCell ref="OKC3:OKD3"/>
    <mergeCell ref="OKE3:OKF3"/>
    <mergeCell ref="OKG3:OKH3"/>
    <mergeCell ref="OKI3:OKJ3"/>
    <mergeCell ref="OJQ3:OJR3"/>
    <mergeCell ref="OJS3:OJT3"/>
    <mergeCell ref="OJU3:OJV3"/>
    <mergeCell ref="OJW3:OJX3"/>
    <mergeCell ref="OJY3:OJZ3"/>
    <mergeCell ref="OHS3:OHT3"/>
    <mergeCell ref="OHU3:OHV3"/>
    <mergeCell ref="OHW3:OHX3"/>
    <mergeCell ref="OHY3:OHZ3"/>
    <mergeCell ref="OIA3:OIB3"/>
    <mergeCell ref="OKK3:OKL3"/>
    <mergeCell ref="OKM3:OKN3"/>
    <mergeCell ref="OKO3:OKP3"/>
    <mergeCell ref="OKQ3:OKR3"/>
    <mergeCell ref="OKS3:OKT3"/>
    <mergeCell ref="OLO3:OLP3"/>
    <mergeCell ref="OLQ3:OLR3"/>
    <mergeCell ref="OLS3:OLT3"/>
    <mergeCell ref="OLU3:OLV3"/>
    <mergeCell ref="OLW3:OLX3"/>
    <mergeCell ref="OLE3:OLF3"/>
    <mergeCell ref="OLG3:OLH3"/>
    <mergeCell ref="OLI3:OLJ3"/>
    <mergeCell ref="OLK3:OLL3"/>
    <mergeCell ref="OLM3:OLN3"/>
    <mergeCell ref="OJG3:OJH3"/>
    <mergeCell ref="OJI3:OJJ3"/>
    <mergeCell ref="OJK3:OJL3"/>
    <mergeCell ref="OJM3:OJN3"/>
    <mergeCell ref="OJO3:OJP3"/>
    <mergeCell ref="OLY3:OLZ3"/>
    <mergeCell ref="OMA3:OMB3"/>
    <mergeCell ref="OMC3:OMD3"/>
    <mergeCell ref="OME3:OMF3"/>
    <mergeCell ref="OMG3:OMH3"/>
    <mergeCell ref="ONC3:OND3"/>
    <mergeCell ref="ONE3:ONF3"/>
    <mergeCell ref="ONG3:ONH3"/>
    <mergeCell ref="ONI3:ONJ3"/>
    <mergeCell ref="ONK3:ONL3"/>
    <mergeCell ref="OMS3:OMT3"/>
    <mergeCell ref="OMU3:OMV3"/>
    <mergeCell ref="OMW3:OMX3"/>
    <mergeCell ref="OMY3:OMZ3"/>
    <mergeCell ref="ONA3:ONB3"/>
    <mergeCell ref="OKU3:OKV3"/>
    <mergeCell ref="OKW3:OKX3"/>
    <mergeCell ref="OKY3:OKZ3"/>
    <mergeCell ref="OLA3:OLB3"/>
    <mergeCell ref="OLC3:OLD3"/>
    <mergeCell ref="ONM3:ONN3"/>
    <mergeCell ref="ONO3:ONP3"/>
    <mergeCell ref="ONQ3:ONR3"/>
    <mergeCell ref="ONS3:ONT3"/>
    <mergeCell ref="ONU3:ONV3"/>
    <mergeCell ref="OOQ3:OOR3"/>
    <mergeCell ref="OOS3:OOT3"/>
    <mergeCell ref="OOU3:OOV3"/>
    <mergeCell ref="OOW3:OOX3"/>
    <mergeCell ref="OOY3:OOZ3"/>
    <mergeCell ref="OOG3:OOH3"/>
    <mergeCell ref="OOI3:OOJ3"/>
    <mergeCell ref="OOK3:OOL3"/>
    <mergeCell ref="OOM3:OON3"/>
    <mergeCell ref="OOO3:OOP3"/>
    <mergeCell ref="OMI3:OMJ3"/>
    <mergeCell ref="OMK3:OML3"/>
    <mergeCell ref="OMM3:OMN3"/>
    <mergeCell ref="OMO3:OMP3"/>
    <mergeCell ref="OMQ3:OMR3"/>
    <mergeCell ref="OPA3:OPB3"/>
    <mergeCell ref="OPC3:OPD3"/>
    <mergeCell ref="OPE3:OPF3"/>
    <mergeCell ref="OPG3:OPH3"/>
    <mergeCell ref="OPI3:OPJ3"/>
    <mergeCell ref="OQE3:OQF3"/>
    <mergeCell ref="OQG3:OQH3"/>
    <mergeCell ref="OQI3:OQJ3"/>
    <mergeCell ref="OQK3:OQL3"/>
    <mergeCell ref="OQM3:OQN3"/>
    <mergeCell ref="OPU3:OPV3"/>
    <mergeCell ref="OPW3:OPX3"/>
    <mergeCell ref="OPY3:OPZ3"/>
    <mergeCell ref="OQA3:OQB3"/>
    <mergeCell ref="OQC3:OQD3"/>
    <mergeCell ref="ONW3:ONX3"/>
    <mergeCell ref="ONY3:ONZ3"/>
    <mergeCell ref="OOA3:OOB3"/>
    <mergeCell ref="OOC3:OOD3"/>
    <mergeCell ref="OOE3:OOF3"/>
    <mergeCell ref="OQO3:OQP3"/>
    <mergeCell ref="OQQ3:OQR3"/>
    <mergeCell ref="OQS3:OQT3"/>
    <mergeCell ref="OQU3:OQV3"/>
    <mergeCell ref="OQW3:OQX3"/>
    <mergeCell ref="ORS3:ORT3"/>
    <mergeCell ref="ORU3:ORV3"/>
    <mergeCell ref="ORW3:ORX3"/>
    <mergeCell ref="ORY3:ORZ3"/>
    <mergeCell ref="OSA3:OSB3"/>
    <mergeCell ref="ORI3:ORJ3"/>
    <mergeCell ref="ORK3:ORL3"/>
    <mergeCell ref="ORM3:ORN3"/>
    <mergeCell ref="ORO3:ORP3"/>
    <mergeCell ref="ORQ3:ORR3"/>
    <mergeCell ref="OPK3:OPL3"/>
    <mergeCell ref="OPM3:OPN3"/>
    <mergeCell ref="OPO3:OPP3"/>
    <mergeCell ref="OPQ3:OPR3"/>
    <mergeCell ref="OPS3:OPT3"/>
    <mergeCell ref="OSC3:OSD3"/>
    <mergeCell ref="OSE3:OSF3"/>
    <mergeCell ref="OSG3:OSH3"/>
    <mergeCell ref="OSI3:OSJ3"/>
    <mergeCell ref="OSK3:OSL3"/>
    <mergeCell ref="OTG3:OTH3"/>
    <mergeCell ref="OTI3:OTJ3"/>
    <mergeCell ref="OTK3:OTL3"/>
    <mergeCell ref="OTM3:OTN3"/>
    <mergeCell ref="OTO3:OTP3"/>
    <mergeCell ref="OSW3:OSX3"/>
    <mergeCell ref="OSY3:OSZ3"/>
    <mergeCell ref="OTA3:OTB3"/>
    <mergeCell ref="OTC3:OTD3"/>
    <mergeCell ref="OTE3:OTF3"/>
    <mergeCell ref="OQY3:OQZ3"/>
    <mergeCell ref="ORA3:ORB3"/>
    <mergeCell ref="ORC3:ORD3"/>
    <mergeCell ref="ORE3:ORF3"/>
    <mergeCell ref="ORG3:ORH3"/>
    <mergeCell ref="OTQ3:OTR3"/>
    <mergeCell ref="OTS3:OTT3"/>
    <mergeCell ref="OTU3:OTV3"/>
    <mergeCell ref="OTW3:OTX3"/>
    <mergeCell ref="OTY3:OTZ3"/>
    <mergeCell ref="OUU3:OUV3"/>
    <mergeCell ref="OUW3:OUX3"/>
    <mergeCell ref="OUY3:OUZ3"/>
    <mergeCell ref="OVA3:OVB3"/>
    <mergeCell ref="OVC3:OVD3"/>
    <mergeCell ref="OUK3:OUL3"/>
    <mergeCell ref="OUM3:OUN3"/>
    <mergeCell ref="OUO3:OUP3"/>
    <mergeCell ref="OUQ3:OUR3"/>
    <mergeCell ref="OUS3:OUT3"/>
    <mergeCell ref="OSM3:OSN3"/>
    <mergeCell ref="OSO3:OSP3"/>
    <mergeCell ref="OSQ3:OSR3"/>
    <mergeCell ref="OSS3:OST3"/>
    <mergeCell ref="OSU3:OSV3"/>
    <mergeCell ref="OVE3:OVF3"/>
    <mergeCell ref="OVG3:OVH3"/>
    <mergeCell ref="OVI3:OVJ3"/>
    <mergeCell ref="OVK3:OVL3"/>
    <mergeCell ref="OVM3:OVN3"/>
    <mergeCell ref="OWI3:OWJ3"/>
    <mergeCell ref="OWK3:OWL3"/>
    <mergeCell ref="OWM3:OWN3"/>
    <mergeCell ref="OWO3:OWP3"/>
    <mergeCell ref="OWQ3:OWR3"/>
    <mergeCell ref="OVY3:OVZ3"/>
    <mergeCell ref="OWA3:OWB3"/>
    <mergeCell ref="OWC3:OWD3"/>
    <mergeCell ref="OWE3:OWF3"/>
    <mergeCell ref="OWG3:OWH3"/>
    <mergeCell ref="OUA3:OUB3"/>
    <mergeCell ref="OUC3:OUD3"/>
    <mergeCell ref="OUE3:OUF3"/>
    <mergeCell ref="OUG3:OUH3"/>
    <mergeCell ref="OUI3:OUJ3"/>
    <mergeCell ref="OWS3:OWT3"/>
    <mergeCell ref="OWU3:OWV3"/>
    <mergeCell ref="OWW3:OWX3"/>
    <mergeCell ref="OWY3:OWZ3"/>
    <mergeCell ref="OXA3:OXB3"/>
    <mergeCell ref="OXW3:OXX3"/>
    <mergeCell ref="OXY3:OXZ3"/>
    <mergeCell ref="OYA3:OYB3"/>
    <mergeCell ref="OYC3:OYD3"/>
    <mergeCell ref="OYE3:OYF3"/>
    <mergeCell ref="OXM3:OXN3"/>
    <mergeCell ref="OXO3:OXP3"/>
    <mergeCell ref="OXQ3:OXR3"/>
    <mergeCell ref="OXS3:OXT3"/>
    <mergeCell ref="OXU3:OXV3"/>
    <mergeCell ref="OVO3:OVP3"/>
    <mergeCell ref="OVQ3:OVR3"/>
    <mergeCell ref="OVS3:OVT3"/>
    <mergeCell ref="OVU3:OVV3"/>
    <mergeCell ref="OVW3:OVX3"/>
    <mergeCell ref="OYG3:OYH3"/>
    <mergeCell ref="OYI3:OYJ3"/>
    <mergeCell ref="OYK3:OYL3"/>
    <mergeCell ref="OYM3:OYN3"/>
    <mergeCell ref="OYO3:OYP3"/>
    <mergeCell ref="OZK3:OZL3"/>
    <mergeCell ref="OZM3:OZN3"/>
    <mergeCell ref="OZO3:OZP3"/>
    <mergeCell ref="OZQ3:OZR3"/>
    <mergeCell ref="OZS3:OZT3"/>
    <mergeCell ref="OZA3:OZB3"/>
    <mergeCell ref="OZC3:OZD3"/>
    <mergeCell ref="OZE3:OZF3"/>
    <mergeCell ref="OZG3:OZH3"/>
    <mergeCell ref="OZI3:OZJ3"/>
    <mergeCell ref="OXC3:OXD3"/>
    <mergeCell ref="OXE3:OXF3"/>
    <mergeCell ref="OXG3:OXH3"/>
    <mergeCell ref="OXI3:OXJ3"/>
    <mergeCell ref="OXK3:OXL3"/>
    <mergeCell ref="OZU3:OZV3"/>
    <mergeCell ref="OZW3:OZX3"/>
    <mergeCell ref="OZY3:OZZ3"/>
    <mergeCell ref="PAA3:PAB3"/>
    <mergeCell ref="PAC3:PAD3"/>
    <mergeCell ref="PAY3:PAZ3"/>
    <mergeCell ref="PBA3:PBB3"/>
    <mergeCell ref="PBC3:PBD3"/>
    <mergeCell ref="PBE3:PBF3"/>
    <mergeCell ref="PBG3:PBH3"/>
    <mergeCell ref="PAO3:PAP3"/>
    <mergeCell ref="PAQ3:PAR3"/>
    <mergeCell ref="PAS3:PAT3"/>
    <mergeCell ref="PAU3:PAV3"/>
    <mergeCell ref="PAW3:PAX3"/>
    <mergeCell ref="OYQ3:OYR3"/>
    <mergeCell ref="OYS3:OYT3"/>
    <mergeCell ref="OYU3:OYV3"/>
    <mergeCell ref="OYW3:OYX3"/>
    <mergeCell ref="OYY3:OYZ3"/>
    <mergeCell ref="PBI3:PBJ3"/>
    <mergeCell ref="PBK3:PBL3"/>
    <mergeCell ref="PBM3:PBN3"/>
    <mergeCell ref="PBO3:PBP3"/>
    <mergeCell ref="PBQ3:PBR3"/>
    <mergeCell ref="PCM3:PCN3"/>
    <mergeCell ref="PCO3:PCP3"/>
    <mergeCell ref="PCQ3:PCR3"/>
    <mergeCell ref="PCS3:PCT3"/>
    <mergeCell ref="PCU3:PCV3"/>
    <mergeCell ref="PCC3:PCD3"/>
    <mergeCell ref="PCE3:PCF3"/>
    <mergeCell ref="PCG3:PCH3"/>
    <mergeCell ref="PCI3:PCJ3"/>
    <mergeCell ref="PCK3:PCL3"/>
    <mergeCell ref="PAE3:PAF3"/>
    <mergeCell ref="PAG3:PAH3"/>
    <mergeCell ref="PAI3:PAJ3"/>
    <mergeCell ref="PAK3:PAL3"/>
    <mergeCell ref="PAM3:PAN3"/>
    <mergeCell ref="PCW3:PCX3"/>
    <mergeCell ref="PCY3:PCZ3"/>
    <mergeCell ref="PDA3:PDB3"/>
    <mergeCell ref="PDC3:PDD3"/>
    <mergeCell ref="PDE3:PDF3"/>
    <mergeCell ref="PEA3:PEB3"/>
    <mergeCell ref="PEC3:PED3"/>
    <mergeCell ref="PEE3:PEF3"/>
    <mergeCell ref="PEG3:PEH3"/>
    <mergeCell ref="PEI3:PEJ3"/>
    <mergeCell ref="PDQ3:PDR3"/>
    <mergeCell ref="PDS3:PDT3"/>
    <mergeCell ref="PDU3:PDV3"/>
    <mergeCell ref="PDW3:PDX3"/>
    <mergeCell ref="PDY3:PDZ3"/>
    <mergeCell ref="PBS3:PBT3"/>
    <mergeCell ref="PBU3:PBV3"/>
    <mergeCell ref="PBW3:PBX3"/>
    <mergeCell ref="PBY3:PBZ3"/>
    <mergeCell ref="PCA3:PCB3"/>
    <mergeCell ref="PEK3:PEL3"/>
    <mergeCell ref="PEM3:PEN3"/>
    <mergeCell ref="PEO3:PEP3"/>
    <mergeCell ref="PEQ3:PER3"/>
    <mergeCell ref="PES3:PET3"/>
    <mergeCell ref="PFO3:PFP3"/>
    <mergeCell ref="PFQ3:PFR3"/>
    <mergeCell ref="PFS3:PFT3"/>
    <mergeCell ref="PFU3:PFV3"/>
    <mergeCell ref="PFW3:PFX3"/>
    <mergeCell ref="PFE3:PFF3"/>
    <mergeCell ref="PFG3:PFH3"/>
    <mergeCell ref="PFI3:PFJ3"/>
    <mergeCell ref="PFK3:PFL3"/>
    <mergeCell ref="PFM3:PFN3"/>
    <mergeCell ref="PDG3:PDH3"/>
    <mergeCell ref="PDI3:PDJ3"/>
    <mergeCell ref="PDK3:PDL3"/>
    <mergeCell ref="PDM3:PDN3"/>
    <mergeCell ref="PDO3:PDP3"/>
    <mergeCell ref="PFY3:PFZ3"/>
    <mergeCell ref="PGA3:PGB3"/>
    <mergeCell ref="PGC3:PGD3"/>
    <mergeCell ref="PGE3:PGF3"/>
    <mergeCell ref="PGG3:PGH3"/>
    <mergeCell ref="PHC3:PHD3"/>
    <mergeCell ref="PHE3:PHF3"/>
    <mergeCell ref="PHG3:PHH3"/>
    <mergeCell ref="PHI3:PHJ3"/>
    <mergeCell ref="PHK3:PHL3"/>
    <mergeCell ref="PGS3:PGT3"/>
    <mergeCell ref="PGU3:PGV3"/>
    <mergeCell ref="PGW3:PGX3"/>
    <mergeCell ref="PGY3:PGZ3"/>
    <mergeCell ref="PHA3:PHB3"/>
    <mergeCell ref="PEU3:PEV3"/>
    <mergeCell ref="PEW3:PEX3"/>
    <mergeCell ref="PEY3:PEZ3"/>
    <mergeCell ref="PFA3:PFB3"/>
    <mergeCell ref="PFC3:PFD3"/>
    <mergeCell ref="PHM3:PHN3"/>
    <mergeCell ref="PHO3:PHP3"/>
    <mergeCell ref="PHQ3:PHR3"/>
    <mergeCell ref="PHS3:PHT3"/>
    <mergeCell ref="PHU3:PHV3"/>
    <mergeCell ref="PIQ3:PIR3"/>
    <mergeCell ref="PIS3:PIT3"/>
    <mergeCell ref="PIU3:PIV3"/>
    <mergeCell ref="PIW3:PIX3"/>
    <mergeCell ref="PIY3:PIZ3"/>
    <mergeCell ref="PIG3:PIH3"/>
    <mergeCell ref="PII3:PIJ3"/>
    <mergeCell ref="PIK3:PIL3"/>
    <mergeCell ref="PIM3:PIN3"/>
    <mergeCell ref="PIO3:PIP3"/>
    <mergeCell ref="PGI3:PGJ3"/>
    <mergeCell ref="PGK3:PGL3"/>
    <mergeCell ref="PGM3:PGN3"/>
    <mergeCell ref="PGO3:PGP3"/>
    <mergeCell ref="PGQ3:PGR3"/>
    <mergeCell ref="PJA3:PJB3"/>
    <mergeCell ref="PJC3:PJD3"/>
    <mergeCell ref="PJE3:PJF3"/>
    <mergeCell ref="PJG3:PJH3"/>
    <mergeCell ref="PJI3:PJJ3"/>
    <mergeCell ref="PKE3:PKF3"/>
    <mergeCell ref="PKG3:PKH3"/>
    <mergeCell ref="PKI3:PKJ3"/>
    <mergeCell ref="PKK3:PKL3"/>
    <mergeCell ref="PKM3:PKN3"/>
    <mergeCell ref="PJU3:PJV3"/>
    <mergeCell ref="PJW3:PJX3"/>
    <mergeCell ref="PJY3:PJZ3"/>
    <mergeCell ref="PKA3:PKB3"/>
    <mergeCell ref="PKC3:PKD3"/>
    <mergeCell ref="PHW3:PHX3"/>
    <mergeCell ref="PHY3:PHZ3"/>
    <mergeCell ref="PIA3:PIB3"/>
    <mergeCell ref="PIC3:PID3"/>
    <mergeCell ref="PIE3:PIF3"/>
    <mergeCell ref="PKO3:PKP3"/>
    <mergeCell ref="PKQ3:PKR3"/>
    <mergeCell ref="PKS3:PKT3"/>
    <mergeCell ref="PKU3:PKV3"/>
    <mergeCell ref="PKW3:PKX3"/>
    <mergeCell ref="PLS3:PLT3"/>
    <mergeCell ref="PLU3:PLV3"/>
    <mergeCell ref="PLW3:PLX3"/>
    <mergeCell ref="PLY3:PLZ3"/>
    <mergeCell ref="PMA3:PMB3"/>
    <mergeCell ref="PLI3:PLJ3"/>
    <mergeCell ref="PLK3:PLL3"/>
    <mergeCell ref="PLM3:PLN3"/>
    <mergeCell ref="PLO3:PLP3"/>
    <mergeCell ref="PLQ3:PLR3"/>
    <mergeCell ref="PJK3:PJL3"/>
    <mergeCell ref="PJM3:PJN3"/>
    <mergeCell ref="PJO3:PJP3"/>
    <mergeCell ref="PJQ3:PJR3"/>
    <mergeCell ref="PJS3:PJT3"/>
    <mergeCell ref="PMC3:PMD3"/>
    <mergeCell ref="PME3:PMF3"/>
    <mergeCell ref="PMG3:PMH3"/>
    <mergeCell ref="PMI3:PMJ3"/>
    <mergeCell ref="PMK3:PML3"/>
    <mergeCell ref="PNG3:PNH3"/>
    <mergeCell ref="PNI3:PNJ3"/>
    <mergeCell ref="PNK3:PNL3"/>
    <mergeCell ref="PNM3:PNN3"/>
    <mergeCell ref="PNO3:PNP3"/>
    <mergeCell ref="PMW3:PMX3"/>
    <mergeCell ref="PMY3:PMZ3"/>
    <mergeCell ref="PNA3:PNB3"/>
    <mergeCell ref="PNC3:PND3"/>
    <mergeCell ref="PNE3:PNF3"/>
    <mergeCell ref="PKY3:PKZ3"/>
    <mergeCell ref="PLA3:PLB3"/>
    <mergeCell ref="PLC3:PLD3"/>
    <mergeCell ref="PLE3:PLF3"/>
    <mergeCell ref="PLG3:PLH3"/>
    <mergeCell ref="PNQ3:PNR3"/>
    <mergeCell ref="PNS3:PNT3"/>
    <mergeCell ref="PNU3:PNV3"/>
    <mergeCell ref="PNW3:PNX3"/>
    <mergeCell ref="PNY3:PNZ3"/>
    <mergeCell ref="POU3:POV3"/>
    <mergeCell ref="POW3:POX3"/>
    <mergeCell ref="POY3:POZ3"/>
    <mergeCell ref="PPA3:PPB3"/>
    <mergeCell ref="PPC3:PPD3"/>
    <mergeCell ref="POK3:POL3"/>
    <mergeCell ref="POM3:PON3"/>
    <mergeCell ref="POO3:POP3"/>
    <mergeCell ref="POQ3:POR3"/>
    <mergeCell ref="POS3:POT3"/>
    <mergeCell ref="PMM3:PMN3"/>
    <mergeCell ref="PMO3:PMP3"/>
    <mergeCell ref="PMQ3:PMR3"/>
    <mergeCell ref="PMS3:PMT3"/>
    <mergeCell ref="PMU3:PMV3"/>
    <mergeCell ref="PPE3:PPF3"/>
    <mergeCell ref="PPG3:PPH3"/>
    <mergeCell ref="PPI3:PPJ3"/>
    <mergeCell ref="PPK3:PPL3"/>
    <mergeCell ref="PPM3:PPN3"/>
    <mergeCell ref="PQI3:PQJ3"/>
    <mergeCell ref="PQK3:PQL3"/>
    <mergeCell ref="PQM3:PQN3"/>
    <mergeCell ref="PQO3:PQP3"/>
    <mergeCell ref="PQQ3:PQR3"/>
    <mergeCell ref="PPY3:PPZ3"/>
    <mergeCell ref="PQA3:PQB3"/>
    <mergeCell ref="PQC3:PQD3"/>
    <mergeCell ref="PQE3:PQF3"/>
    <mergeCell ref="PQG3:PQH3"/>
    <mergeCell ref="POA3:POB3"/>
    <mergeCell ref="POC3:POD3"/>
    <mergeCell ref="POE3:POF3"/>
    <mergeCell ref="POG3:POH3"/>
    <mergeCell ref="POI3:POJ3"/>
    <mergeCell ref="PQS3:PQT3"/>
    <mergeCell ref="PQU3:PQV3"/>
    <mergeCell ref="PQW3:PQX3"/>
    <mergeCell ref="PQY3:PQZ3"/>
    <mergeCell ref="PRA3:PRB3"/>
    <mergeCell ref="PRW3:PRX3"/>
    <mergeCell ref="PRY3:PRZ3"/>
    <mergeCell ref="PSA3:PSB3"/>
    <mergeCell ref="PSC3:PSD3"/>
    <mergeCell ref="PSE3:PSF3"/>
    <mergeCell ref="PRM3:PRN3"/>
    <mergeCell ref="PRO3:PRP3"/>
    <mergeCell ref="PRQ3:PRR3"/>
    <mergeCell ref="PRS3:PRT3"/>
    <mergeCell ref="PRU3:PRV3"/>
    <mergeCell ref="PPO3:PPP3"/>
    <mergeCell ref="PPQ3:PPR3"/>
    <mergeCell ref="PPS3:PPT3"/>
    <mergeCell ref="PPU3:PPV3"/>
    <mergeCell ref="PPW3:PPX3"/>
    <mergeCell ref="PSG3:PSH3"/>
    <mergeCell ref="PSI3:PSJ3"/>
    <mergeCell ref="PSK3:PSL3"/>
    <mergeCell ref="PSM3:PSN3"/>
    <mergeCell ref="PSO3:PSP3"/>
    <mergeCell ref="PTK3:PTL3"/>
    <mergeCell ref="PTM3:PTN3"/>
    <mergeCell ref="PTO3:PTP3"/>
    <mergeCell ref="PTQ3:PTR3"/>
    <mergeCell ref="PTS3:PTT3"/>
    <mergeCell ref="PTA3:PTB3"/>
    <mergeCell ref="PTC3:PTD3"/>
    <mergeCell ref="PTE3:PTF3"/>
    <mergeCell ref="PTG3:PTH3"/>
    <mergeCell ref="PTI3:PTJ3"/>
    <mergeCell ref="PRC3:PRD3"/>
    <mergeCell ref="PRE3:PRF3"/>
    <mergeCell ref="PRG3:PRH3"/>
    <mergeCell ref="PRI3:PRJ3"/>
    <mergeCell ref="PRK3:PRL3"/>
    <mergeCell ref="PTU3:PTV3"/>
    <mergeCell ref="PTW3:PTX3"/>
    <mergeCell ref="PTY3:PTZ3"/>
    <mergeCell ref="PUA3:PUB3"/>
    <mergeCell ref="PUC3:PUD3"/>
    <mergeCell ref="PUY3:PUZ3"/>
    <mergeCell ref="PVA3:PVB3"/>
    <mergeCell ref="PVC3:PVD3"/>
    <mergeCell ref="PVE3:PVF3"/>
    <mergeCell ref="PVG3:PVH3"/>
    <mergeCell ref="PUO3:PUP3"/>
    <mergeCell ref="PUQ3:PUR3"/>
    <mergeCell ref="PUS3:PUT3"/>
    <mergeCell ref="PUU3:PUV3"/>
    <mergeCell ref="PUW3:PUX3"/>
    <mergeCell ref="PSQ3:PSR3"/>
    <mergeCell ref="PSS3:PST3"/>
    <mergeCell ref="PSU3:PSV3"/>
    <mergeCell ref="PSW3:PSX3"/>
    <mergeCell ref="PSY3:PSZ3"/>
    <mergeCell ref="PVI3:PVJ3"/>
    <mergeCell ref="PVK3:PVL3"/>
    <mergeCell ref="PVM3:PVN3"/>
    <mergeCell ref="PVO3:PVP3"/>
    <mergeCell ref="PVQ3:PVR3"/>
    <mergeCell ref="PWM3:PWN3"/>
    <mergeCell ref="PWO3:PWP3"/>
    <mergeCell ref="PWQ3:PWR3"/>
    <mergeCell ref="PWS3:PWT3"/>
    <mergeCell ref="PWU3:PWV3"/>
    <mergeCell ref="PWC3:PWD3"/>
    <mergeCell ref="PWE3:PWF3"/>
    <mergeCell ref="PWG3:PWH3"/>
    <mergeCell ref="PWI3:PWJ3"/>
    <mergeCell ref="PWK3:PWL3"/>
    <mergeCell ref="PUE3:PUF3"/>
    <mergeCell ref="PUG3:PUH3"/>
    <mergeCell ref="PUI3:PUJ3"/>
    <mergeCell ref="PUK3:PUL3"/>
    <mergeCell ref="PUM3:PUN3"/>
    <mergeCell ref="PWW3:PWX3"/>
    <mergeCell ref="PWY3:PWZ3"/>
    <mergeCell ref="PXA3:PXB3"/>
    <mergeCell ref="PXC3:PXD3"/>
    <mergeCell ref="PXE3:PXF3"/>
    <mergeCell ref="PYA3:PYB3"/>
    <mergeCell ref="PYC3:PYD3"/>
    <mergeCell ref="PYE3:PYF3"/>
    <mergeCell ref="PYG3:PYH3"/>
    <mergeCell ref="PYI3:PYJ3"/>
    <mergeCell ref="PXQ3:PXR3"/>
    <mergeCell ref="PXS3:PXT3"/>
    <mergeCell ref="PXU3:PXV3"/>
    <mergeCell ref="PXW3:PXX3"/>
    <mergeCell ref="PXY3:PXZ3"/>
    <mergeCell ref="PVS3:PVT3"/>
    <mergeCell ref="PVU3:PVV3"/>
    <mergeCell ref="PVW3:PVX3"/>
    <mergeCell ref="PVY3:PVZ3"/>
    <mergeCell ref="PWA3:PWB3"/>
    <mergeCell ref="PYK3:PYL3"/>
    <mergeCell ref="PYM3:PYN3"/>
    <mergeCell ref="PYO3:PYP3"/>
    <mergeCell ref="PYQ3:PYR3"/>
    <mergeCell ref="PYS3:PYT3"/>
    <mergeCell ref="PZO3:PZP3"/>
    <mergeCell ref="PZQ3:PZR3"/>
    <mergeCell ref="PZS3:PZT3"/>
    <mergeCell ref="PZU3:PZV3"/>
    <mergeCell ref="PZW3:PZX3"/>
    <mergeCell ref="PZE3:PZF3"/>
    <mergeCell ref="PZG3:PZH3"/>
    <mergeCell ref="PZI3:PZJ3"/>
    <mergeCell ref="PZK3:PZL3"/>
    <mergeCell ref="PZM3:PZN3"/>
    <mergeCell ref="PXG3:PXH3"/>
    <mergeCell ref="PXI3:PXJ3"/>
    <mergeCell ref="PXK3:PXL3"/>
    <mergeCell ref="PXM3:PXN3"/>
    <mergeCell ref="PXO3:PXP3"/>
    <mergeCell ref="PZY3:PZZ3"/>
    <mergeCell ref="QAA3:QAB3"/>
    <mergeCell ref="QAC3:QAD3"/>
    <mergeCell ref="QAE3:QAF3"/>
    <mergeCell ref="QAG3:QAH3"/>
    <mergeCell ref="QBC3:QBD3"/>
    <mergeCell ref="QBE3:QBF3"/>
    <mergeCell ref="QBG3:QBH3"/>
    <mergeCell ref="QBI3:QBJ3"/>
    <mergeCell ref="QBK3:QBL3"/>
    <mergeCell ref="QAS3:QAT3"/>
    <mergeCell ref="QAU3:QAV3"/>
    <mergeCell ref="QAW3:QAX3"/>
    <mergeCell ref="QAY3:QAZ3"/>
    <mergeCell ref="QBA3:QBB3"/>
    <mergeCell ref="PYU3:PYV3"/>
    <mergeCell ref="PYW3:PYX3"/>
    <mergeCell ref="PYY3:PYZ3"/>
    <mergeCell ref="PZA3:PZB3"/>
    <mergeCell ref="PZC3:PZD3"/>
    <mergeCell ref="QBM3:QBN3"/>
    <mergeCell ref="QBO3:QBP3"/>
    <mergeCell ref="QBQ3:QBR3"/>
    <mergeCell ref="QBS3:QBT3"/>
    <mergeCell ref="QBU3:QBV3"/>
    <mergeCell ref="QCQ3:QCR3"/>
    <mergeCell ref="QCS3:QCT3"/>
    <mergeCell ref="QCU3:QCV3"/>
    <mergeCell ref="QCW3:QCX3"/>
    <mergeCell ref="QCY3:QCZ3"/>
    <mergeCell ref="QCG3:QCH3"/>
    <mergeCell ref="QCI3:QCJ3"/>
    <mergeCell ref="QCK3:QCL3"/>
    <mergeCell ref="QCM3:QCN3"/>
    <mergeCell ref="QCO3:QCP3"/>
    <mergeCell ref="QAI3:QAJ3"/>
    <mergeCell ref="QAK3:QAL3"/>
    <mergeCell ref="QAM3:QAN3"/>
    <mergeCell ref="QAO3:QAP3"/>
    <mergeCell ref="QAQ3:QAR3"/>
    <mergeCell ref="QDA3:QDB3"/>
    <mergeCell ref="QDC3:QDD3"/>
    <mergeCell ref="QDE3:QDF3"/>
    <mergeCell ref="QDG3:QDH3"/>
    <mergeCell ref="QDI3:QDJ3"/>
    <mergeCell ref="QEE3:QEF3"/>
    <mergeCell ref="QEG3:QEH3"/>
    <mergeCell ref="QEI3:QEJ3"/>
    <mergeCell ref="QEK3:QEL3"/>
    <mergeCell ref="QEM3:QEN3"/>
    <mergeCell ref="QDU3:QDV3"/>
    <mergeCell ref="QDW3:QDX3"/>
    <mergeCell ref="QDY3:QDZ3"/>
    <mergeCell ref="QEA3:QEB3"/>
    <mergeCell ref="QEC3:QED3"/>
    <mergeCell ref="QBW3:QBX3"/>
    <mergeCell ref="QBY3:QBZ3"/>
    <mergeCell ref="QCA3:QCB3"/>
    <mergeCell ref="QCC3:QCD3"/>
    <mergeCell ref="QCE3:QCF3"/>
    <mergeCell ref="QEO3:QEP3"/>
    <mergeCell ref="QEQ3:QER3"/>
    <mergeCell ref="QES3:QET3"/>
    <mergeCell ref="QEU3:QEV3"/>
    <mergeCell ref="QEW3:QEX3"/>
    <mergeCell ref="QFS3:QFT3"/>
    <mergeCell ref="QFU3:QFV3"/>
    <mergeCell ref="QFW3:QFX3"/>
    <mergeCell ref="QFY3:QFZ3"/>
    <mergeCell ref="QGA3:QGB3"/>
    <mergeCell ref="QFI3:QFJ3"/>
    <mergeCell ref="QFK3:QFL3"/>
    <mergeCell ref="QFM3:QFN3"/>
    <mergeCell ref="QFO3:QFP3"/>
    <mergeCell ref="QFQ3:QFR3"/>
    <mergeCell ref="QDK3:QDL3"/>
    <mergeCell ref="QDM3:QDN3"/>
    <mergeCell ref="QDO3:QDP3"/>
    <mergeCell ref="QDQ3:QDR3"/>
    <mergeCell ref="QDS3:QDT3"/>
    <mergeCell ref="QGC3:QGD3"/>
    <mergeCell ref="QGE3:QGF3"/>
    <mergeCell ref="QGG3:QGH3"/>
    <mergeCell ref="QGI3:QGJ3"/>
    <mergeCell ref="QGK3:QGL3"/>
    <mergeCell ref="QHG3:QHH3"/>
    <mergeCell ref="QHI3:QHJ3"/>
    <mergeCell ref="QHK3:QHL3"/>
    <mergeCell ref="QHM3:QHN3"/>
    <mergeCell ref="QHO3:QHP3"/>
    <mergeCell ref="QGW3:QGX3"/>
    <mergeCell ref="QGY3:QGZ3"/>
    <mergeCell ref="QHA3:QHB3"/>
    <mergeCell ref="QHC3:QHD3"/>
    <mergeCell ref="QHE3:QHF3"/>
    <mergeCell ref="QEY3:QEZ3"/>
    <mergeCell ref="QFA3:QFB3"/>
    <mergeCell ref="QFC3:QFD3"/>
    <mergeCell ref="QFE3:QFF3"/>
    <mergeCell ref="QFG3:QFH3"/>
    <mergeCell ref="QHQ3:QHR3"/>
    <mergeCell ref="QHS3:QHT3"/>
    <mergeCell ref="QHU3:QHV3"/>
    <mergeCell ref="QHW3:QHX3"/>
    <mergeCell ref="QHY3:QHZ3"/>
    <mergeCell ref="QIU3:QIV3"/>
    <mergeCell ref="QIW3:QIX3"/>
    <mergeCell ref="QIY3:QIZ3"/>
    <mergeCell ref="QJA3:QJB3"/>
    <mergeCell ref="QJC3:QJD3"/>
    <mergeCell ref="QIK3:QIL3"/>
    <mergeCell ref="QIM3:QIN3"/>
    <mergeCell ref="QIO3:QIP3"/>
    <mergeCell ref="QIQ3:QIR3"/>
    <mergeCell ref="QIS3:QIT3"/>
    <mergeCell ref="QGM3:QGN3"/>
    <mergeCell ref="QGO3:QGP3"/>
    <mergeCell ref="QGQ3:QGR3"/>
    <mergeCell ref="QGS3:QGT3"/>
    <mergeCell ref="QGU3:QGV3"/>
    <mergeCell ref="QJE3:QJF3"/>
    <mergeCell ref="QJG3:QJH3"/>
    <mergeCell ref="QJI3:QJJ3"/>
    <mergeCell ref="QJK3:QJL3"/>
    <mergeCell ref="QJM3:QJN3"/>
    <mergeCell ref="QKI3:QKJ3"/>
    <mergeCell ref="QKK3:QKL3"/>
    <mergeCell ref="QKM3:QKN3"/>
    <mergeCell ref="QKO3:QKP3"/>
    <mergeCell ref="QKQ3:QKR3"/>
    <mergeCell ref="QJY3:QJZ3"/>
    <mergeCell ref="QKA3:QKB3"/>
    <mergeCell ref="QKC3:QKD3"/>
    <mergeCell ref="QKE3:QKF3"/>
    <mergeCell ref="QKG3:QKH3"/>
    <mergeCell ref="QIA3:QIB3"/>
    <mergeCell ref="QIC3:QID3"/>
    <mergeCell ref="QIE3:QIF3"/>
    <mergeCell ref="QIG3:QIH3"/>
    <mergeCell ref="QII3:QIJ3"/>
    <mergeCell ref="QKS3:QKT3"/>
    <mergeCell ref="QKU3:QKV3"/>
    <mergeCell ref="QKW3:QKX3"/>
    <mergeCell ref="QKY3:QKZ3"/>
    <mergeCell ref="QLA3:QLB3"/>
    <mergeCell ref="QLW3:QLX3"/>
    <mergeCell ref="QLY3:QLZ3"/>
    <mergeCell ref="QMA3:QMB3"/>
    <mergeCell ref="QMC3:QMD3"/>
    <mergeCell ref="QME3:QMF3"/>
    <mergeCell ref="QLM3:QLN3"/>
    <mergeCell ref="QLO3:QLP3"/>
    <mergeCell ref="QLQ3:QLR3"/>
    <mergeCell ref="QLS3:QLT3"/>
    <mergeCell ref="QLU3:QLV3"/>
    <mergeCell ref="QJO3:QJP3"/>
    <mergeCell ref="QJQ3:QJR3"/>
    <mergeCell ref="QJS3:QJT3"/>
    <mergeCell ref="QJU3:QJV3"/>
    <mergeCell ref="QJW3:QJX3"/>
    <mergeCell ref="QMG3:QMH3"/>
    <mergeCell ref="QMI3:QMJ3"/>
    <mergeCell ref="QMK3:QML3"/>
    <mergeCell ref="QMM3:QMN3"/>
    <mergeCell ref="QMO3:QMP3"/>
    <mergeCell ref="QNK3:QNL3"/>
    <mergeCell ref="QNM3:QNN3"/>
    <mergeCell ref="QNO3:QNP3"/>
    <mergeCell ref="QNQ3:QNR3"/>
    <mergeCell ref="QNS3:QNT3"/>
    <mergeCell ref="QNA3:QNB3"/>
    <mergeCell ref="QNC3:QND3"/>
    <mergeCell ref="QNE3:QNF3"/>
    <mergeCell ref="QNG3:QNH3"/>
    <mergeCell ref="QNI3:QNJ3"/>
    <mergeCell ref="QLC3:QLD3"/>
    <mergeCell ref="QLE3:QLF3"/>
    <mergeCell ref="QLG3:QLH3"/>
    <mergeCell ref="QLI3:QLJ3"/>
    <mergeCell ref="QLK3:QLL3"/>
    <mergeCell ref="QNU3:QNV3"/>
    <mergeCell ref="QNW3:QNX3"/>
    <mergeCell ref="QNY3:QNZ3"/>
    <mergeCell ref="QOA3:QOB3"/>
    <mergeCell ref="QOC3:QOD3"/>
    <mergeCell ref="QOY3:QOZ3"/>
    <mergeCell ref="QPA3:QPB3"/>
    <mergeCell ref="QPC3:QPD3"/>
    <mergeCell ref="QPE3:QPF3"/>
    <mergeCell ref="QPG3:QPH3"/>
    <mergeCell ref="QOO3:QOP3"/>
    <mergeCell ref="QOQ3:QOR3"/>
    <mergeCell ref="QOS3:QOT3"/>
    <mergeCell ref="QOU3:QOV3"/>
    <mergeCell ref="QOW3:QOX3"/>
    <mergeCell ref="QMQ3:QMR3"/>
    <mergeCell ref="QMS3:QMT3"/>
    <mergeCell ref="QMU3:QMV3"/>
    <mergeCell ref="QMW3:QMX3"/>
    <mergeCell ref="QMY3:QMZ3"/>
    <mergeCell ref="QPI3:QPJ3"/>
    <mergeCell ref="QPK3:QPL3"/>
    <mergeCell ref="QPM3:QPN3"/>
    <mergeCell ref="QPO3:QPP3"/>
    <mergeCell ref="QPQ3:QPR3"/>
    <mergeCell ref="QQM3:QQN3"/>
    <mergeCell ref="QQO3:QQP3"/>
    <mergeCell ref="QQQ3:QQR3"/>
    <mergeCell ref="QQS3:QQT3"/>
    <mergeCell ref="QQU3:QQV3"/>
    <mergeCell ref="QQC3:QQD3"/>
    <mergeCell ref="QQE3:QQF3"/>
    <mergeCell ref="QQG3:QQH3"/>
    <mergeCell ref="QQI3:QQJ3"/>
    <mergeCell ref="QQK3:QQL3"/>
    <mergeCell ref="QOE3:QOF3"/>
    <mergeCell ref="QOG3:QOH3"/>
    <mergeCell ref="QOI3:QOJ3"/>
    <mergeCell ref="QOK3:QOL3"/>
    <mergeCell ref="QOM3:QON3"/>
    <mergeCell ref="QQW3:QQX3"/>
    <mergeCell ref="QQY3:QQZ3"/>
    <mergeCell ref="QRA3:QRB3"/>
    <mergeCell ref="QRC3:QRD3"/>
    <mergeCell ref="QRE3:QRF3"/>
    <mergeCell ref="QSA3:QSB3"/>
    <mergeCell ref="QSC3:QSD3"/>
    <mergeCell ref="QSE3:QSF3"/>
    <mergeCell ref="QSG3:QSH3"/>
    <mergeCell ref="QSI3:QSJ3"/>
    <mergeCell ref="QRQ3:QRR3"/>
    <mergeCell ref="QRS3:QRT3"/>
    <mergeCell ref="QRU3:QRV3"/>
    <mergeCell ref="QRW3:QRX3"/>
    <mergeCell ref="QRY3:QRZ3"/>
    <mergeCell ref="QPS3:QPT3"/>
    <mergeCell ref="QPU3:QPV3"/>
    <mergeCell ref="QPW3:QPX3"/>
    <mergeCell ref="QPY3:QPZ3"/>
    <mergeCell ref="QQA3:QQB3"/>
    <mergeCell ref="QSK3:QSL3"/>
    <mergeCell ref="QSM3:QSN3"/>
    <mergeCell ref="QSO3:QSP3"/>
    <mergeCell ref="QSQ3:QSR3"/>
    <mergeCell ref="QSS3:QST3"/>
    <mergeCell ref="QTO3:QTP3"/>
    <mergeCell ref="QTQ3:QTR3"/>
    <mergeCell ref="QTS3:QTT3"/>
    <mergeCell ref="QTU3:QTV3"/>
    <mergeCell ref="QTW3:QTX3"/>
    <mergeCell ref="QTE3:QTF3"/>
    <mergeCell ref="QTG3:QTH3"/>
    <mergeCell ref="QTI3:QTJ3"/>
    <mergeCell ref="QTK3:QTL3"/>
    <mergeCell ref="QTM3:QTN3"/>
    <mergeCell ref="QRG3:QRH3"/>
    <mergeCell ref="QRI3:QRJ3"/>
    <mergeCell ref="QRK3:QRL3"/>
    <mergeCell ref="QRM3:QRN3"/>
    <mergeCell ref="QRO3:QRP3"/>
    <mergeCell ref="QTY3:QTZ3"/>
    <mergeCell ref="QUA3:QUB3"/>
    <mergeCell ref="QUC3:QUD3"/>
    <mergeCell ref="QUE3:QUF3"/>
    <mergeCell ref="QUG3:QUH3"/>
    <mergeCell ref="QVC3:QVD3"/>
    <mergeCell ref="QVE3:QVF3"/>
    <mergeCell ref="QVG3:QVH3"/>
    <mergeCell ref="QVI3:QVJ3"/>
    <mergeCell ref="QVK3:QVL3"/>
    <mergeCell ref="QUS3:QUT3"/>
    <mergeCell ref="QUU3:QUV3"/>
    <mergeCell ref="QUW3:QUX3"/>
    <mergeCell ref="QUY3:QUZ3"/>
    <mergeCell ref="QVA3:QVB3"/>
    <mergeCell ref="QSU3:QSV3"/>
    <mergeCell ref="QSW3:QSX3"/>
    <mergeCell ref="QSY3:QSZ3"/>
    <mergeCell ref="QTA3:QTB3"/>
    <mergeCell ref="QTC3:QTD3"/>
    <mergeCell ref="QVM3:QVN3"/>
    <mergeCell ref="QVO3:QVP3"/>
    <mergeCell ref="QVQ3:QVR3"/>
    <mergeCell ref="QVS3:QVT3"/>
    <mergeCell ref="QVU3:QVV3"/>
    <mergeCell ref="QWQ3:QWR3"/>
    <mergeCell ref="QWS3:QWT3"/>
    <mergeCell ref="QWU3:QWV3"/>
    <mergeCell ref="QWW3:QWX3"/>
    <mergeCell ref="QWY3:QWZ3"/>
    <mergeCell ref="QWG3:QWH3"/>
    <mergeCell ref="QWI3:QWJ3"/>
    <mergeCell ref="QWK3:QWL3"/>
    <mergeCell ref="QWM3:QWN3"/>
    <mergeCell ref="QWO3:QWP3"/>
    <mergeCell ref="QUI3:QUJ3"/>
    <mergeCell ref="QUK3:QUL3"/>
    <mergeCell ref="QUM3:QUN3"/>
    <mergeCell ref="QUO3:QUP3"/>
    <mergeCell ref="QUQ3:QUR3"/>
    <mergeCell ref="QXA3:QXB3"/>
    <mergeCell ref="QXC3:QXD3"/>
    <mergeCell ref="QXE3:QXF3"/>
    <mergeCell ref="QXG3:QXH3"/>
    <mergeCell ref="QXI3:QXJ3"/>
    <mergeCell ref="QYE3:QYF3"/>
    <mergeCell ref="QYG3:QYH3"/>
    <mergeCell ref="QYI3:QYJ3"/>
    <mergeCell ref="QYK3:QYL3"/>
    <mergeCell ref="QYM3:QYN3"/>
    <mergeCell ref="QXU3:QXV3"/>
    <mergeCell ref="QXW3:QXX3"/>
    <mergeCell ref="QXY3:QXZ3"/>
    <mergeCell ref="QYA3:QYB3"/>
    <mergeCell ref="QYC3:QYD3"/>
    <mergeCell ref="QVW3:QVX3"/>
    <mergeCell ref="QVY3:QVZ3"/>
    <mergeCell ref="QWA3:QWB3"/>
    <mergeCell ref="QWC3:QWD3"/>
    <mergeCell ref="QWE3:QWF3"/>
    <mergeCell ref="QYO3:QYP3"/>
    <mergeCell ref="QYQ3:QYR3"/>
    <mergeCell ref="QYS3:QYT3"/>
    <mergeCell ref="QYU3:QYV3"/>
    <mergeCell ref="QYW3:QYX3"/>
    <mergeCell ref="QZS3:QZT3"/>
    <mergeCell ref="QZU3:QZV3"/>
    <mergeCell ref="QZW3:QZX3"/>
    <mergeCell ref="QZY3:QZZ3"/>
    <mergeCell ref="RAA3:RAB3"/>
    <mergeCell ref="QZI3:QZJ3"/>
    <mergeCell ref="QZK3:QZL3"/>
    <mergeCell ref="QZM3:QZN3"/>
    <mergeCell ref="QZO3:QZP3"/>
    <mergeCell ref="QZQ3:QZR3"/>
    <mergeCell ref="QXK3:QXL3"/>
    <mergeCell ref="QXM3:QXN3"/>
    <mergeCell ref="QXO3:QXP3"/>
    <mergeCell ref="QXQ3:QXR3"/>
    <mergeCell ref="QXS3:QXT3"/>
    <mergeCell ref="RAC3:RAD3"/>
    <mergeCell ref="RAE3:RAF3"/>
    <mergeCell ref="RAG3:RAH3"/>
    <mergeCell ref="RAI3:RAJ3"/>
    <mergeCell ref="RAK3:RAL3"/>
    <mergeCell ref="RBG3:RBH3"/>
    <mergeCell ref="RBI3:RBJ3"/>
    <mergeCell ref="RBK3:RBL3"/>
    <mergeCell ref="RBM3:RBN3"/>
    <mergeCell ref="RBO3:RBP3"/>
    <mergeCell ref="RAW3:RAX3"/>
    <mergeCell ref="RAY3:RAZ3"/>
    <mergeCell ref="RBA3:RBB3"/>
    <mergeCell ref="RBC3:RBD3"/>
    <mergeCell ref="RBE3:RBF3"/>
    <mergeCell ref="QYY3:QYZ3"/>
    <mergeCell ref="QZA3:QZB3"/>
    <mergeCell ref="QZC3:QZD3"/>
    <mergeCell ref="QZE3:QZF3"/>
    <mergeCell ref="QZG3:QZH3"/>
    <mergeCell ref="RBQ3:RBR3"/>
    <mergeCell ref="RBS3:RBT3"/>
    <mergeCell ref="RBU3:RBV3"/>
    <mergeCell ref="RBW3:RBX3"/>
    <mergeCell ref="RBY3:RBZ3"/>
    <mergeCell ref="RCU3:RCV3"/>
    <mergeCell ref="RCW3:RCX3"/>
    <mergeCell ref="RCY3:RCZ3"/>
    <mergeCell ref="RDA3:RDB3"/>
    <mergeCell ref="RDC3:RDD3"/>
    <mergeCell ref="RCK3:RCL3"/>
    <mergeCell ref="RCM3:RCN3"/>
    <mergeCell ref="RCO3:RCP3"/>
    <mergeCell ref="RCQ3:RCR3"/>
    <mergeCell ref="RCS3:RCT3"/>
    <mergeCell ref="RAM3:RAN3"/>
    <mergeCell ref="RAO3:RAP3"/>
    <mergeCell ref="RAQ3:RAR3"/>
    <mergeCell ref="RAS3:RAT3"/>
    <mergeCell ref="RAU3:RAV3"/>
    <mergeCell ref="RDE3:RDF3"/>
    <mergeCell ref="RDG3:RDH3"/>
    <mergeCell ref="RDI3:RDJ3"/>
    <mergeCell ref="RDK3:RDL3"/>
    <mergeCell ref="RDM3:RDN3"/>
    <mergeCell ref="REI3:REJ3"/>
    <mergeCell ref="REK3:REL3"/>
    <mergeCell ref="REM3:REN3"/>
    <mergeCell ref="REO3:REP3"/>
    <mergeCell ref="REQ3:RER3"/>
    <mergeCell ref="RDY3:RDZ3"/>
    <mergeCell ref="REA3:REB3"/>
    <mergeCell ref="REC3:RED3"/>
    <mergeCell ref="REE3:REF3"/>
    <mergeCell ref="REG3:REH3"/>
    <mergeCell ref="RCA3:RCB3"/>
    <mergeCell ref="RCC3:RCD3"/>
    <mergeCell ref="RCE3:RCF3"/>
    <mergeCell ref="RCG3:RCH3"/>
    <mergeCell ref="RCI3:RCJ3"/>
    <mergeCell ref="RES3:RET3"/>
    <mergeCell ref="REU3:REV3"/>
    <mergeCell ref="REW3:REX3"/>
    <mergeCell ref="REY3:REZ3"/>
    <mergeCell ref="RFA3:RFB3"/>
    <mergeCell ref="RFW3:RFX3"/>
    <mergeCell ref="RFY3:RFZ3"/>
    <mergeCell ref="RGA3:RGB3"/>
    <mergeCell ref="RGC3:RGD3"/>
    <mergeCell ref="RGE3:RGF3"/>
    <mergeCell ref="RFM3:RFN3"/>
    <mergeCell ref="RFO3:RFP3"/>
    <mergeCell ref="RFQ3:RFR3"/>
    <mergeCell ref="RFS3:RFT3"/>
    <mergeCell ref="RFU3:RFV3"/>
    <mergeCell ref="RDO3:RDP3"/>
    <mergeCell ref="RDQ3:RDR3"/>
    <mergeCell ref="RDS3:RDT3"/>
    <mergeCell ref="RDU3:RDV3"/>
    <mergeCell ref="RDW3:RDX3"/>
    <mergeCell ref="RGG3:RGH3"/>
    <mergeCell ref="RGI3:RGJ3"/>
    <mergeCell ref="RGK3:RGL3"/>
    <mergeCell ref="RGM3:RGN3"/>
    <mergeCell ref="RGO3:RGP3"/>
    <mergeCell ref="RHK3:RHL3"/>
    <mergeCell ref="RHM3:RHN3"/>
    <mergeCell ref="RHO3:RHP3"/>
    <mergeCell ref="RHQ3:RHR3"/>
    <mergeCell ref="RHS3:RHT3"/>
    <mergeCell ref="RHA3:RHB3"/>
    <mergeCell ref="RHC3:RHD3"/>
    <mergeCell ref="RHE3:RHF3"/>
    <mergeCell ref="RHG3:RHH3"/>
    <mergeCell ref="RHI3:RHJ3"/>
    <mergeCell ref="RFC3:RFD3"/>
    <mergeCell ref="RFE3:RFF3"/>
    <mergeCell ref="RFG3:RFH3"/>
    <mergeCell ref="RFI3:RFJ3"/>
    <mergeCell ref="RFK3:RFL3"/>
    <mergeCell ref="RHU3:RHV3"/>
    <mergeCell ref="RHW3:RHX3"/>
    <mergeCell ref="RHY3:RHZ3"/>
    <mergeCell ref="RIA3:RIB3"/>
    <mergeCell ref="RIC3:RID3"/>
    <mergeCell ref="RIY3:RIZ3"/>
    <mergeCell ref="RJA3:RJB3"/>
    <mergeCell ref="RJC3:RJD3"/>
    <mergeCell ref="RJE3:RJF3"/>
    <mergeCell ref="RJG3:RJH3"/>
    <mergeCell ref="RIO3:RIP3"/>
    <mergeCell ref="RIQ3:RIR3"/>
    <mergeCell ref="RIS3:RIT3"/>
    <mergeCell ref="RIU3:RIV3"/>
    <mergeCell ref="RIW3:RIX3"/>
    <mergeCell ref="RGQ3:RGR3"/>
    <mergeCell ref="RGS3:RGT3"/>
    <mergeCell ref="RGU3:RGV3"/>
    <mergeCell ref="RGW3:RGX3"/>
    <mergeCell ref="RGY3:RGZ3"/>
    <mergeCell ref="RJI3:RJJ3"/>
    <mergeCell ref="RJK3:RJL3"/>
    <mergeCell ref="RJM3:RJN3"/>
    <mergeCell ref="RJO3:RJP3"/>
    <mergeCell ref="RJQ3:RJR3"/>
    <mergeCell ref="RKM3:RKN3"/>
    <mergeCell ref="RKO3:RKP3"/>
    <mergeCell ref="RKQ3:RKR3"/>
    <mergeCell ref="RKS3:RKT3"/>
    <mergeCell ref="RKU3:RKV3"/>
    <mergeCell ref="RKC3:RKD3"/>
    <mergeCell ref="RKE3:RKF3"/>
    <mergeCell ref="RKG3:RKH3"/>
    <mergeCell ref="RKI3:RKJ3"/>
    <mergeCell ref="RKK3:RKL3"/>
    <mergeCell ref="RIE3:RIF3"/>
    <mergeCell ref="RIG3:RIH3"/>
    <mergeCell ref="RII3:RIJ3"/>
    <mergeCell ref="RIK3:RIL3"/>
    <mergeCell ref="RIM3:RIN3"/>
    <mergeCell ref="RKW3:RKX3"/>
    <mergeCell ref="RKY3:RKZ3"/>
    <mergeCell ref="RLA3:RLB3"/>
    <mergeCell ref="RLC3:RLD3"/>
    <mergeCell ref="RLE3:RLF3"/>
    <mergeCell ref="RMA3:RMB3"/>
    <mergeCell ref="RMC3:RMD3"/>
    <mergeCell ref="RME3:RMF3"/>
    <mergeCell ref="RMG3:RMH3"/>
    <mergeCell ref="RMI3:RMJ3"/>
    <mergeCell ref="RLQ3:RLR3"/>
    <mergeCell ref="RLS3:RLT3"/>
    <mergeCell ref="RLU3:RLV3"/>
    <mergeCell ref="RLW3:RLX3"/>
    <mergeCell ref="RLY3:RLZ3"/>
    <mergeCell ref="RJS3:RJT3"/>
    <mergeCell ref="RJU3:RJV3"/>
    <mergeCell ref="RJW3:RJX3"/>
    <mergeCell ref="RJY3:RJZ3"/>
    <mergeCell ref="RKA3:RKB3"/>
    <mergeCell ref="RMK3:RML3"/>
    <mergeCell ref="RMM3:RMN3"/>
    <mergeCell ref="RMO3:RMP3"/>
    <mergeCell ref="RMQ3:RMR3"/>
    <mergeCell ref="RMS3:RMT3"/>
    <mergeCell ref="RNO3:RNP3"/>
    <mergeCell ref="RNQ3:RNR3"/>
    <mergeCell ref="RNS3:RNT3"/>
    <mergeCell ref="RNU3:RNV3"/>
    <mergeCell ref="RNW3:RNX3"/>
    <mergeCell ref="RNE3:RNF3"/>
    <mergeCell ref="RNG3:RNH3"/>
    <mergeCell ref="RNI3:RNJ3"/>
    <mergeCell ref="RNK3:RNL3"/>
    <mergeCell ref="RNM3:RNN3"/>
    <mergeCell ref="RLG3:RLH3"/>
    <mergeCell ref="RLI3:RLJ3"/>
    <mergeCell ref="RLK3:RLL3"/>
    <mergeCell ref="RLM3:RLN3"/>
    <mergeCell ref="RLO3:RLP3"/>
    <mergeCell ref="RNY3:RNZ3"/>
    <mergeCell ref="ROA3:ROB3"/>
    <mergeCell ref="ROC3:ROD3"/>
    <mergeCell ref="ROE3:ROF3"/>
    <mergeCell ref="ROG3:ROH3"/>
    <mergeCell ref="RPC3:RPD3"/>
    <mergeCell ref="RPE3:RPF3"/>
    <mergeCell ref="RPG3:RPH3"/>
    <mergeCell ref="RPI3:RPJ3"/>
    <mergeCell ref="RPK3:RPL3"/>
    <mergeCell ref="ROS3:ROT3"/>
    <mergeCell ref="ROU3:ROV3"/>
    <mergeCell ref="ROW3:ROX3"/>
    <mergeCell ref="ROY3:ROZ3"/>
    <mergeCell ref="RPA3:RPB3"/>
    <mergeCell ref="RMU3:RMV3"/>
    <mergeCell ref="RMW3:RMX3"/>
    <mergeCell ref="RMY3:RMZ3"/>
    <mergeCell ref="RNA3:RNB3"/>
    <mergeCell ref="RNC3:RND3"/>
    <mergeCell ref="RPM3:RPN3"/>
    <mergeCell ref="RPO3:RPP3"/>
    <mergeCell ref="RPQ3:RPR3"/>
    <mergeCell ref="RPS3:RPT3"/>
    <mergeCell ref="RPU3:RPV3"/>
    <mergeCell ref="RQQ3:RQR3"/>
    <mergeCell ref="RQS3:RQT3"/>
    <mergeCell ref="RQU3:RQV3"/>
    <mergeCell ref="RQW3:RQX3"/>
    <mergeCell ref="RQY3:RQZ3"/>
    <mergeCell ref="RQG3:RQH3"/>
    <mergeCell ref="RQI3:RQJ3"/>
    <mergeCell ref="RQK3:RQL3"/>
    <mergeCell ref="RQM3:RQN3"/>
    <mergeCell ref="RQO3:RQP3"/>
    <mergeCell ref="ROI3:ROJ3"/>
    <mergeCell ref="ROK3:ROL3"/>
    <mergeCell ref="ROM3:RON3"/>
    <mergeCell ref="ROO3:ROP3"/>
    <mergeCell ref="ROQ3:ROR3"/>
    <mergeCell ref="RRA3:RRB3"/>
    <mergeCell ref="RRC3:RRD3"/>
    <mergeCell ref="RRE3:RRF3"/>
    <mergeCell ref="RRG3:RRH3"/>
    <mergeCell ref="RRI3:RRJ3"/>
    <mergeCell ref="RSE3:RSF3"/>
    <mergeCell ref="RSG3:RSH3"/>
    <mergeCell ref="RSI3:RSJ3"/>
    <mergeCell ref="RSK3:RSL3"/>
    <mergeCell ref="RSM3:RSN3"/>
    <mergeCell ref="RRU3:RRV3"/>
    <mergeCell ref="RRW3:RRX3"/>
    <mergeCell ref="RRY3:RRZ3"/>
    <mergeCell ref="RSA3:RSB3"/>
    <mergeCell ref="RSC3:RSD3"/>
    <mergeCell ref="RPW3:RPX3"/>
    <mergeCell ref="RPY3:RPZ3"/>
    <mergeCell ref="RQA3:RQB3"/>
    <mergeCell ref="RQC3:RQD3"/>
    <mergeCell ref="RQE3:RQF3"/>
    <mergeCell ref="RSO3:RSP3"/>
    <mergeCell ref="RSQ3:RSR3"/>
    <mergeCell ref="RSS3:RST3"/>
    <mergeCell ref="RSU3:RSV3"/>
    <mergeCell ref="RSW3:RSX3"/>
    <mergeCell ref="RTS3:RTT3"/>
    <mergeCell ref="RTU3:RTV3"/>
    <mergeCell ref="RTW3:RTX3"/>
    <mergeCell ref="RTY3:RTZ3"/>
    <mergeCell ref="RUA3:RUB3"/>
    <mergeCell ref="RTI3:RTJ3"/>
    <mergeCell ref="RTK3:RTL3"/>
    <mergeCell ref="RTM3:RTN3"/>
    <mergeCell ref="RTO3:RTP3"/>
    <mergeCell ref="RTQ3:RTR3"/>
    <mergeCell ref="RRK3:RRL3"/>
    <mergeCell ref="RRM3:RRN3"/>
    <mergeCell ref="RRO3:RRP3"/>
    <mergeCell ref="RRQ3:RRR3"/>
    <mergeCell ref="RRS3:RRT3"/>
    <mergeCell ref="RUC3:RUD3"/>
    <mergeCell ref="RUE3:RUF3"/>
    <mergeCell ref="RUG3:RUH3"/>
    <mergeCell ref="RUI3:RUJ3"/>
    <mergeCell ref="RUK3:RUL3"/>
    <mergeCell ref="RVG3:RVH3"/>
    <mergeCell ref="RVI3:RVJ3"/>
    <mergeCell ref="RVK3:RVL3"/>
    <mergeCell ref="RVM3:RVN3"/>
    <mergeCell ref="RVO3:RVP3"/>
    <mergeCell ref="RUW3:RUX3"/>
    <mergeCell ref="RUY3:RUZ3"/>
    <mergeCell ref="RVA3:RVB3"/>
    <mergeCell ref="RVC3:RVD3"/>
    <mergeCell ref="RVE3:RVF3"/>
    <mergeCell ref="RSY3:RSZ3"/>
    <mergeCell ref="RTA3:RTB3"/>
    <mergeCell ref="RTC3:RTD3"/>
    <mergeCell ref="RTE3:RTF3"/>
    <mergeCell ref="RTG3:RTH3"/>
    <mergeCell ref="RVQ3:RVR3"/>
    <mergeCell ref="RVS3:RVT3"/>
    <mergeCell ref="RVU3:RVV3"/>
    <mergeCell ref="RVW3:RVX3"/>
    <mergeCell ref="RVY3:RVZ3"/>
    <mergeCell ref="RWU3:RWV3"/>
    <mergeCell ref="RWW3:RWX3"/>
    <mergeCell ref="RWY3:RWZ3"/>
    <mergeCell ref="RXA3:RXB3"/>
    <mergeCell ref="RXC3:RXD3"/>
    <mergeCell ref="RWK3:RWL3"/>
    <mergeCell ref="RWM3:RWN3"/>
    <mergeCell ref="RWO3:RWP3"/>
    <mergeCell ref="RWQ3:RWR3"/>
    <mergeCell ref="RWS3:RWT3"/>
    <mergeCell ref="RUM3:RUN3"/>
    <mergeCell ref="RUO3:RUP3"/>
    <mergeCell ref="RUQ3:RUR3"/>
    <mergeCell ref="RUS3:RUT3"/>
    <mergeCell ref="RUU3:RUV3"/>
    <mergeCell ref="RXE3:RXF3"/>
    <mergeCell ref="RXG3:RXH3"/>
    <mergeCell ref="RXI3:RXJ3"/>
    <mergeCell ref="RXK3:RXL3"/>
    <mergeCell ref="RXM3:RXN3"/>
    <mergeCell ref="RYI3:RYJ3"/>
    <mergeCell ref="RYK3:RYL3"/>
    <mergeCell ref="RYM3:RYN3"/>
    <mergeCell ref="RYO3:RYP3"/>
    <mergeCell ref="RYQ3:RYR3"/>
    <mergeCell ref="RXY3:RXZ3"/>
    <mergeCell ref="RYA3:RYB3"/>
    <mergeCell ref="RYC3:RYD3"/>
    <mergeCell ref="RYE3:RYF3"/>
    <mergeCell ref="RYG3:RYH3"/>
    <mergeCell ref="RWA3:RWB3"/>
    <mergeCell ref="RWC3:RWD3"/>
    <mergeCell ref="RWE3:RWF3"/>
    <mergeCell ref="RWG3:RWH3"/>
    <mergeCell ref="RWI3:RWJ3"/>
    <mergeCell ref="RYS3:RYT3"/>
    <mergeCell ref="RYU3:RYV3"/>
    <mergeCell ref="RYW3:RYX3"/>
    <mergeCell ref="RYY3:RYZ3"/>
    <mergeCell ref="RZA3:RZB3"/>
    <mergeCell ref="RZW3:RZX3"/>
    <mergeCell ref="RZY3:RZZ3"/>
    <mergeCell ref="SAA3:SAB3"/>
    <mergeCell ref="SAC3:SAD3"/>
    <mergeCell ref="SAE3:SAF3"/>
    <mergeCell ref="RZM3:RZN3"/>
    <mergeCell ref="RZO3:RZP3"/>
    <mergeCell ref="RZQ3:RZR3"/>
    <mergeCell ref="RZS3:RZT3"/>
    <mergeCell ref="RZU3:RZV3"/>
    <mergeCell ref="RXO3:RXP3"/>
    <mergeCell ref="RXQ3:RXR3"/>
    <mergeCell ref="RXS3:RXT3"/>
    <mergeCell ref="RXU3:RXV3"/>
    <mergeCell ref="RXW3:RXX3"/>
    <mergeCell ref="SAG3:SAH3"/>
    <mergeCell ref="SAI3:SAJ3"/>
    <mergeCell ref="SAK3:SAL3"/>
    <mergeCell ref="SAM3:SAN3"/>
    <mergeCell ref="SAO3:SAP3"/>
    <mergeCell ref="SBK3:SBL3"/>
    <mergeCell ref="SBM3:SBN3"/>
    <mergeCell ref="SBO3:SBP3"/>
    <mergeCell ref="SBQ3:SBR3"/>
    <mergeCell ref="SBS3:SBT3"/>
    <mergeCell ref="SBA3:SBB3"/>
    <mergeCell ref="SBC3:SBD3"/>
    <mergeCell ref="SBE3:SBF3"/>
    <mergeCell ref="SBG3:SBH3"/>
    <mergeCell ref="SBI3:SBJ3"/>
    <mergeCell ref="RZC3:RZD3"/>
    <mergeCell ref="RZE3:RZF3"/>
    <mergeCell ref="RZG3:RZH3"/>
    <mergeCell ref="RZI3:RZJ3"/>
    <mergeCell ref="RZK3:RZL3"/>
    <mergeCell ref="SBU3:SBV3"/>
    <mergeCell ref="SBW3:SBX3"/>
    <mergeCell ref="SBY3:SBZ3"/>
    <mergeCell ref="SCA3:SCB3"/>
    <mergeCell ref="SCC3:SCD3"/>
    <mergeCell ref="SCY3:SCZ3"/>
    <mergeCell ref="SDA3:SDB3"/>
    <mergeCell ref="SDC3:SDD3"/>
    <mergeCell ref="SDE3:SDF3"/>
    <mergeCell ref="SDG3:SDH3"/>
    <mergeCell ref="SCO3:SCP3"/>
    <mergeCell ref="SCQ3:SCR3"/>
    <mergeCell ref="SCS3:SCT3"/>
    <mergeCell ref="SCU3:SCV3"/>
    <mergeCell ref="SCW3:SCX3"/>
    <mergeCell ref="SAQ3:SAR3"/>
    <mergeCell ref="SAS3:SAT3"/>
    <mergeCell ref="SAU3:SAV3"/>
    <mergeCell ref="SAW3:SAX3"/>
    <mergeCell ref="SAY3:SAZ3"/>
    <mergeCell ref="SDI3:SDJ3"/>
    <mergeCell ref="SDK3:SDL3"/>
    <mergeCell ref="SDM3:SDN3"/>
    <mergeCell ref="SDO3:SDP3"/>
    <mergeCell ref="SDQ3:SDR3"/>
    <mergeCell ref="SEM3:SEN3"/>
    <mergeCell ref="SEO3:SEP3"/>
    <mergeCell ref="SEQ3:SER3"/>
    <mergeCell ref="SES3:SET3"/>
    <mergeCell ref="SEU3:SEV3"/>
    <mergeCell ref="SEC3:SED3"/>
    <mergeCell ref="SEE3:SEF3"/>
    <mergeCell ref="SEG3:SEH3"/>
    <mergeCell ref="SEI3:SEJ3"/>
    <mergeCell ref="SEK3:SEL3"/>
    <mergeCell ref="SCE3:SCF3"/>
    <mergeCell ref="SCG3:SCH3"/>
    <mergeCell ref="SCI3:SCJ3"/>
    <mergeCell ref="SCK3:SCL3"/>
    <mergeCell ref="SCM3:SCN3"/>
    <mergeCell ref="SEW3:SEX3"/>
    <mergeCell ref="SEY3:SEZ3"/>
    <mergeCell ref="SFA3:SFB3"/>
    <mergeCell ref="SFC3:SFD3"/>
    <mergeCell ref="SFE3:SFF3"/>
    <mergeCell ref="SGA3:SGB3"/>
    <mergeCell ref="SGC3:SGD3"/>
    <mergeCell ref="SGE3:SGF3"/>
    <mergeCell ref="SGG3:SGH3"/>
    <mergeCell ref="SGI3:SGJ3"/>
    <mergeCell ref="SFQ3:SFR3"/>
    <mergeCell ref="SFS3:SFT3"/>
    <mergeCell ref="SFU3:SFV3"/>
    <mergeCell ref="SFW3:SFX3"/>
    <mergeCell ref="SFY3:SFZ3"/>
    <mergeCell ref="SDS3:SDT3"/>
    <mergeCell ref="SDU3:SDV3"/>
    <mergeCell ref="SDW3:SDX3"/>
    <mergeCell ref="SDY3:SDZ3"/>
    <mergeCell ref="SEA3:SEB3"/>
    <mergeCell ref="SGK3:SGL3"/>
    <mergeCell ref="SGM3:SGN3"/>
    <mergeCell ref="SGO3:SGP3"/>
    <mergeCell ref="SGQ3:SGR3"/>
    <mergeCell ref="SGS3:SGT3"/>
    <mergeCell ref="SHO3:SHP3"/>
    <mergeCell ref="SHQ3:SHR3"/>
    <mergeCell ref="SHS3:SHT3"/>
    <mergeCell ref="SHU3:SHV3"/>
    <mergeCell ref="SHW3:SHX3"/>
    <mergeCell ref="SHE3:SHF3"/>
    <mergeCell ref="SHG3:SHH3"/>
    <mergeCell ref="SHI3:SHJ3"/>
    <mergeCell ref="SHK3:SHL3"/>
    <mergeCell ref="SHM3:SHN3"/>
    <mergeCell ref="SFG3:SFH3"/>
    <mergeCell ref="SFI3:SFJ3"/>
    <mergeCell ref="SFK3:SFL3"/>
    <mergeCell ref="SFM3:SFN3"/>
    <mergeCell ref="SFO3:SFP3"/>
    <mergeCell ref="SHY3:SHZ3"/>
    <mergeCell ref="SIA3:SIB3"/>
    <mergeCell ref="SIC3:SID3"/>
    <mergeCell ref="SIE3:SIF3"/>
    <mergeCell ref="SIG3:SIH3"/>
    <mergeCell ref="SJC3:SJD3"/>
    <mergeCell ref="SJE3:SJF3"/>
    <mergeCell ref="SJG3:SJH3"/>
    <mergeCell ref="SJI3:SJJ3"/>
    <mergeCell ref="SJK3:SJL3"/>
    <mergeCell ref="SIS3:SIT3"/>
    <mergeCell ref="SIU3:SIV3"/>
    <mergeCell ref="SIW3:SIX3"/>
    <mergeCell ref="SIY3:SIZ3"/>
    <mergeCell ref="SJA3:SJB3"/>
    <mergeCell ref="SGU3:SGV3"/>
    <mergeCell ref="SGW3:SGX3"/>
    <mergeCell ref="SGY3:SGZ3"/>
    <mergeCell ref="SHA3:SHB3"/>
    <mergeCell ref="SHC3:SHD3"/>
    <mergeCell ref="SJM3:SJN3"/>
    <mergeCell ref="SJO3:SJP3"/>
    <mergeCell ref="SJQ3:SJR3"/>
    <mergeCell ref="SJS3:SJT3"/>
    <mergeCell ref="SJU3:SJV3"/>
    <mergeCell ref="SKQ3:SKR3"/>
    <mergeCell ref="SKS3:SKT3"/>
    <mergeCell ref="SKU3:SKV3"/>
    <mergeCell ref="SKW3:SKX3"/>
    <mergeCell ref="SKY3:SKZ3"/>
    <mergeCell ref="SKG3:SKH3"/>
    <mergeCell ref="SKI3:SKJ3"/>
    <mergeCell ref="SKK3:SKL3"/>
    <mergeCell ref="SKM3:SKN3"/>
    <mergeCell ref="SKO3:SKP3"/>
    <mergeCell ref="SII3:SIJ3"/>
    <mergeCell ref="SIK3:SIL3"/>
    <mergeCell ref="SIM3:SIN3"/>
    <mergeCell ref="SIO3:SIP3"/>
    <mergeCell ref="SIQ3:SIR3"/>
    <mergeCell ref="SLA3:SLB3"/>
    <mergeCell ref="SLC3:SLD3"/>
    <mergeCell ref="SLE3:SLF3"/>
    <mergeCell ref="SLG3:SLH3"/>
    <mergeCell ref="SLI3:SLJ3"/>
    <mergeCell ref="SME3:SMF3"/>
    <mergeCell ref="SMG3:SMH3"/>
    <mergeCell ref="SMI3:SMJ3"/>
    <mergeCell ref="SMK3:SML3"/>
    <mergeCell ref="SMM3:SMN3"/>
    <mergeCell ref="SLU3:SLV3"/>
    <mergeCell ref="SLW3:SLX3"/>
    <mergeCell ref="SLY3:SLZ3"/>
    <mergeCell ref="SMA3:SMB3"/>
    <mergeCell ref="SMC3:SMD3"/>
    <mergeCell ref="SJW3:SJX3"/>
    <mergeCell ref="SJY3:SJZ3"/>
    <mergeCell ref="SKA3:SKB3"/>
    <mergeCell ref="SKC3:SKD3"/>
    <mergeCell ref="SKE3:SKF3"/>
    <mergeCell ref="SMO3:SMP3"/>
    <mergeCell ref="SMQ3:SMR3"/>
    <mergeCell ref="SMS3:SMT3"/>
    <mergeCell ref="SMU3:SMV3"/>
    <mergeCell ref="SMW3:SMX3"/>
    <mergeCell ref="SNS3:SNT3"/>
    <mergeCell ref="SNU3:SNV3"/>
    <mergeCell ref="SNW3:SNX3"/>
    <mergeCell ref="SNY3:SNZ3"/>
    <mergeCell ref="SOA3:SOB3"/>
    <mergeCell ref="SNI3:SNJ3"/>
    <mergeCell ref="SNK3:SNL3"/>
    <mergeCell ref="SNM3:SNN3"/>
    <mergeCell ref="SNO3:SNP3"/>
    <mergeCell ref="SNQ3:SNR3"/>
    <mergeCell ref="SLK3:SLL3"/>
    <mergeCell ref="SLM3:SLN3"/>
    <mergeCell ref="SLO3:SLP3"/>
    <mergeCell ref="SLQ3:SLR3"/>
    <mergeCell ref="SLS3:SLT3"/>
    <mergeCell ref="SOC3:SOD3"/>
    <mergeCell ref="SOE3:SOF3"/>
    <mergeCell ref="SOG3:SOH3"/>
    <mergeCell ref="SOI3:SOJ3"/>
    <mergeCell ref="SOK3:SOL3"/>
    <mergeCell ref="SPG3:SPH3"/>
    <mergeCell ref="SPI3:SPJ3"/>
    <mergeCell ref="SPK3:SPL3"/>
    <mergeCell ref="SPM3:SPN3"/>
    <mergeCell ref="SPO3:SPP3"/>
    <mergeCell ref="SOW3:SOX3"/>
    <mergeCell ref="SOY3:SOZ3"/>
    <mergeCell ref="SPA3:SPB3"/>
    <mergeCell ref="SPC3:SPD3"/>
    <mergeCell ref="SPE3:SPF3"/>
    <mergeCell ref="SMY3:SMZ3"/>
    <mergeCell ref="SNA3:SNB3"/>
    <mergeCell ref="SNC3:SND3"/>
    <mergeCell ref="SNE3:SNF3"/>
    <mergeCell ref="SNG3:SNH3"/>
    <mergeCell ref="SPQ3:SPR3"/>
    <mergeCell ref="SPS3:SPT3"/>
    <mergeCell ref="SPU3:SPV3"/>
    <mergeCell ref="SPW3:SPX3"/>
    <mergeCell ref="SPY3:SPZ3"/>
    <mergeCell ref="SQU3:SQV3"/>
    <mergeCell ref="SQW3:SQX3"/>
    <mergeCell ref="SQY3:SQZ3"/>
    <mergeCell ref="SRA3:SRB3"/>
    <mergeCell ref="SRC3:SRD3"/>
    <mergeCell ref="SQK3:SQL3"/>
    <mergeCell ref="SQM3:SQN3"/>
    <mergeCell ref="SQO3:SQP3"/>
    <mergeCell ref="SQQ3:SQR3"/>
    <mergeCell ref="SQS3:SQT3"/>
    <mergeCell ref="SOM3:SON3"/>
    <mergeCell ref="SOO3:SOP3"/>
    <mergeCell ref="SOQ3:SOR3"/>
    <mergeCell ref="SOS3:SOT3"/>
    <mergeCell ref="SOU3:SOV3"/>
    <mergeCell ref="SRE3:SRF3"/>
    <mergeCell ref="SRG3:SRH3"/>
    <mergeCell ref="SRI3:SRJ3"/>
    <mergeCell ref="SRK3:SRL3"/>
    <mergeCell ref="SRM3:SRN3"/>
    <mergeCell ref="SSI3:SSJ3"/>
    <mergeCell ref="SSK3:SSL3"/>
    <mergeCell ref="SSM3:SSN3"/>
    <mergeCell ref="SSO3:SSP3"/>
    <mergeCell ref="SSQ3:SSR3"/>
    <mergeCell ref="SRY3:SRZ3"/>
    <mergeCell ref="SSA3:SSB3"/>
    <mergeCell ref="SSC3:SSD3"/>
    <mergeCell ref="SSE3:SSF3"/>
    <mergeCell ref="SSG3:SSH3"/>
    <mergeCell ref="SQA3:SQB3"/>
    <mergeCell ref="SQC3:SQD3"/>
    <mergeCell ref="SQE3:SQF3"/>
    <mergeCell ref="SQG3:SQH3"/>
    <mergeCell ref="SQI3:SQJ3"/>
    <mergeCell ref="SSS3:SST3"/>
    <mergeCell ref="SSU3:SSV3"/>
    <mergeCell ref="SSW3:SSX3"/>
    <mergeCell ref="SSY3:SSZ3"/>
    <mergeCell ref="STA3:STB3"/>
    <mergeCell ref="STW3:STX3"/>
    <mergeCell ref="STY3:STZ3"/>
    <mergeCell ref="SUA3:SUB3"/>
    <mergeCell ref="SUC3:SUD3"/>
    <mergeCell ref="SUE3:SUF3"/>
    <mergeCell ref="STM3:STN3"/>
    <mergeCell ref="STO3:STP3"/>
    <mergeCell ref="STQ3:STR3"/>
    <mergeCell ref="STS3:STT3"/>
    <mergeCell ref="STU3:STV3"/>
    <mergeCell ref="SRO3:SRP3"/>
    <mergeCell ref="SRQ3:SRR3"/>
    <mergeCell ref="SRS3:SRT3"/>
    <mergeCell ref="SRU3:SRV3"/>
    <mergeCell ref="SRW3:SRX3"/>
    <mergeCell ref="SUG3:SUH3"/>
    <mergeCell ref="SUI3:SUJ3"/>
    <mergeCell ref="SUK3:SUL3"/>
    <mergeCell ref="SUM3:SUN3"/>
    <mergeCell ref="SUO3:SUP3"/>
    <mergeCell ref="SVK3:SVL3"/>
    <mergeCell ref="SVM3:SVN3"/>
    <mergeCell ref="SVO3:SVP3"/>
    <mergeCell ref="SVQ3:SVR3"/>
    <mergeCell ref="SVS3:SVT3"/>
    <mergeCell ref="SVA3:SVB3"/>
    <mergeCell ref="SVC3:SVD3"/>
    <mergeCell ref="SVE3:SVF3"/>
    <mergeCell ref="SVG3:SVH3"/>
    <mergeCell ref="SVI3:SVJ3"/>
    <mergeCell ref="STC3:STD3"/>
    <mergeCell ref="STE3:STF3"/>
    <mergeCell ref="STG3:STH3"/>
    <mergeCell ref="STI3:STJ3"/>
    <mergeCell ref="STK3:STL3"/>
    <mergeCell ref="SVU3:SVV3"/>
    <mergeCell ref="SVW3:SVX3"/>
    <mergeCell ref="SVY3:SVZ3"/>
    <mergeCell ref="SWA3:SWB3"/>
    <mergeCell ref="SWC3:SWD3"/>
    <mergeCell ref="SWY3:SWZ3"/>
    <mergeCell ref="SXA3:SXB3"/>
    <mergeCell ref="SXC3:SXD3"/>
    <mergeCell ref="SXE3:SXF3"/>
    <mergeCell ref="SXG3:SXH3"/>
    <mergeCell ref="SWO3:SWP3"/>
    <mergeCell ref="SWQ3:SWR3"/>
    <mergeCell ref="SWS3:SWT3"/>
    <mergeCell ref="SWU3:SWV3"/>
    <mergeCell ref="SWW3:SWX3"/>
    <mergeCell ref="SUQ3:SUR3"/>
    <mergeCell ref="SUS3:SUT3"/>
    <mergeCell ref="SUU3:SUV3"/>
    <mergeCell ref="SUW3:SUX3"/>
    <mergeCell ref="SUY3:SUZ3"/>
    <mergeCell ref="SXI3:SXJ3"/>
    <mergeCell ref="SXK3:SXL3"/>
    <mergeCell ref="SXM3:SXN3"/>
    <mergeCell ref="SXO3:SXP3"/>
    <mergeCell ref="SXQ3:SXR3"/>
    <mergeCell ref="SYM3:SYN3"/>
    <mergeCell ref="SYO3:SYP3"/>
    <mergeCell ref="SYQ3:SYR3"/>
    <mergeCell ref="SYS3:SYT3"/>
    <mergeCell ref="SYU3:SYV3"/>
    <mergeCell ref="SYC3:SYD3"/>
    <mergeCell ref="SYE3:SYF3"/>
    <mergeCell ref="SYG3:SYH3"/>
    <mergeCell ref="SYI3:SYJ3"/>
    <mergeCell ref="SYK3:SYL3"/>
    <mergeCell ref="SWE3:SWF3"/>
    <mergeCell ref="SWG3:SWH3"/>
    <mergeCell ref="SWI3:SWJ3"/>
    <mergeCell ref="SWK3:SWL3"/>
    <mergeCell ref="SWM3:SWN3"/>
    <mergeCell ref="SYW3:SYX3"/>
    <mergeCell ref="SYY3:SYZ3"/>
    <mergeCell ref="SZA3:SZB3"/>
    <mergeCell ref="SZC3:SZD3"/>
    <mergeCell ref="SZE3:SZF3"/>
    <mergeCell ref="TAA3:TAB3"/>
    <mergeCell ref="TAC3:TAD3"/>
    <mergeCell ref="TAE3:TAF3"/>
    <mergeCell ref="TAG3:TAH3"/>
    <mergeCell ref="TAI3:TAJ3"/>
    <mergeCell ref="SZQ3:SZR3"/>
    <mergeCell ref="SZS3:SZT3"/>
    <mergeCell ref="SZU3:SZV3"/>
    <mergeCell ref="SZW3:SZX3"/>
    <mergeCell ref="SZY3:SZZ3"/>
    <mergeCell ref="SXS3:SXT3"/>
    <mergeCell ref="SXU3:SXV3"/>
    <mergeCell ref="SXW3:SXX3"/>
    <mergeCell ref="SXY3:SXZ3"/>
    <mergeCell ref="SYA3:SYB3"/>
    <mergeCell ref="TAK3:TAL3"/>
    <mergeCell ref="TAM3:TAN3"/>
    <mergeCell ref="TAO3:TAP3"/>
    <mergeCell ref="TAQ3:TAR3"/>
    <mergeCell ref="TAS3:TAT3"/>
    <mergeCell ref="TBO3:TBP3"/>
    <mergeCell ref="TBQ3:TBR3"/>
    <mergeCell ref="TBS3:TBT3"/>
    <mergeCell ref="TBU3:TBV3"/>
    <mergeCell ref="TBW3:TBX3"/>
    <mergeCell ref="TBE3:TBF3"/>
    <mergeCell ref="TBG3:TBH3"/>
    <mergeCell ref="TBI3:TBJ3"/>
    <mergeCell ref="TBK3:TBL3"/>
    <mergeCell ref="TBM3:TBN3"/>
    <mergeCell ref="SZG3:SZH3"/>
    <mergeCell ref="SZI3:SZJ3"/>
    <mergeCell ref="SZK3:SZL3"/>
    <mergeCell ref="SZM3:SZN3"/>
    <mergeCell ref="SZO3:SZP3"/>
    <mergeCell ref="TBY3:TBZ3"/>
    <mergeCell ref="TCA3:TCB3"/>
    <mergeCell ref="TCC3:TCD3"/>
    <mergeCell ref="TCE3:TCF3"/>
    <mergeCell ref="TCG3:TCH3"/>
    <mergeCell ref="TDC3:TDD3"/>
    <mergeCell ref="TDE3:TDF3"/>
    <mergeCell ref="TDG3:TDH3"/>
    <mergeCell ref="TDI3:TDJ3"/>
    <mergeCell ref="TDK3:TDL3"/>
    <mergeCell ref="TCS3:TCT3"/>
    <mergeCell ref="TCU3:TCV3"/>
    <mergeCell ref="TCW3:TCX3"/>
    <mergeCell ref="TCY3:TCZ3"/>
    <mergeCell ref="TDA3:TDB3"/>
    <mergeCell ref="TAU3:TAV3"/>
    <mergeCell ref="TAW3:TAX3"/>
    <mergeCell ref="TAY3:TAZ3"/>
    <mergeCell ref="TBA3:TBB3"/>
    <mergeCell ref="TBC3:TBD3"/>
    <mergeCell ref="TDM3:TDN3"/>
    <mergeCell ref="TDO3:TDP3"/>
    <mergeCell ref="TDQ3:TDR3"/>
    <mergeCell ref="TDS3:TDT3"/>
    <mergeCell ref="TDU3:TDV3"/>
    <mergeCell ref="TEQ3:TER3"/>
    <mergeCell ref="TES3:TET3"/>
    <mergeCell ref="TEU3:TEV3"/>
    <mergeCell ref="TEW3:TEX3"/>
    <mergeCell ref="TEY3:TEZ3"/>
    <mergeCell ref="TEG3:TEH3"/>
    <mergeCell ref="TEI3:TEJ3"/>
    <mergeCell ref="TEK3:TEL3"/>
    <mergeCell ref="TEM3:TEN3"/>
    <mergeCell ref="TEO3:TEP3"/>
    <mergeCell ref="TCI3:TCJ3"/>
    <mergeCell ref="TCK3:TCL3"/>
    <mergeCell ref="TCM3:TCN3"/>
    <mergeCell ref="TCO3:TCP3"/>
    <mergeCell ref="TCQ3:TCR3"/>
    <mergeCell ref="TFA3:TFB3"/>
    <mergeCell ref="TFC3:TFD3"/>
    <mergeCell ref="TFE3:TFF3"/>
    <mergeCell ref="TFG3:TFH3"/>
    <mergeCell ref="TFI3:TFJ3"/>
    <mergeCell ref="TGE3:TGF3"/>
    <mergeCell ref="TGG3:TGH3"/>
    <mergeCell ref="TGI3:TGJ3"/>
    <mergeCell ref="TGK3:TGL3"/>
    <mergeCell ref="TGM3:TGN3"/>
    <mergeCell ref="TFU3:TFV3"/>
    <mergeCell ref="TFW3:TFX3"/>
    <mergeCell ref="TFY3:TFZ3"/>
    <mergeCell ref="TGA3:TGB3"/>
    <mergeCell ref="TGC3:TGD3"/>
    <mergeCell ref="TDW3:TDX3"/>
    <mergeCell ref="TDY3:TDZ3"/>
    <mergeCell ref="TEA3:TEB3"/>
    <mergeCell ref="TEC3:TED3"/>
    <mergeCell ref="TEE3:TEF3"/>
    <mergeCell ref="TGO3:TGP3"/>
    <mergeCell ref="TGQ3:TGR3"/>
    <mergeCell ref="TGS3:TGT3"/>
    <mergeCell ref="TGU3:TGV3"/>
    <mergeCell ref="TGW3:TGX3"/>
    <mergeCell ref="THS3:THT3"/>
    <mergeCell ref="THU3:THV3"/>
    <mergeCell ref="THW3:THX3"/>
    <mergeCell ref="THY3:THZ3"/>
    <mergeCell ref="TIA3:TIB3"/>
    <mergeCell ref="THI3:THJ3"/>
    <mergeCell ref="THK3:THL3"/>
    <mergeCell ref="THM3:THN3"/>
    <mergeCell ref="THO3:THP3"/>
    <mergeCell ref="THQ3:THR3"/>
    <mergeCell ref="TFK3:TFL3"/>
    <mergeCell ref="TFM3:TFN3"/>
    <mergeCell ref="TFO3:TFP3"/>
    <mergeCell ref="TFQ3:TFR3"/>
    <mergeCell ref="TFS3:TFT3"/>
    <mergeCell ref="TIC3:TID3"/>
    <mergeCell ref="TIE3:TIF3"/>
    <mergeCell ref="TIG3:TIH3"/>
    <mergeCell ref="TII3:TIJ3"/>
    <mergeCell ref="TIK3:TIL3"/>
    <mergeCell ref="TJG3:TJH3"/>
    <mergeCell ref="TJI3:TJJ3"/>
    <mergeCell ref="TJK3:TJL3"/>
    <mergeCell ref="TJM3:TJN3"/>
    <mergeCell ref="TJO3:TJP3"/>
    <mergeCell ref="TIW3:TIX3"/>
    <mergeCell ref="TIY3:TIZ3"/>
    <mergeCell ref="TJA3:TJB3"/>
    <mergeCell ref="TJC3:TJD3"/>
    <mergeCell ref="TJE3:TJF3"/>
    <mergeCell ref="TGY3:TGZ3"/>
    <mergeCell ref="THA3:THB3"/>
    <mergeCell ref="THC3:THD3"/>
    <mergeCell ref="THE3:THF3"/>
    <mergeCell ref="THG3:THH3"/>
    <mergeCell ref="TJQ3:TJR3"/>
    <mergeCell ref="TJS3:TJT3"/>
    <mergeCell ref="TJU3:TJV3"/>
    <mergeCell ref="TJW3:TJX3"/>
    <mergeCell ref="TJY3:TJZ3"/>
    <mergeCell ref="TKU3:TKV3"/>
    <mergeCell ref="TKW3:TKX3"/>
    <mergeCell ref="TKY3:TKZ3"/>
    <mergeCell ref="TLA3:TLB3"/>
    <mergeCell ref="TLC3:TLD3"/>
    <mergeCell ref="TKK3:TKL3"/>
    <mergeCell ref="TKM3:TKN3"/>
    <mergeCell ref="TKO3:TKP3"/>
    <mergeCell ref="TKQ3:TKR3"/>
    <mergeCell ref="TKS3:TKT3"/>
    <mergeCell ref="TIM3:TIN3"/>
    <mergeCell ref="TIO3:TIP3"/>
    <mergeCell ref="TIQ3:TIR3"/>
    <mergeCell ref="TIS3:TIT3"/>
    <mergeCell ref="TIU3:TIV3"/>
    <mergeCell ref="TLE3:TLF3"/>
    <mergeCell ref="TLG3:TLH3"/>
    <mergeCell ref="TLI3:TLJ3"/>
    <mergeCell ref="TLK3:TLL3"/>
    <mergeCell ref="TLM3:TLN3"/>
    <mergeCell ref="TMI3:TMJ3"/>
    <mergeCell ref="TMK3:TML3"/>
    <mergeCell ref="TMM3:TMN3"/>
    <mergeCell ref="TMO3:TMP3"/>
    <mergeCell ref="TMQ3:TMR3"/>
    <mergeCell ref="TLY3:TLZ3"/>
    <mergeCell ref="TMA3:TMB3"/>
    <mergeCell ref="TMC3:TMD3"/>
    <mergeCell ref="TME3:TMF3"/>
    <mergeCell ref="TMG3:TMH3"/>
    <mergeCell ref="TKA3:TKB3"/>
    <mergeCell ref="TKC3:TKD3"/>
    <mergeCell ref="TKE3:TKF3"/>
    <mergeCell ref="TKG3:TKH3"/>
    <mergeCell ref="TKI3:TKJ3"/>
    <mergeCell ref="TMS3:TMT3"/>
    <mergeCell ref="TMU3:TMV3"/>
    <mergeCell ref="TMW3:TMX3"/>
    <mergeCell ref="TMY3:TMZ3"/>
    <mergeCell ref="TNA3:TNB3"/>
    <mergeCell ref="TNW3:TNX3"/>
    <mergeCell ref="TNY3:TNZ3"/>
    <mergeCell ref="TOA3:TOB3"/>
    <mergeCell ref="TOC3:TOD3"/>
    <mergeCell ref="TOE3:TOF3"/>
    <mergeCell ref="TNM3:TNN3"/>
    <mergeCell ref="TNO3:TNP3"/>
    <mergeCell ref="TNQ3:TNR3"/>
    <mergeCell ref="TNS3:TNT3"/>
    <mergeCell ref="TNU3:TNV3"/>
    <mergeCell ref="TLO3:TLP3"/>
    <mergeCell ref="TLQ3:TLR3"/>
    <mergeCell ref="TLS3:TLT3"/>
    <mergeCell ref="TLU3:TLV3"/>
    <mergeCell ref="TLW3:TLX3"/>
    <mergeCell ref="TOG3:TOH3"/>
    <mergeCell ref="TOI3:TOJ3"/>
    <mergeCell ref="TOK3:TOL3"/>
    <mergeCell ref="TOM3:TON3"/>
    <mergeCell ref="TOO3:TOP3"/>
    <mergeCell ref="TPK3:TPL3"/>
    <mergeCell ref="TPM3:TPN3"/>
    <mergeCell ref="TPO3:TPP3"/>
    <mergeCell ref="TPQ3:TPR3"/>
    <mergeCell ref="TPS3:TPT3"/>
    <mergeCell ref="TPA3:TPB3"/>
    <mergeCell ref="TPC3:TPD3"/>
    <mergeCell ref="TPE3:TPF3"/>
    <mergeCell ref="TPG3:TPH3"/>
    <mergeCell ref="TPI3:TPJ3"/>
    <mergeCell ref="TNC3:TND3"/>
    <mergeCell ref="TNE3:TNF3"/>
    <mergeCell ref="TNG3:TNH3"/>
    <mergeCell ref="TNI3:TNJ3"/>
    <mergeCell ref="TNK3:TNL3"/>
    <mergeCell ref="TPU3:TPV3"/>
    <mergeCell ref="TPW3:TPX3"/>
    <mergeCell ref="TPY3:TPZ3"/>
    <mergeCell ref="TQA3:TQB3"/>
    <mergeCell ref="TQC3:TQD3"/>
    <mergeCell ref="TQY3:TQZ3"/>
    <mergeCell ref="TRA3:TRB3"/>
    <mergeCell ref="TRC3:TRD3"/>
    <mergeCell ref="TRE3:TRF3"/>
    <mergeCell ref="TRG3:TRH3"/>
    <mergeCell ref="TQO3:TQP3"/>
    <mergeCell ref="TQQ3:TQR3"/>
    <mergeCell ref="TQS3:TQT3"/>
    <mergeCell ref="TQU3:TQV3"/>
    <mergeCell ref="TQW3:TQX3"/>
    <mergeCell ref="TOQ3:TOR3"/>
    <mergeCell ref="TOS3:TOT3"/>
    <mergeCell ref="TOU3:TOV3"/>
    <mergeCell ref="TOW3:TOX3"/>
    <mergeCell ref="TOY3:TOZ3"/>
    <mergeCell ref="TRI3:TRJ3"/>
    <mergeCell ref="TRK3:TRL3"/>
    <mergeCell ref="TRM3:TRN3"/>
    <mergeCell ref="TRO3:TRP3"/>
    <mergeCell ref="TRQ3:TRR3"/>
    <mergeCell ref="TSM3:TSN3"/>
    <mergeCell ref="TSO3:TSP3"/>
    <mergeCell ref="TSQ3:TSR3"/>
    <mergeCell ref="TSS3:TST3"/>
    <mergeCell ref="TSU3:TSV3"/>
    <mergeCell ref="TSC3:TSD3"/>
    <mergeCell ref="TSE3:TSF3"/>
    <mergeCell ref="TSG3:TSH3"/>
    <mergeCell ref="TSI3:TSJ3"/>
    <mergeCell ref="TSK3:TSL3"/>
    <mergeCell ref="TQE3:TQF3"/>
    <mergeCell ref="TQG3:TQH3"/>
    <mergeCell ref="TQI3:TQJ3"/>
    <mergeCell ref="TQK3:TQL3"/>
    <mergeCell ref="TQM3:TQN3"/>
    <mergeCell ref="TSW3:TSX3"/>
    <mergeCell ref="TSY3:TSZ3"/>
    <mergeCell ref="TTA3:TTB3"/>
    <mergeCell ref="TTC3:TTD3"/>
    <mergeCell ref="TTE3:TTF3"/>
    <mergeCell ref="TUA3:TUB3"/>
    <mergeCell ref="TUC3:TUD3"/>
    <mergeCell ref="TUE3:TUF3"/>
    <mergeCell ref="TUG3:TUH3"/>
    <mergeCell ref="TUI3:TUJ3"/>
    <mergeCell ref="TTQ3:TTR3"/>
    <mergeCell ref="TTS3:TTT3"/>
    <mergeCell ref="TTU3:TTV3"/>
    <mergeCell ref="TTW3:TTX3"/>
    <mergeCell ref="TTY3:TTZ3"/>
    <mergeCell ref="TRS3:TRT3"/>
    <mergeCell ref="TRU3:TRV3"/>
    <mergeCell ref="TRW3:TRX3"/>
    <mergeCell ref="TRY3:TRZ3"/>
    <mergeCell ref="TSA3:TSB3"/>
    <mergeCell ref="TUK3:TUL3"/>
    <mergeCell ref="TUM3:TUN3"/>
    <mergeCell ref="TUO3:TUP3"/>
    <mergeCell ref="TUQ3:TUR3"/>
    <mergeCell ref="TUS3:TUT3"/>
    <mergeCell ref="TVO3:TVP3"/>
    <mergeCell ref="TVQ3:TVR3"/>
    <mergeCell ref="TVS3:TVT3"/>
    <mergeCell ref="TVU3:TVV3"/>
    <mergeCell ref="TVW3:TVX3"/>
    <mergeCell ref="TVE3:TVF3"/>
    <mergeCell ref="TVG3:TVH3"/>
    <mergeCell ref="TVI3:TVJ3"/>
    <mergeCell ref="TVK3:TVL3"/>
    <mergeCell ref="TVM3:TVN3"/>
    <mergeCell ref="TTG3:TTH3"/>
    <mergeCell ref="TTI3:TTJ3"/>
    <mergeCell ref="TTK3:TTL3"/>
    <mergeCell ref="TTM3:TTN3"/>
    <mergeCell ref="TTO3:TTP3"/>
    <mergeCell ref="TVY3:TVZ3"/>
    <mergeCell ref="TWA3:TWB3"/>
    <mergeCell ref="TWC3:TWD3"/>
    <mergeCell ref="TWE3:TWF3"/>
    <mergeCell ref="TWG3:TWH3"/>
    <mergeCell ref="TXC3:TXD3"/>
    <mergeCell ref="TXE3:TXF3"/>
    <mergeCell ref="TXG3:TXH3"/>
    <mergeCell ref="TXI3:TXJ3"/>
    <mergeCell ref="TXK3:TXL3"/>
    <mergeCell ref="TWS3:TWT3"/>
    <mergeCell ref="TWU3:TWV3"/>
    <mergeCell ref="TWW3:TWX3"/>
    <mergeCell ref="TWY3:TWZ3"/>
    <mergeCell ref="TXA3:TXB3"/>
    <mergeCell ref="TUU3:TUV3"/>
    <mergeCell ref="TUW3:TUX3"/>
    <mergeCell ref="TUY3:TUZ3"/>
    <mergeCell ref="TVA3:TVB3"/>
    <mergeCell ref="TVC3:TVD3"/>
    <mergeCell ref="TXM3:TXN3"/>
    <mergeCell ref="TXO3:TXP3"/>
    <mergeCell ref="TXQ3:TXR3"/>
    <mergeCell ref="TXS3:TXT3"/>
    <mergeCell ref="TXU3:TXV3"/>
    <mergeCell ref="TYQ3:TYR3"/>
    <mergeCell ref="TYS3:TYT3"/>
    <mergeCell ref="TYU3:TYV3"/>
    <mergeCell ref="TYW3:TYX3"/>
    <mergeCell ref="TYY3:TYZ3"/>
    <mergeCell ref="TYG3:TYH3"/>
    <mergeCell ref="TYI3:TYJ3"/>
    <mergeCell ref="TYK3:TYL3"/>
    <mergeCell ref="TYM3:TYN3"/>
    <mergeCell ref="TYO3:TYP3"/>
    <mergeCell ref="TWI3:TWJ3"/>
    <mergeCell ref="TWK3:TWL3"/>
    <mergeCell ref="TWM3:TWN3"/>
    <mergeCell ref="TWO3:TWP3"/>
    <mergeCell ref="TWQ3:TWR3"/>
    <mergeCell ref="TZA3:TZB3"/>
    <mergeCell ref="TZC3:TZD3"/>
    <mergeCell ref="TZE3:TZF3"/>
    <mergeCell ref="TZG3:TZH3"/>
    <mergeCell ref="TZI3:TZJ3"/>
    <mergeCell ref="UAE3:UAF3"/>
    <mergeCell ref="UAG3:UAH3"/>
    <mergeCell ref="UAI3:UAJ3"/>
    <mergeCell ref="UAK3:UAL3"/>
    <mergeCell ref="UAM3:UAN3"/>
    <mergeCell ref="TZU3:TZV3"/>
    <mergeCell ref="TZW3:TZX3"/>
    <mergeCell ref="TZY3:TZZ3"/>
    <mergeCell ref="UAA3:UAB3"/>
    <mergeCell ref="UAC3:UAD3"/>
    <mergeCell ref="TXW3:TXX3"/>
    <mergeCell ref="TXY3:TXZ3"/>
    <mergeCell ref="TYA3:TYB3"/>
    <mergeCell ref="TYC3:TYD3"/>
    <mergeCell ref="TYE3:TYF3"/>
    <mergeCell ref="UAO3:UAP3"/>
    <mergeCell ref="UAQ3:UAR3"/>
    <mergeCell ref="UAS3:UAT3"/>
    <mergeCell ref="UAU3:UAV3"/>
    <mergeCell ref="UAW3:UAX3"/>
    <mergeCell ref="UBS3:UBT3"/>
    <mergeCell ref="UBU3:UBV3"/>
    <mergeCell ref="UBW3:UBX3"/>
    <mergeCell ref="UBY3:UBZ3"/>
    <mergeCell ref="UCA3:UCB3"/>
    <mergeCell ref="UBI3:UBJ3"/>
    <mergeCell ref="UBK3:UBL3"/>
    <mergeCell ref="UBM3:UBN3"/>
    <mergeCell ref="UBO3:UBP3"/>
    <mergeCell ref="UBQ3:UBR3"/>
    <mergeCell ref="TZK3:TZL3"/>
    <mergeCell ref="TZM3:TZN3"/>
    <mergeCell ref="TZO3:TZP3"/>
    <mergeCell ref="TZQ3:TZR3"/>
    <mergeCell ref="TZS3:TZT3"/>
    <mergeCell ref="UCC3:UCD3"/>
    <mergeCell ref="UCE3:UCF3"/>
    <mergeCell ref="UCG3:UCH3"/>
    <mergeCell ref="UCI3:UCJ3"/>
    <mergeCell ref="UCK3:UCL3"/>
    <mergeCell ref="UDG3:UDH3"/>
    <mergeCell ref="UDI3:UDJ3"/>
    <mergeCell ref="UDK3:UDL3"/>
    <mergeCell ref="UDM3:UDN3"/>
    <mergeCell ref="UDO3:UDP3"/>
    <mergeCell ref="UCW3:UCX3"/>
    <mergeCell ref="UCY3:UCZ3"/>
    <mergeCell ref="UDA3:UDB3"/>
    <mergeCell ref="UDC3:UDD3"/>
    <mergeCell ref="UDE3:UDF3"/>
    <mergeCell ref="UAY3:UAZ3"/>
    <mergeCell ref="UBA3:UBB3"/>
    <mergeCell ref="UBC3:UBD3"/>
    <mergeCell ref="UBE3:UBF3"/>
    <mergeCell ref="UBG3:UBH3"/>
    <mergeCell ref="UDQ3:UDR3"/>
    <mergeCell ref="UDS3:UDT3"/>
    <mergeCell ref="UDU3:UDV3"/>
    <mergeCell ref="UDW3:UDX3"/>
    <mergeCell ref="UDY3:UDZ3"/>
    <mergeCell ref="UEU3:UEV3"/>
    <mergeCell ref="UEW3:UEX3"/>
    <mergeCell ref="UEY3:UEZ3"/>
    <mergeCell ref="UFA3:UFB3"/>
    <mergeCell ref="UFC3:UFD3"/>
    <mergeCell ref="UEK3:UEL3"/>
    <mergeCell ref="UEM3:UEN3"/>
    <mergeCell ref="UEO3:UEP3"/>
    <mergeCell ref="UEQ3:UER3"/>
    <mergeCell ref="UES3:UET3"/>
    <mergeCell ref="UCM3:UCN3"/>
    <mergeCell ref="UCO3:UCP3"/>
    <mergeCell ref="UCQ3:UCR3"/>
    <mergeCell ref="UCS3:UCT3"/>
    <mergeCell ref="UCU3:UCV3"/>
    <mergeCell ref="UFE3:UFF3"/>
    <mergeCell ref="UFG3:UFH3"/>
    <mergeCell ref="UFI3:UFJ3"/>
    <mergeCell ref="UFK3:UFL3"/>
    <mergeCell ref="UFM3:UFN3"/>
    <mergeCell ref="UGI3:UGJ3"/>
    <mergeCell ref="UGK3:UGL3"/>
    <mergeCell ref="UGM3:UGN3"/>
    <mergeCell ref="UGO3:UGP3"/>
    <mergeCell ref="UGQ3:UGR3"/>
    <mergeCell ref="UFY3:UFZ3"/>
    <mergeCell ref="UGA3:UGB3"/>
    <mergeCell ref="UGC3:UGD3"/>
    <mergeCell ref="UGE3:UGF3"/>
    <mergeCell ref="UGG3:UGH3"/>
    <mergeCell ref="UEA3:UEB3"/>
    <mergeCell ref="UEC3:UED3"/>
    <mergeCell ref="UEE3:UEF3"/>
    <mergeCell ref="UEG3:UEH3"/>
    <mergeCell ref="UEI3:UEJ3"/>
    <mergeCell ref="UGS3:UGT3"/>
    <mergeCell ref="UGU3:UGV3"/>
    <mergeCell ref="UGW3:UGX3"/>
    <mergeCell ref="UGY3:UGZ3"/>
    <mergeCell ref="UHA3:UHB3"/>
    <mergeCell ref="UHW3:UHX3"/>
    <mergeCell ref="UHY3:UHZ3"/>
    <mergeCell ref="UIA3:UIB3"/>
    <mergeCell ref="UIC3:UID3"/>
    <mergeCell ref="UIE3:UIF3"/>
    <mergeCell ref="UHM3:UHN3"/>
    <mergeCell ref="UHO3:UHP3"/>
    <mergeCell ref="UHQ3:UHR3"/>
    <mergeCell ref="UHS3:UHT3"/>
    <mergeCell ref="UHU3:UHV3"/>
    <mergeCell ref="UFO3:UFP3"/>
    <mergeCell ref="UFQ3:UFR3"/>
    <mergeCell ref="UFS3:UFT3"/>
    <mergeCell ref="UFU3:UFV3"/>
    <mergeCell ref="UFW3:UFX3"/>
    <mergeCell ref="UIG3:UIH3"/>
    <mergeCell ref="UII3:UIJ3"/>
    <mergeCell ref="UIK3:UIL3"/>
    <mergeCell ref="UIM3:UIN3"/>
    <mergeCell ref="UIO3:UIP3"/>
    <mergeCell ref="UJK3:UJL3"/>
    <mergeCell ref="UJM3:UJN3"/>
    <mergeCell ref="UJO3:UJP3"/>
    <mergeCell ref="UJQ3:UJR3"/>
    <mergeCell ref="UJS3:UJT3"/>
    <mergeCell ref="UJA3:UJB3"/>
    <mergeCell ref="UJC3:UJD3"/>
    <mergeCell ref="UJE3:UJF3"/>
    <mergeCell ref="UJG3:UJH3"/>
    <mergeCell ref="UJI3:UJJ3"/>
    <mergeCell ref="UHC3:UHD3"/>
    <mergeCell ref="UHE3:UHF3"/>
    <mergeCell ref="UHG3:UHH3"/>
    <mergeCell ref="UHI3:UHJ3"/>
    <mergeCell ref="UHK3:UHL3"/>
    <mergeCell ref="UJU3:UJV3"/>
    <mergeCell ref="UJW3:UJX3"/>
    <mergeCell ref="UJY3:UJZ3"/>
    <mergeCell ref="UKA3:UKB3"/>
    <mergeCell ref="UKC3:UKD3"/>
    <mergeCell ref="UKY3:UKZ3"/>
    <mergeCell ref="ULA3:ULB3"/>
    <mergeCell ref="ULC3:ULD3"/>
    <mergeCell ref="ULE3:ULF3"/>
    <mergeCell ref="ULG3:ULH3"/>
    <mergeCell ref="UKO3:UKP3"/>
    <mergeCell ref="UKQ3:UKR3"/>
    <mergeCell ref="UKS3:UKT3"/>
    <mergeCell ref="UKU3:UKV3"/>
    <mergeCell ref="UKW3:UKX3"/>
    <mergeCell ref="UIQ3:UIR3"/>
    <mergeCell ref="UIS3:UIT3"/>
    <mergeCell ref="UIU3:UIV3"/>
    <mergeCell ref="UIW3:UIX3"/>
    <mergeCell ref="UIY3:UIZ3"/>
    <mergeCell ref="ULI3:ULJ3"/>
    <mergeCell ref="ULK3:ULL3"/>
    <mergeCell ref="ULM3:ULN3"/>
    <mergeCell ref="ULO3:ULP3"/>
    <mergeCell ref="ULQ3:ULR3"/>
    <mergeCell ref="UMM3:UMN3"/>
    <mergeCell ref="UMO3:UMP3"/>
    <mergeCell ref="UMQ3:UMR3"/>
    <mergeCell ref="UMS3:UMT3"/>
    <mergeCell ref="UMU3:UMV3"/>
    <mergeCell ref="UMC3:UMD3"/>
    <mergeCell ref="UME3:UMF3"/>
    <mergeCell ref="UMG3:UMH3"/>
    <mergeCell ref="UMI3:UMJ3"/>
    <mergeCell ref="UMK3:UML3"/>
    <mergeCell ref="UKE3:UKF3"/>
    <mergeCell ref="UKG3:UKH3"/>
    <mergeCell ref="UKI3:UKJ3"/>
    <mergeCell ref="UKK3:UKL3"/>
    <mergeCell ref="UKM3:UKN3"/>
    <mergeCell ref="UMW3:UMX3"/>
    <mergeCell ref="UMY3:UMZ3"/>
    <mergeCell ref="UNA3:UNB3"/>
    <mergeCell ref="UNC3:UND3"/>
    <mergeCell ref="UNE3:UNF3"/>
    <mergeCell ref="UOA3:UOB3"/>
    <mergeCell ref="UOC3:UOD3"/>
    <mergeCell ref="UOE3:UOF3"/>
    <mergeCell ref="UOG3:UOH3"/>
    <mergeCell ref="UOI3:UOJ3"/>
    <mergeCell ref="UNQ3:UNR3"/>
    <mergeCell ref="UNS3:UNT3"/>
    <mergeCell ref="UNU3:UNV3"/>
    <mergeCell ref="UNW3:UNX3"/>
    <mergeCell ref="UNY3:UNZ3"/>
    <mergeCell ref="ULS3:ULT3"/>
    <mergeCell ref="ULU3:ULV3"/>
    <mergeCell ref="ULW3:ULX3"/>
    <mergeCell ref="ULY3:ULZ3"/>
    <mergeCell ref="UMA3:UMB3"/>
    <mergeCell ref="UOK3:UOL3"/>
    <mergeCell ref="UOM3:UON3"/>
    <mergeCell ref="UOO3:UOP3"/>
    <mergeCell ref="UOQ3:UOR3"/>
    <mergeCell ref="UOS3:UOT3"/>
    <mergeCell ref="UPO3:UPP3"/>
    <mergeCell ref="UPQ3:UPR3"/>
    <mergeCell ref="UPS3:UPT3"/>
    <mergeCell ref="UPU3:UPV3"/>
    <mergeCell ref="UPW3:UPX3"/>
    <mergeCell ref="UPE3:UPF3"/>
    <mergeCell ref="UPG3:UPH3"/>
    <mergeCell ref="UPI3:UPJ3"/>
    <mergeCell ref="UPK3:UPL3"/>
    <mergeCell ref="UPM3:UPN3"/>
    <mergeCell ref="UNG3:UNH3"/>
    <mergeCell ref="UNI3:UNJ3"/>
    <mergeCell ref="UNK3:UNL3"/>
    <mergeCell ref="UNM3:UNN3"/>
    <mergeCell ref="UNO3:UNP3"/>
    <mergeCell ref="UPY3:UPZ3"/>
    <mergeCell ref="UQA3:UQB3"/>
    <mergeCell ref="UQC3:UQD3"/>
    <mergeCell ref="UQE3:UQF3"/>
    <mergeCell ref="UQG3:UQH3"/>
    <mergeCell ref="URC3:URD3"/>
    <mergeCell ref="URE3:URF3"/>
    <mergeCell ref="URG3:URH3"/>
    <mergeCell ref="URI3:URJ3"/>
    <mergeCell ref="URK3:URL3"/>
    <mergeCell ref="UQS3:UQT3"/>
    <mergeCell ref="UQU3:UQV3"/>
    <mergeCell ref="UQW3:UQX3"/>
    <mergeCell ref="UQY3:UQZ3"/>
    <mergeCell ref="URA3:URB3"/>
    <mergeCell ref="UOU3:UOV3"/>
    <mergeCell ref="UOW3:UOX3"/>
    <mergeCell ref="UOY3:UOZ3"/>
    <mergeCell ref="UPA3:UPB3"/>
    <mergeCell ref="UPC3:UPD3"/>
    <mergeCell ref="URM3:URN3"/>
    <mergeCell ref="URO3:URP3"/>
    <mergeCell ref="URQ3:URR3"/>
    <mergeCell ref="URS3:URT3"/>
    <mergeCell ref="URU3:URV3"/>
    <mergeCell ref="USQ3:USR3"/>
    <mergeCell ref="USS3:UST3"/>
    <mergeCell ref="USU3:USV3"/>
    <mergeCell ref="USW3:USX3"/>
    <mergeCell ref="USY3:USZ3"/>
    <mergeCell ref="USG3:USH3"/>
    <mergeCell ref="USI3:USJ3"/>
    <mergeCell ref="USK3:USL3"/>
    <mergeCell ref="USM3:USN3"/>
    <mergeCell ref="USO3:USP3"/>
    <mergeCell ref="UQI3:UQJ3"/>
    <mergeCell ref="UQK3:UQL3"/>
    <mergeCell ref="UQM3:UQN3"/>
    <mergeCell ref="UQO3:UQP3"/>
    <mergeCell ref="UQQ3:UQR3"/>
    <mergeCell ref="UTA3:UTB3"/>
    <mergeCell ref="UTC3:UTD3"/>
    <mergeCell ref="UTE3:UTF3"/>
    <mergeCell ref="UTG3:UTH3"/>
    <mergeCell ref="UTI3:UTJ3"/>
    <mergeCell ref="UUE3:UUF3"/>
    <mergeCell ref="UUG3:UUH3"/>
    <mergeCell ref="UUI3:UUJ3"/>
    <mergeCell ref="UUK3:UUL3"/>
    <mergeCell ref="UUM3:UUN3"/>
    <mergeCell ref="UTU3:UTV3"/>
    <mergeCell ref="UTW3:UTX3"/>
    <mergeCell ref="UTY3:UTZ3"/>
    <mergeCell ref="UUA3:UUB3"/>
    <mergeCell ref="UUC3:UUD3"/>
    <mergeCell ref="URW3:URX3"/>
    <mergeCell ref="URY3:URZ3"/>
    <mergeCell ref="USA3:USB3"/>
    <mergeCell ref="USC3:USD3"/>
    <mergeCell ref="USE3:USF3"/>
    <mergeCell ref="UUO3:UUP3"/>
    <mergeCell ref="UUQ3:UUR3"/>
    <mergeCell ref="UUS3:UUT3"/>
    <mergeCell ref="UUU3:UUV3"/>
    <mergeCell ref="UUW3:UUX3"/>
    <mergeCell ref="UVS3:UVT3"/>
    <mergeCell ref="UVU3:UVV3"/>
    <mergeCell ref="UVW3:UVX3"/>
    <mergeCell ref="UVY3:UVZ3"/>
    <mergeCell ref="UWA3:UWB3"/>
    <mergeCell ref="UVI3:UVJ3"/>
    <mergeCell ref="UVK3:UVL3"/>
    <mergeCell ref="UVM3:UVN3"/>
    <mergeCell ref="UVO3:UVP3"/>
    <mergeCell ref="UVQ3:UVR3"/>
    <mergeCell ref="UTK3:UTL3"/>
    <mergeCell ref="UTM3:UTN3"/>
    <mergeCell ref="UTO3:UTP3"/>
    <mergeCell ref="UTQ3:UTR3"/>
    <mergeCell ref="UTS3:UTT3"/>
    <mergeCell ref="UWC3:UWD3"/>
    <mergeCell ref="UWE3:UWF3"/>
    <mergeCell ref="UWG3:UWH3"/>
    <mergeCell ref="UWI3:UWJ3"/>
    <mergeCell ref="UWK3:UWL3"/>
    <mergeCell ref="UXG3:UXH3"/>
    <mergeCell ref="UXI3:UXJ3"/>
    <mergeCell ref="UXK3:UXL3"/>
    <mergeCell ref="UXM3:UXN3"/>
    <mergeCell ref="UXO3:UXP3"/>
    <mergeCell ref="UWW3:UWX3"/>
    <mergeCell ref="UWY3:UWZ3"/>
    <mergeCell ref="UXA3:UXB3"/>
    <mergeCell ref="UXC3:UXD3"/>
    <mergeCell ref="UXE3:UXF3"/>
    <mergeCell ref="UUY3:UUZ3"/>
    <mergeCell ref="UVA3:UVB3"/>
    <mergeCell ref="UVC3:UVD3"/>
    <mergeCell ref="UVE3:UVF3"/>
    <mergeCell ref="UVG3:UVH3"/>
    <mergeCell ref="UXQ3:UXR3"/>
    <mergeCell ref="UXS3:UXT3"/>
    <mergeCell ref="UXU3:UXV3"/>
    <mergeCell ref="UXW3:UXX3"/>
    <mergeCell ref="UXY3:UXZ3"/>
    <mergeCell ref="UYU3:UYV3"/>
    <mergeCell ref="UYW3:UYX3"/>
    <mergeCell ref="UYY3:UYZ3"/>
    <mergeCell ref="UZA3:UZB3"/>
    <mergeCell ref="UZC3:UZD3"/>
    <mergeCell ref="UYK3:UYL3"/>
    <mergeCell ref="UYM3:UYN3"/>
    <mergeCell ref="UYO3:UYP3"/>
    <mergeCell ref="UYQ3:UYR3"/>
    <mergeCell ref="UYS3:UYT3"/>
    <mergeCell ref="UWM3:UWN3"/>
    <mergeCell ref="UWO3:UWP3"/>
    <mergeCell ref="UWQ3:UWR3"/>
    <mergeCell ref="UWS3:UWT3"/>
    <mergeCell ref="UWU3:UWV3"/>
    <mergeCell ref="UZE3:UZF3"/>
    <mergeCell ref="UZG3:UZH3"/>
    <mergeCell ref="UZI3:UZJ3"/>
    <mergeCell ref="UZK3:UZL3"/>
    <mergeCell ref="UZM3:UZN3"/>
    <mergeCell ref="VAI3:VAJ3"/>
    <mergeCell ref="VAK3:VAL3"/>
    <mergeCell ref="VAM3:VAN3"/>
    <mergeCell ref="VAO3:VAP3"/>
    <mergeCell ref="VAQ3:VAR3"/>
    <mergeCell ref="UZY3:UZZ3"/>
    <mergeCell ref="VAA3:VAB3"/>
    <mergeCell ref="VAC3:VAD3"/>
    <mergeCell ref="VAE3:VAF3"/>
    <mergeCell ref="VAG3:VAH3"/>
    <mergeCell ref="UYA3:UYB3"/>
    <mergeCell ref="UYC3:UYD3"/>
    <mergeCell ref="UYE3:UYF3"/>
    <mergeCell ref="UYG3:UYH3"/>
    <mergeCell ref="UYI3:UYJ3"/>
    <mergeCell ref="VAS3:VAT3"/>
    <mergeCell ref="VAU3:VAV3"/>
    <mergeCell ref="VAW3:VAX3"/>
    <mergeCell ref="VAY3:VAZ3"/>
    <mergeCell ref="VBA3:VBB3"/>
    <mergeCell ref="VBW3:VBX3"/>
    <mergeCell ref="VBY3:VBZ3"/>
    <mergeCell ref="VCA3:VCB3"/>
    <mergeCell ref="VCC3:VCD3"/>
    <mergeCell ref="VCE3:VCF3"/>
    <mergeCell ref="VBM3:VBN3"/>
    <mergeCell ref="VBO3:VBP3"/>
    <mergeCell ref="VBQ3:VBR3"/>
    <mergeCell ref="VBS3:VBT3"/>
    <mergeCell ref="VBU3:VBV3"/>
    <mergeCell ref="UZO3:UZP3"/>
    <mergeCell ref="UZQ3:UZR3"/>
    <mergeCell ref="UZS3:UZT3"/>
    <mergeCell ref="UZU3:UZV3"/>
    <mergeCell ref="UZW3:UZX3"/>
    <mergeCell ref="VCG3:VCH3"/>
    <mergeCell ref="VCI3:VCJ3"/>
    <mergeCell ref="VCK3:VCL3"/>
    <mergeCell ref="VCM3:VCN3"/>
    <mergeCell ref="VCO3:VCP3"/>
    <mergeCell ref="VDK3:VDL3"/>
    <mergeCell ref="VDM3:VDN3"/>
    <mergeCell ref="VDO3:VDP3"/>
    <mergeCell ref="VDQ3:VDR3"/>
    <mergeCell ref="VDS3:VDT3"/>
    <mergeCell ref="VDA3:VDB3"/>
    <mergeCell ref="VDC3:VDD3"/>
    <mergeCell ref="VDE3:VDF3"/>
    <mergeCell ref="VDG3:VDH3"/>
    <mergeCell ref="VDI3:VDJ3"/>
    <mergeCell ref="VBC3:VBD3"/>
    <mergeCell ref="VBE3:VBF3"/>
    <mergeCell ref="VBG3:VBH3"/>
    <mergeCell ref="VBI3:VBJ3"/>
    <mergeCell ref="VBK3:VBL3"/>
    <mergeCell ref="VDU3:VDV3"/>
    <mergeCell ref="VDW3:VDX3"/>
    <mergeCell ref="VDY3:VDZ3"/>
    <mergeCell ref="VEA3:VEB3"/>
    <mergeCell ref="VEC3:VED3"/>
    <mergeCell ref="VEY3:VEZ3"/>
    <mergeCell ref="VFA3:VFB3"/>
    <mergeCell ref="VFC3:VFD3"/>
    <mergeCell ref="VFE3:VFF3"/>
    <mergeCell ref="VFG3:VFH3"/>
    <mergeCell ref="VEO3:VEP3"/>
    <mergeCell ref="VEQ3:VER3"/>
    <mergeCell ref="VES3:VET3"/>
    <mergeCell ref="VEU3:VEV3"/>
    <mergeCell ref="VEW3:VEX3"/>
    <mergeCell ref="VCQ3:VCR3"/>
    <mergeCell ref="VCS3:VCT3"/>
    <mergeCell ref="VCU3:VCV3"/>
    <mergeCell ref="VCW3:VCX3"/>
    <mergeCell ref="VCY3:VCZ3"/>
    <mergeCell ref="VFI3:VFJ3"/>
    <mergeCell ref="VFK3:VFL3"/>
    <mergeCell ref="VFM3:VFN3"/>
    <mergeCell ref="VFO3:VFP3"/>
    <mergeCell ref="VFQ3:VFR3"/>
    <mergeCell ref="VGM3:VGN3"/>
    <mergeCell ref="VGO3:VGP3"/>
    <mergeCell ref="VGQ3:VGR3"/>
    <mergeCell ref="VGS3:VGT3"/>
    <mergeCell ref="VGU3:VGV3"/>
    <mergeCell ref="VGC3:VGD3"/>
    <mergeCell ref="VGE3:VGF3"/>
    <mergeCell ref="VGG3:VGH3"/>
    <mergeCell ref="VGI3:VGJ3"/>
    <mergeCell ref="VGK3:VGL3"/>
    <mergeCell ref="VEE3:VEF3"/>
    <mergeCell ref="VEG3:VEH3"/>
    <mergeCell ref="VEI3:VEJ3"/>
    <mergeCell ref="VEK3:VEL3"/>
    <mergeCell ref="VEM3:VEN3"/>
    <mergeCell ref="VGW3:VGX3"/>
    <mergeCell ref="VGY3:VGZ3"/>
    <mergeCell ref="VHA3:VHB3"/>
    <mergeCell ref="VHC3:VHD3"/>
    <mergeCell ref="VHE3:VHF3"/>
    <mergeCell ref="VIA3:VIB3"/>
    <mergeCell ref="VIC3:VID3"/>
    <mergeCell ref="VIE3:VIF3"/>
    <mergeCell ref="VIG3:VIH3"/>
    <mergeCell ref="VII3:VIJ3"/>
    <mergeCell ref="VHQ3:VHR3"/>
    <mergeCell ref="VHS3:VHT3"/>
    <mergeCell ref="VHU3:VHV3"/>
    <mergeCell ref="VHW3:VHX3"/>
    <mergeCell ref="VHY3:VHZ3"/>
    <mergeCell ref="VFS3:VFT3"/>
    <mergeCell ref="VFU3:VFV3"/>
    <mergeCell ref="VFW3:VFX3"/>
    <mergeCell ref="VFY3:VFZ3"/>
    <mergeCell ref="VGA3:VGB3"/>
    <mergeCell ref="VIK3:VIL3"/>
    <mergeCell ref="VIM3:VIN3"/>
    <mergeCell ref="VIO3:VIP3"/>
    <mergeCell ref="VIQ3:VIR3"/>
    <mergeCell ref="VIS3:VIT3"/>
    <mergeCell ref="VJO3:VJP3"/>
    <mergeCell ref="VJQ3:VJR3"/>
    <mergeCell ref="VJS3:VJT3"/>
    <mergeCell ref="VJU3:VJV3"/>
    <mergeCell ref="VJW3:VJX3"/>
    <mergeCell ref="VJE3:VJF3"/>
    <mergeCell ref="VJG3:VJH3"/>
    <mergeCell ref="VJI3:VJJ3"/>
    <mergeCell ref="VJK3:VJL3"/>
    <mergeCell ref="VJM3:VJN3"/>
    <mergeCell ref="VHG3:VHH3"/>
    <mergeCell ref="VHI3:VHJ3"/>
    <mergeCell ref="VHK3:VHL3"/>
    <mergeCell ref="VHM3:VHN3"/>
    <mergeCell ref="VHO3:VHP3"/>
    <mergeCell ref="VJY3:VJZ3"/>
    <mergeCell ref="VKA3:VKB3"/>
    <mergeCell ref="VKC3:VKD3"/>
    <mergeCell ref="VKE3:VKF3"/>
    <mergeCell ref="VKG3:VKH3"/>
    <mergeCell ref="VLC3:VLD3"/>
    <mergeCell ref="VLE3:VLF3"/>
    <mergeCell ref="VLG3:VLH3"/>
    <mergeCell ref="VLI3:VLJ3"/>
    <mergeCell ref="VLK3:VLL3"/>
    <mergeCell ref="VKS3:VKT3"/>
    <mergeCell ref="VKU3:VKV3"/>
    <mergeCell ref="VKW3:VKX3"/>
    <mergeCell ref="VKY3:VKZ3"/>
    <mergeCell ref="VLA3:VLB3"/>
    <mergeCell ref="VIU3:VIV3"/>
    <mergeCell ref="VIW3:VIX3"/>
    <mergeCell ref="VIY3:VIZ3"/>
    <mergeCell ref="VJA3:VJB3"/>
    <mergeCell ref="VJC3:VJD3"/>
    <mergeCell ref="VLM3:VLN3"/>
    <mergeCell ref="VLO3:VLP3"/>
    <mergeCell ref="VLQ3:VLR3"/>
    <mergeCell ref="VLS3:VLT3"/>
    <mergeCell ref="VLU3:VLV3"/>
    <mergeCell ref="VMQ3:VMR3"/>
    <mergeCell ref="VMS3:VMT3"/>
    <mergeCell ref="VMU3:VMV3"/>
    <mergeCell ref="VMW3:VMX3"/>
    <mergeCell ref="VMY3:VMZ3"/>
    <mergeCell ref="VMG3:VMH3"/>
    <mergeCell ref="VMI3:VMJ3"/>
    <mergeCell ref="VMK3:VML3"/>
    <mergeCell ref="VMM3:VMN3"/>
    <mergeCell ref="VMO3:VMP3"/>
    <mergeCell ref="VKI3:VKJ3"/>
    <mergeCell ref="VKK3:VKL3"/>
    <mergeCell ref="VKM3:VKN3"/>
    <mergeCell ref="VKO3:VKP3"/>
    <mergeCell ref="VKQ3:VKR3"/>
    <mergeCell ref="VNA3:VNB3"/>
    <mergeCell ref="VNC3:VND3"/>
    <mergeCell ref="VNE3:VNF3"/>
    <mergeCell ref="VNG3:VNH3"/>
    <mergeCell ref="VNI3:VNJ3"/>
    <mergeCell ref="VOE3:VOF3"/>
    <mergeCell ref="VOG3:VOH3"/>
    <mergeCell ref="VOI3:VOJ3"/>
    <mergeCell ref="VOK3:VOL3"/>
    <mergeCell ref="VOM3:VON3"/>
    <mergeCell ref="VNU3:VNV3"/>
    <mergeCell ref="VNW3:VNX3"/>
    <mergeCell ref="VNY3:VNZ3"/>
    <mergeCell ref="VOA3:VOB3"/>
    <mergeCell ref="VOC3:VOD3"/>
    <mergeCell ref="VLW3:VLX3"/>
    <mergeCell ref="VLY3:VLZ3"/>
    <mergeCell ref="VMA3:VMB3"/>
    <mergeCell ref="VMC3:VMD3"/>
    <mergeCell ref="VME3:VMF3"/>
    <mergeCell ref="VOO3:VOP3"/>
    <mergeCell ref="VOQ3:VOR3"/>
    <mergeCell ref="VOS3:VOT3"/>
    <mergeCell ref="VOU3:VOV3"/>
    <mergeCell ref="VOW3:VOX3"/>
    <mergeCell ref="VPS3:VPT3"/>
    <mergeCell ref="VPU3:VPV3"/>
    <mergeCell ref="VPW3:VPX3"/>
    <mergeCell ref="VPY3:VPZ3"/>
    <mergeCell ref="VQA3:VQB3"/>
    <mergeCell ref="VPI3:VPJ3"/>
    <mergeCell ref="VPK3:VPL3"/>
    <mergeCell ref="VPM3:VPN3"/>
    <mergeCell ref="VPO3:VPP3"/>
    <mergeCell ref="VPQ3:VPR3"/>
    <mergeCell ref="VNK3:VNL3"/>
    <mergeCell ref="VNM3:VNN3"/>
    <mergeCell ref="VNO3:VNP3"/>
    <mergeCell ref="VNQ3:VNR3"/>
    <mergeCell ref="VNS3:VNT3"/>
    <mergeCell ref="VQC3:VQD3"/>
    <mergeCell ref="VQE3:VQF3"/>
    <mergeCell ref="VQG3:VQH3"/>
    <mergeCell ref="VQI3:VQJ3"/>
    <mergeCell ref="VQK3:VQL3"/>
    <mergeCell ref="VRG3:VRH3"/>
    <mergeCell ref="VRI3:VRJ3"/>
    <mergeCell ref="VRK3:VRL3"/>
    <mergeCell ref="VRM3:VRN3"/>
    <mergeCell ref="VRO3:VRP3"/>
    <mergeCell ref="VQW3:VQX3"/>
    <mergeCell ref="VQY3:VQZ3"/>
    <mergeCell ref="VRA3:VRB3"/>
    <mergeCell ref="VRC3:VRD3"/>
    <mergeCell ref="VRE3:VRF3"/>
    <mergeCell ref="VOY3:VOZ3"/>
    <mergeCell ref="VPA3:VPB3"/>
    <mergeCell ref="VPC3:VPD3"/>
    <mergeCell ref="VPE3:VPF3"/>
    <mergeCell ref="VPG3:VPH3"/>
    <mergeCell ref="VRQ3:VRR3"/>
    <mergeCell ref="VRS3:VRT3"/>
    <mergeCell ref="VRU3:VRV3"/>
    <mergeCell ref="VRW3:VRX3"/>
    <mergeCell ref="VRY3:VRZ3"/>
    <mergeCell ref="VSU3:VSV3"/>
    <mergeCell ref="VSW3:VSX3"/>
    <mergeCell ref="VSY3:VSZ3"/>
    <mergeCell ref="VTA3:VTB3"/>
    <mergeCell ref="VTC3:VTD3"/>
    <mergeCell ref="VSK3:VSL3"/>
    <mergeCell ref="VSM3:VSN3"/>
    <mergeCell ref="VSO3:VSP3"/>
    <mergeCell ref="VSQ3:VSR3"/>
    <mergeCell ref="VSS3:VST3"/>
    <mergeCell ref="VQM3:VQN3"/>
    <mergeCell ref="VQO3:VQP3"/>
    <mergeCell ref="VQQ3:VQR3"/>
    <mergeCell ref="VQS3:VQT3"/>
    <mergeCell ref="VQU3:VQV3"/>
    <mergeCell ref="VTE3:VTF3"/>
    <mergeCell ref="VTG3:VTH3"/>
    <mergeCell ref="VTI3:VTJ3"/>
    <mergeCell ref="VTK3:VTL3"/>
    <mergeCell ref="VTM3:VTN3"/>
    <mergeCell ref="VUI3:VUJ3"/>
    <mergeCell ref="VUK3:VUL3"/>
    <mergeCell ref="VUM3:VUN3"/>
    <mergeCell ref="VUO3:VUP3"/>
    <mergeCell ref="VUQ3:VUR3"/>
    <mergeCell ref="VTY3:VTZ3"/>
    <mergeCell ref="VUA3:VUB3"/>
    <mergeCell ref="VUC3:VUD3"/>
    <mergeCell ref="VUE3:VUF3"/>
    <mergeCell ref="VUG3:VUH3"/>
    <mergeCell ref="VSA3:VSB3"/>
    <mergeCell ref="VSC3:VSD3"/>
    <mergeCell ref="VSE3:VSF3"/>
    <mergeCell ref="VSG3:VSH3"/>
    <mergeCell ref="VSI3:VSJ3"/>
    <mergeCell ref="VUS3:VUT3"/>
    <mergeCell ref="VUU3:VUV3"/>
    <mergeCell ref="VUW3:VUX3"/>
    <mergeCell ref="VUY3:VUZ3"/>
    <mergeCell ref="VVA3:VVB3"/>
    <mergeCell ref="VVW3:VVX3"/>
    <mergeCell ref="VVY3:VVZ3"/>
    <mergeCell ref="VWA3:VWB3"/>
    <mergeCell ref="VWC3:VWD3"/>
    <mergeCell ref="VWE3:VWF3"/>
    <mergeCell ref="VVM3:VVN3"/>
    <mergeCell ref="VVO3:VVP3"/>
    <mergeCell ref="VVQ3:VVR3"/>
    <mergeCell ref="VVS3:VVT3"/>
    <mergeCell ref="VVU3:VVV3"/>
    <mergeCell ref="VTO3:VTP3"/>
    <mergeCell ref="VTQ3:VTR3"/>
    <mergeCell ref="VTS3:VTT3"/>
    <mergeCell ref="VTU3:VTV3"/>
    <mergeCell ref="VTW3:VTX3"/>
    <mergeCell ref="VWG3:VWH3"/>
    <mergeCell ref="VWI3:VWJ3"/>
    <mergeCell ref="VWK3:VWL3"/>
    <mergeCell ref="VWM3:VWN3"/>
    <mergeCell ref="VWO3:VWP3"/>
    <mergeCell ref="VXK3:VXL3"/>
    <mergeCell ref="VXM3:VXN3"/>
    <mergeCell ref="VXO3:VXP3"/>
    <mergeCell ref="VXQ3:VXR3"/>
    <mergeCell ref="VXS3:VXT3"/>
    <mergeCell ref="VXA3:VXB3"/>
    <mergeCell ref="VXC3:VXD3"/>
    <mergeCell ref="VXE3:VXF3"/>
    <mergeCell ref="VXG3:VXH3"/>
    <mergeCell ref="VXI3:VXJ3"/>
    <mergeCell ref="VVC3:VVD3"/>
    <mergeCell ref="VVE3:VVF3"/>
    <mergeCell ref="VVG3:VVH3"/>
    <mergeCell ref="VVI3:VVJ3"/>
    <mergeCell ref="VVK3:VVL3"/>
    <mergeCell ref="VXU3:VXV3"/>
    <mergeCell ref="VXW3:VXX3"/>
    <mergeCell ref="VXY3:VXZ3"/>
    <mergeCell ref="VYA3:VYB3"/>
    <mergeCell ref="VYC3:VYD3"/>
    <mergeCell ref="VYY3:VYZ3"/>
    <mergeCell ref="VZA3:VZB3"/>
    <mergeCell ref="VZC3:VZD3"/>
    <mergeCell ref="VZE3:VZF3"/>
    <mergeCell ref="VZG3:VZH3"/>
    <mergeCell ref="VYO3:VYP3"/>
    <mergeCell ref="VYQ3:VYR3"/>
    <mergeCell ref="VYS3:VYT3"/>
    <mergeCell ref="VYU3:VYV3"/>
    <mergeCell ref="VYW3:VYX3"/>
    <mergeCell ref="VWQ3:VWR3"/>
    <mergeCell ref="VWS3:VWT3"/>
    <mergeCell ref="VWU3:VWV3"/>
    <mergeCell ref="VWW3:VWX3"/>
    <mergeCell ref="VWY3:VWZ3"/>
    <mergeCell ref="VZI3:VZJ3"/>
    <mergeCell ref="VZK3:VZL3"/>
    <mergeCell ref="VZM3:VZN3"/>
    <mergeCell ref="VZO3:VZP3"/>
    <mergeCell ref="VZQ3:VZR3"/>
    <mergeCell ref="WAM3:WAN3"/>
    <mergeCell ref="WAO3:WAP3"/>
    <mergeCell ref="WAQ3:WAR3"/>
    <mergeCell ref="WAS3:WAT3"/>
    <mergeCell ref="WAU3:WAV3"/>
    <mergeCell ref="WAC3:WAD3"/>
    <mergeCell ref="WAE3:WAF3"/>
    <mergeCell ref="WAG3:WAH3"/>
    <mergeCell ref="WAI3:WAJ3"/>
    <mergeCell ref="WAK3:WAL3"/>
    <mergeCell ref="VYE3:VYF3"/>
    <mergeCell ref="VYG3:VYH3"/>
    <mergeCell ref="VYI3:VYJ3"/>
    <mergeCell ref="VYK3:VYL3"/>
    <mergeCell ref="VYM3:VYN3"/>
    <mergeCell ref="WAW3:WAX3"/>
    <mergeCell ref="WAY3:WAZ3"/>
    <mergeCell ref="WBA3:WBB3"/>
    <mergeCell ref="WBC3:WBD3"/>
    <mergeCell ref="WBE3:WBF3"/>
    <mergeCell ref="WCA3:WCB3"/>
    <mergeCell ref="WCC3:WCD3"/>
    <mergeCell ref="WCE3:WCF3"/>
    <mergeCell ref="WCG3:WCH3"/>
    <mergeCell ref="WCI3:WCJ3"/>
    <mergeCell ref="WBQ3:WBR3"/>
    <mergeCell ref="WBS3:WBT3"/>
    <mergeCell ref="WBU3:WBV3"/>
    <mergeCell ref="WBW3:WBX3"/>
    <mergeCell ref="WBY3:WBZ3"/>
    <mergeCell ref="VZS3:VZT3"/>
    <mergeCell ref="VZU3:VZV3"/>
    <mergeCell ref="VZW3:VZX3"/>
    <mergeCell ref="VZY3:VZZ3"/>
    <mergeCell ref="WAA3:WAB3"/>
    <mergeCell ref="WCK3:WCL3"/>
    <mergeCell ref="WCM3:WCN3"/>
    <mergeCell ref="WCO3:WCP3"/>
    <mergeCell ref="WCQ3:WCR3"/>
    <mergeCell ref="WCS3:WCT3"/>
    <mergeCell ref="WDO3:WDP3"/>
    <mergeCell ref="WDQ3:WDR3"/>
    <mergeCell ref="WDS3:WDT3"/>
    <mergeCell ref="WDU3:WDV3"/>
    <mergeCell ref="WDW3:WDX3"/>
    <mergeCell ref="WDE3:WDF3"/>
    <mergeCell ref="WDG3:WDH3"/>
    <mergeCell ref="WDI3:WDJ3"/>
    <mergeCell ref="WDK3:WDL3"/>
    <mergeCell ref="WDM3:WDN3"/>
    <mergeCell ref="WBG3:WBH3"/>
    <mergeCell ref="WBI3:WBJ3"/>
    <mergeCell ref="WBK3:WBL3"/>
    <mergeCell ref="WBM3:WBN3"/>
    <mergeCell ref="WBO3:WBP3"/>
    <mergeCell ref="WDY3:WDZ3"/>
    <mergeCell ref="WEA3:WEB3"/>
    <mergeCell ref="WEC3:WED3"/>
    <mergeCell ref="WEE3:WEF3"/>
    <mergeCell ref="WEG3:WEH3"/>
    <mergeCell ref="WFC3:WFD3"/>
    <mergeCell ref="WFE3:WFF3"/>
    <mergeCell ref="WFG3:WFH3"/>
    <mergeCell ref="WFI3:WFJ3"/>
    <mergeCell ref="WFK3:WFL3"/>
    <mergeCell ref="WES3:WET3"/>
    <mergeCell ref="WEU3:WEV3"/>
    <mergeCell ref="WEW3:WEX3"/>
    <mergeCell ref="WEY3:WEZ3"/>
    <mergeCell ref="WFA3:WFB3"/>
    <mergeCell ref="WCU3:WCV3"/>
    <mergeCell ref="WCW3:WCX3"/>
    <mergeCell ref="WCY3:WCZ3"/>
    <mergeCell ref="WDA3:WDB3"/>
    <mergeCell ref="WDC3:WDD3"/>
    <mergeCell ref="WFM3:WFN3"/>
    <mergeCell ref="WFO3:WFP3"/>
    <mergeCell ref="WFQ3:WFR3"/>
    <mergeCell ref="WFS3:WFT3"/>
    <mergeCell ref="WFU3:WFV3"/>
    <mergeCell ref="WGQ3:WGR3"/>
    <mergeCell ref="WGS3:WGT3"/>
    <mergeCell ref="WGU3:WGV3"/>
    <mergeCell ref="WGW3:WGX3"/>
    <mergeCell ref="WGY3:WGZ3"/>
    <mergeCell ref="WGG3:WGH3"/>
    <mergeCell ref="WGI3:WGJ3"/>
    <mergeCell ref="WGK3:WGL3"/>
    <mergeCell ref="WGM3:WGN3"/>
    <mergeCell ref="WGO3:WGP3"/>
    <mergeCell ref="WEI3:WEJ3"/>
    <mergeCell ref="WEK3:WEL3"/>
    <mergeCell ref="WEM3:WEN3"/>
    <mergeCell ref="WEO3:WEP3"/>
    <mergeCell ref="WEQ3:WER3"/>
    <mergeCell ref="WHA3:WHB3"/>
    <mergeCell ref="WHC3:WHD3"/>
    <mergeCell ref="WHE3:WHF3"/>
    <mergeCell ref="WHG3:WHH3"/>
    <mergeCell ref="WHI3:WHJ3"/>
    <mergeCell ref="WIE3:WIF3"/>
    <mergeCell ref="WIG3:WIH3"/>
    <mergeCell ref="WII3:WIJ3"/>
    <mergeCell ref="WIK3:WIL3"/>
    <mergeCell ref="WIM3:WIN3"/>
    <mergeCell ref="WHU3:WHV3"/>
    <mergeCell ref="WHW3:WHX3"/>
    <mergeCell ref="WHY3:WHZ3"/>
    <mergeCell ref="WIA3:WIB3"/>
    <mergeCell ref="WIC3:WID3"/>
    <mergeCell ref="WFW3:WFX3"/>
    <mergeCell ref="WFY3:WFZ3"/>
    <mergeCell ref="WGA3:WGB3"/>
    <mergeCell ref="WGC3:WGD3"/>
    <mergeCell ref="WGE3:WGF3"/>
    <mergeCell ref="WIO3:WIP3"/>
    <mergeCell ref="WIQ3:WIR3"/>
    <mergeCell ref="WIS3:WIT3"/>
    <mergeCell ref="WIU3:WIV3"/>
    <mergeCell ref="WIW3:WIX3"/>
    <mergeCell ref="WJS3:WJT3"/>
    <mergeCell ref="WJU3:WJV3"/>
    <mergeCell ref="WJW3:WJX3"/>
    <mergeCell ref="WJY3:WJZ3"/>
    <mergeCell ref="WKA3:WKB3"/>
    <mergeCell ref="WJI3:WJJ3"/>
    <mergeCell ref="WJK3:WJL3"/>
    <mergeCell ref="WJM3:WJN3"/>
    <mergeCell ref="WJO3:WJP3"/>
    <mergeCell ref="WJQ3:WJR3"/>
    <mergeCell ref="WHK3:WHL3"/>
    <mergeCell ref="WHM3:WHN3"/>
    <mergeCell ref="WHO3:WHP3"/>
    <mergeCell ref="WHQ3:WHR3"/>
    <mergeCell ref="WHS3:WHT3"/>
    <mergeCell ref="WKC3:WKD3"/>
    <mergeCell ref="WKE3:WKF3"/>
    <mergeCell ref="WKG3:WKH3"/>
    <mergeCell ref="WKI3:WKJ3"/>
    <mergeCell ref="WKK3:WKL3"/>
    <mergeCell ref="WLG3:WLH3"/>
    <mergeCell ref="WLI3:WLJ3"/>
    <mergeCell ref="WLK3:WLL3"/>
    <mergeCell ref="WLM3:WLN3"/>
    <mergeCell ref="WLO3:WLP3"/>
    <mergeCell ref="WKW3:WKX3"/>
    <mergeCell ref="WKY3:WKZ3"/>
    <mergeCell ref="WLA3:WLB3"/>
    <mergeCell ref="WLC3:WLD3"/>
    <mergeCell ref="WLE3:WLF3"/>
    <mergeCell ref="WIY3:WIZ3"/>
    <mergeCell ref="WJA3:WJB3"/>
    <mergeCell ref="WJC3:WJD3"/>
    <mergeCell ref="WJE3:WJF3"/>
    <mergeCell ref="WJG3:WJH3"/>
    <mergeCell ref="WLQ3:WLR3"/>
    <mergeCell ref="WLS3:WLT3"/>
    <mergeCell ref="WLU3:WLV3"/>
    <mergeCell ref="WLW3:WLX3"/>
    <mergeCell ref="WLY3:WLZ3"/>
    <mergeCell ref="WMU3:WMV3"/>
    <mergeCell ref="WMW3:WMX3"/>
    <mergeCell ref="WMY3:WMZ3"/>
    <mergeCell ref="WNA3:WNB3"/>
    <mergeCell ref="WNC3:WND3"/>
    <mergeCell ref="WMK3:WML3"/>
    <mergeCell ref="WMM3:WMN3"/>
    <mergeCell ref="WMO3:WMP3"/>
    <mergeCell ref="WMQ3:WMR3"/>
    <mergeCell ref="WMS3:WMT3"/>
    <mergeCell ref="WKM3:WKN3"/>
    <mergeCell ref="WKO3:WKP3"/>
    <mergeCell ref="WKQ3:WKR3"/>
    <mergeCell ref="WKS3:WKT3"/>
    <mergeCell ref="WKU3:WKV3"/>
    <mergeCell ref="WNE3:WNF3"/>
    <mergeCell ref="WNG3:WNH3"/>
    <mergeCell ref="WNI3:WNJ3"/>
    <mergeCell ref="WNK3:WNL3"/>
    <mergeCell ref="WNM3:WNN3"/>
    <mergeCell ref="WOI3:WOJ3"/>
    <mergeCell ref="WOK3:WOL3"/>
    <mergeCell ref="WOM3:WON3"/>
    <mergeCell ref="WOO3:WOP3"/>
    <mergeCell ref="WOQ3:WOR3"/>
    <mergeCell ref="WNY3:WNZ3"/>
    <mergeCell ref="WOA3:WOB3"/>
    <mergeCell ref="WOC3:WOD3"/>
    <mergeCell ref="WOE3:WOF3"/>
    <mergeCell ref="WOG3:WOH3"/>
    <mergeCell ref="WMA3:WMB3"/>
    <mergeCell ref="WMC3:WMD3"/>
    <mergeCell ref="WME3:WMF3"/>
    <mergeCell ref="WMG3:WMH3"/>
    <mergeCell ref="WMI3:WMJ3"/>
    <mergeCell ref="WOS3:WOT3"/>
    <mergeCell ref="WOU3:WOV3"/>
    <mergeCell ref="WOW3:WOX3"/>
    <mergeCell ref="WOY3:WOZ3"/>
    <mergeCell ref="WPA3:WPB3"/>
    <mergeCell ref="WPW3:WPX3"/>
    <mergeCell ref="WPY3:WPZ3"/>
    <mergeCell ref="WQA3:WQB3"/>
    <mergeCell ref="WQC3:WQD3"/>
    <mergeCell ref="WQE3:WQF3"/>
    <mergeCell ref="WPM3:WPN3"/>
    <mergeCell ref="WPO3:WPP3"/>
    <mergeCell ref="WPQ3:WPR3"/>
    <mergeCell ref="WPS3:WPT3"/>
    <mergeCell ref="WPU3:WPV3"/>
    <mergeCell ref="WNO3:WNP3"/>
    <mergeCell ref="WNQ3:WNR3"/>
    <mergeCell ref="WNS3:WNT3"/>
    <mergeCell ref="WNU3:WNV3"/>
    <mergeCell ref="WNW3:WNX3"/>
    <mergeCell ref="WQG3:WQH3"/>
    <mergeCell ref="WQI3:WQJ3"/>
    <mergeCell ref="WQK3:WQL3"/>
    <mergeCell ref="WQM3:WQN3"/>
    <mergeCell ref="WQO3:WQP3"/>
    <mergeCell ref="WRK3:WRL3"/>
    <mergeCell ref="WRM3:WRN3"/>
    <mergeCell ref="WRO3:WRP3"/>
    <mergeCell ref="WRQ3:WRR3"/>
    <mergeCell ref="WRS3:WRT3"/>
    <mergeCell ref="WRA3:WRB3"/>
    <mergeCell ref="WRC3:WRD3"/>
    <mergeCell ref="WRE3:WRF3"/>
    <mergeCell ref="WRG3:WRH3"/>
    <mergeCell ref="WRI3:WRJ3"/>
    <mergeCell ref="WPC3:WPD3"/>
    <mergeCell ref="WPE3:WPF3"/>
    <mergeCell ref="WPG3:WPH3"/>
    <mergeCell ref="WPI3:WPJ3"/>
    <mergeCell ref="WPK3:WPL3"/>
    <mergeCell ref="WRU3:WRV3"/>
    <mergeCell ref="WRW3:WRX3"/>
    <mergeCell ref="WRY3:WRZ3"/>
    <mergeCell ref="WSA3:WSB3"/>
    <mergeCell ref="WSC3:WSD3"/>
    <mergeCell ref="WSY3:WSZ3"/>
    <mergeCell ref="WTA3:WTB3"/>
    <mergeCell ref="WTC3:WTD3"/>
    <mergeCell ref="WTE3:WTF3"/>
    <mergeCell ref="WTG3:WTH3"/>
    <mergeCell ref="WSO3:WSP3"/>
    <mergeCell ref="WSQ3:WSR3"/>
    <mergeCell ref="WSS3:WST3"/>
    <mergeCell ref="WSU3:WSV3"/>
    <mergeCell ref="WSW3:WSX3"/>
    <mergeCell ref="WQQ3:WQR3"/>
    <mergeCell ref="WQS3:WQT3"/>
    <mergeCell ref="WQU3:WQV3"/>
    <mergeCell ref="WQW3:WQX3"/>
    <mergeCell ref="WQY3:WQZ3"/>
    <mergeCell ref="WTI3:WTJ3"/>
    <mergeCell ref="WTK3:WTL3"/>
    <mergeCell ref="WTM3:WTN3"/>
    <mergeCell ref="WTO3:WTP3"/>
    <mergeCell ref="WTQ3:WTR3"/>
    <mergeCell ref="WUM3:WUN3"/>
    <mergeCell ref="WUO3:WUP3"/>
    <mergeCell ref="WUQ3:WUR3"/>
    <mergeCell ref="WUS3:WUT3"/>
    <mergeCell ref="WUU3:WUV3"/>
    <mergeCell ref="WUC3:WUD3"/>
    <mergeCell ref="WUE3:WUF3"/>
    <mergeCell ref="WUG3:WUH3"/>
    <mergeCell ref="WUI3:WUJ3"/>
    <mergeCell ref="WUK3:WUL3"/>
    <mergeCell ref="WSE3:WSF3"/>
    <mergeCell ref="WSG3:WSH3"/>
    <mergeCell ref="WSI3:WSJ3"/>
    <mergeCell ref="WSK3:WSL3"/>
    <mergeCell ref="WSM3:WSN3"/>
    <mergeCell ref="WUW3:WUX3"/>
    <mergeCell ref="WUY3:WUZ3"/>
    <mergeCell ref="WVA3:WVB3"/>
    <mergeCell ref="WVC3:WVD3"/>
    <mergeCell ref="WVE3:WVF3"/>
    <mergeCell ref="WWA3:WWB3"/>
    <mergeCell ref="WWC3:WWD3"/>
    <mergeCell ref="WWE3:WWF3"/>
    <mergeCell ref="WWG3:WWH3"/>
    <mergeCell ref="WWI3:WWJ3"/>
    <mergeCell ref="WVQ3:WVR3"/>
    <mergeCell ref="WVS3:WVT3"/>
    <mergeCell ref="WVU3:WVV3"/>
    <mergeCell ref="WVW3:WVX3"/>
    <mergeCell ref="WVY3:WVZ3"/>
    <mergeCell ref="WTS3:WTT3"/>
    <mergeCell ref="WTU3:WTV3"/>
    <mergeCell ref="WTW3:WTX3"/>
    <mergeCell ref="WTY3:WTZ3"/>
    <mergeCell ref="WUA3:WUB3"/>
    <mergeCell ref="WWK3:WWL3"/>
    <mergeCell ref="WWM3:WWN3"/>
    <mergeCell ref="WWO3:WWP3"/>
    <mergeCell ref="WWQ3:WWR3"/>
    <mergeCell ref="WWS3:WWT3"/>
    <mergeCell ref="WXO3:WXP3"/>
    <mergeCell ref="WXQ3:WXR3"/>
    <mergeCell ref="WXS3:WXT3"/>
    <mergeCell ref="WXU3:WXV3"/>
    <mergeCell ref="WXW3:WXX3"/>
    <mergeCell ref="WXE3:WXF3"/>
    <mergeCell ref="WXG3:WXH3"/>
    <mergeCell ref="WXI3:WXJ3"/>
    <mergeCell ref="WXK3:WXL3"/>
    <mergeCell ref="WXM3:WXN3"/>
    <mergeCell ref="WVG3:WVH3"/>
    <mergeCell ref="WVI3:WVJ3"/>
    <mergeCell ref="WVK3:WVL3"/>
    <mergeCell ref="WVM3:WVN3"/>
    <mergeCell ref="WVO3:WVP3"/>
    <mergeCell ref="WXY3:WXZ3"/>
    <mergeCell ref="WYA3:WYB3"/>
    <mergeCell ref="WYC3:WYD3"/>
    <mergeCell ref="WYE3:WYF3"/>
    <mergeCell ref="WYG3:WYH3"/>
    <mergeCell ref="WZC3:WZD3"/>
    <mergeCell ref="WZE3:WZF3"/>
    <mergeCell ref="WZG3:WZH3"/>
    <mergeCell ref="WZI3:WZJ3"/>
    <mergeCell ref="WZK3:WZL3"/>
    <mergeCell ref="WYS3:WYT3"/>
    <mergeCell ref="WYU3:WYV3"/>
    <mergeCell ref="WYW3:WYX3"/>
    <mergeCell ref="WYY3:WYZ3"/>
    <mergeCell ref="WZA3:WZB3"/>
    <mergeCell ref="WWU3:WWV3"/>
    <mergeCell ref="WWW3:WWX3"/>
    <mergeCell ref="WWY3:WWZ3"/>
    <mergeCell ref="WXA3:WXB3"/>
    <mergeCell ref="WXC3:WXD3"/>
    <mergeCell ref="XAQ3:XAR3"/>
    <mergeCell ref="XAS3:XAT3"/>
    <mergeCell ref="XAU3:XAV3"/>
    <mergeCell ref="XAW3:XAX3"/>
    <mergeCell ref="XAY3:XAZ3"/>
    <mergeCell ref="XAG3:XAH3"/>
    <mergeCell ref="XAI3:XAJ3"/>
    <mergeCell ref="XAK3:XAL3"/>
    <mergeCell ref="XAM3:XAN3"/>
    <mergeCell ref="XAO3:XAP3"/>
    <mergeCell ref="WYI3:WYJ3"/>
    <mergeCell ref="WYK3:WYL3"/>
    <mergeCell ref="WYM3:WYN3"/>
    <mergeCell ref="WYO3:WYP3"/>
    <mergeCell ref="WYQ3:WYR3"/>
    <mergeCell ref="WZQ3:WZR3"/>
    <mergeCell ref="WZS3:WZT3"/>
    <mergeCell ref="XEY3:XEZ3"/>
    <mergeCell ref="B3:C3"/>
    <mergeCell ref="XEM3:XEN3"/>
    <mergeCell ref="XEO3:XEP3"/>
    <mergeCell ref="XEQ3:XER3"/>
    <mergeCell ref="XES3:XET3"/>
    <mergeCell ref="XEU3:XEV3"/>
    <mergeCell ref="XEC3:XED3"/>
    <mergeCell ref="XEE3:XEF3"/>
    <mergeCell ref="XEG3:XEH3"/>
    <mergeCell ref="XBA3:XBB3"/>
    <mergeCell ref="XBC3:XBD3"/>
    <mergeCell ref="XBE3:XBF3"/>
    <mergeCell ref="XBG3:XBH3"/>
    <mergeCell ref="XBI3:XBJ3"/>
    <mergeCell ref="XEW3:XEX3"/>
    <mergeCell ref="XEI3:XEJ3"/>
    <mergeCell ref="XEK3:XEL3"/>
    <mergeCell ref="XDS3:XDT3"/>
    <mergeCell ref="XDU3:XDV3"/>
    <mergeCell ref="XBU3:XBV3"/>
    <mergeCell ref="XBW3:XBX3"/>
    <mergeCell ref="XBY3:XBZ3"/>
    <mergeCell ref="XCA3:XCB3"/>
    <mergeCell ref="XCC3:XCD3"/>
    <mergeCell ref="XBK3:XBL3"/>
    <mergeCell ref="XBM3:XBN3"/>
    <mergeCell ref="XBO3:XBP3"/>
    <mergeCell ref="XBQ3:XBR3"/>
    <mergeCell ref="XBS3:XBT3"/>
    <mergeCell ref="XCW3:XCX3"/>
    <mergeCell ref="XCE3:XCF3"/>
    <mergeCell ref="B23:C23"/>
    <mergeCell ref="F24:O24"/>
    <mergeCell ref="B27:B28"/>
    <mergeCell ref="XCY3:XCZ3"/>
    <mergeCell ref="XDA3:XDB3"/>
    <mergeCell ref="XDC3:XDD3"/>
    <mergeCell ref="XDE3:XDF3"/>
    <mergeCell ref="XDG3:XDH3"/>
    <mergeCell ref="XCO3:XCP3"/>
    <mergeCell ref="XCQ3:XCR3"/>
    <mergeCell ref="XCS3:XCT3"/>
    <mergeCell ref="XCU3:XCV3"/>
    <mergeCell ref="XDW3:XDX3"/>
    <mergeCell ref="XDY3:XDZ3"/>
    <mergeCell ref="XEA3:XEB3"/>
    <mergeCell ref="XDI3:XDJ3"/>
    <mergeCell ref="XDK3:XDL3"/>
    <mergeCell ref="XDM3:XDN3"/>
    <mergeCell ref="XDO3:XDP3"/>
    <mergeCell ref="XDQ3:XDR3"/>
    <mergeCell ref="XCG3:XCH3"/>
    <mergeCell ref="XCI3:XCJ3"/>
    <mergeCell ref="XCK3:XCL3"/>
    <mergeCell ref="XCM3:XCN3"/>
    <mergeCell ref="WZW3:WZX3"/>
    <mergeCell ref="WZY3:WZZ3"/>
    <mergeCell ref="XAA3:XAB3"/>
    <mergeCell ref="XAC3:XAD3"/>
    <mergeCell ref="XAE3:XAF3"/>
    <mergeCell ref="WZM3:WZN3"/>
    <mergeCell ref="WZO3:WZP3"/>
    <mergeCell ref="WZU3:WZV3"/>
  </mergeCells>
  <conditionalFormatting sqref="C5">
    <cfRule type="expression" dxfId="91" priority="10">
      <formula>DATEDIF(#REF!,C5,"m")&gt;36</formula>
    </cfRule>
    <cfRule type="expression" dxfId="90" priority="11">
      <formula>$C$8&lt;#REF!</formula>
    </cfRule>
  </conditionalFormatting>
  <conditionalFormatting sqref="C11">
    <cfRule type="expression" dxfId="89" priority="3">
      <formula>$C$10="Nein"</formula>
    </cfRule>
  </conditionalFormatting>
  <conditionalFormatting sqref="F24:O24">
    <cfRule type="expression" dxfId="88" priority="9">
      <formula>$C$24="Ja"</formula>
    </cfRule>
  </conditionalFormatting>
  <conditionalFormatting sqref="T27:T30">
    <cfRule type="expression" dxfId="87" priority="5">
      <formula>$T$28=""</formula>
    </cfRule>
  </conditionalFormatting>
  <dataValidations count="8">
    <dataValidation type="decimal" allowBlank="1" showInputMessage="1" showErrorMessage="1" errorTitle="Fehlerhafte Dateneingabe" error="Bitte geben Sie nur Zahlenwerte, keinen Text oder Bereiche an." sqref="E16:E25 H22:O23 F25:O25 F16:G23 P22:W25 H16:W21 X16:AE25 E29:AE30" xr:uid="{492846F0-1886-4B9E-A593-7D560AD9946C}">
      <formula1>0</formula1>
      <formula2>1000000000000</formula2>
    </dataValidation>
    <dataValidation type="date" allowBlank="1" showInputMessage="1" showErrorMessage="1" errorTitle="Fehlerhafte Dateneingabe" error="Bitte geben Sie das Datum im Format TT/MM/JJJJ an. In dieser Erklärhilfe ist der 31.12.2037 der letzte mögliche Tag des operativen Beginns." sqref="C8" xr:uid="{43E99B83-B8EF-498C-8078-EC47528411F9}">
      <formula1>46023</formula1>
      <formula2>50405</formula2>
    </dataValidation>
    <dataValidation type="list" allowBlank="1" showInputMessage="1" showErrorMessage="1" sqref="C24" xr:uid="{1CBB833F-D7CF-4F40-B590-058802EA7E77}">
      <formula1>"Ja, Nein"</formula1>
    </dataValidation>
    <dataValidation type="date" allowBlank="1" showInputMessage="1" showErrorMessage="1" error="Bitte geben Sie das Datum im Format TT.MM.JJJJ an. In dieser Erklärhilfe ist der 31.12.2029 der letzte mögliche Tag der Bekanntgabe des Zuwendungsbescheids." sqref="C6" xr:uid="{146C8795-1DA2-480E-862D-528A1FAC1E32}">
      <formula1>46023</formula1>
      <formula2>46753</formula2>
    </dataValidation>
    <dataValidation type="list" allowBlank="1" showInputMessage="1" showErrorMessage="1" sqref="C33" xr:uid="{011D96AC-A5BE-4B6A-8AC5-7304FB7381D3}">
      <formula1>"Szenario 1, Szenario 2, Szenario 3"</formula1>
    </dataValidation>
    <dataValidation type="whole" allowBlank="1" showInputMessage="1" showErrorMessage="1" error="Der hier eingetragene Wert muss sich zwischen 0 und 12 Monaten bewegen." sqref="C7" xr:uid="{7B3ED467-B036-4650-A133-766B5FA26F19}">
      <formula1>0</formula1>
      <formula2>12</formula2>
    </dataValidation>
    <dataValidation type="list" allowBlank="1" showInputMessage="1" showErrorMessage="1" errorTitle="Fehlerhafte Dateneingabe" error="Bitte geben Sie nur Zahlenwerte, keinen Text oder Bereiche an." sqref="C10" xr:uid="{1A555C17-09D6-441A-B04A-D371B8F07E92}">
      <formula1>"Ja, Nein"</formula1>
    </dataValidation>
    <dataValidation type="custom" allowBlank="1" showInputMessage="1" showErrorMessage="1" errorTitle="Fehlerhafte Dateneingabe" error="Bitte geben Sie nur Zahlenwerte, keinen Text oder Bereiche an." sqref="C11" xr:uid="{7DF60585-52B6-4108-8545-2AC5455A5175}">
      <formula1>C1="Ja"</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6" id="{00000000-000E-0000-0400-000002000000}">
            <xm:f>'4c) Berechnungen_MFS'!$E$99="Nein"</xm:f>
            <x14:dxf>
              <font>
                <color theme="0"/>
              </font>
              <fill>
                <patternFill>
                  <bgColor theme="0"/>
                </patternFill>
              </fill>
              <border>
                <left style="thin">
                  <color auto="1"/>
                </left>
                <right/>
                <top/>
                <bottom/>
                <vertical/>
                <horizontal/>
              </border>
            </x14:dxf>
          </x14:cfRule>
          <xm:sqref>T33:T41</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3CAAA-2D19-49A4-98E5-539AD5C70F89}">
  <sheetPr codeName="Sheet10">
    <tabColor theme="9" tint="0.59999389629810485"/>
  </sheetPr>
  <dimension ref="A1:U37"/>
  <sheetViews>
    <sheetView zoomScaleNormal="100" workbookViewId="0"/>
  </sheetViews>
  <sheetFormatPr defaultColWidth="0" defaultRowHeight="15" customHeight="1" zeroHeight="1"/>
  <cols>
    <col min="1" max="1" width="29.81640625" style="1198" customWidth="1"/>
    <col min="2" max="2" width="75.453125" style="1198" customWidth="1"/>
    <col min="3" max="3" width="22.81640625" style="1198" bestFit="1" customWidth="1"/>
    <col min="4" max="4" width="13.81640625" style="1198" bestFit="1" customWidth="1"/>
    <col min="5" max="19" width="12.54296875" style="1198" customWidth="1"/>
    <col min="20" max="20" width="12.54296875" style="1203" customWidth="1"/>
    <col min="21" max="21" width="2.453125" style="1203" customWidth="1"/>
    <col min="22" max="16384" width="8.54296875" style="1198" hidden="1"/>
  </cols>
  <sheetData>
    <row r="1" spans="1:21" s="1199" customFormat="1" ht="14.5">
      <c r="A1" s="1117"/>
      <c r="B1" s="1117"/>
      <c r="C1" s="1117"/>
      <c r="D1" s="1117"/>
      <c r="E1" s="1198"/>
      <c r="F1" s="1198"/>
      <c r="G1" s="1198"/>
      <c r="H1" s="1198"/>
      <c r="I1" s="1198"/>
      <c r="J1" s="1198"/>
      <c r="K1" s="1198"/>
      <c r="L1" s="1198"/>
      <c r="M1" s="1198"/>
      <c r="N1" s="1198"/>
      <c r="O1" s="1198"/>
      <c r="P1" s="1198"/>
      <c r="Q1" s="1198"/>
      <c r="R1" s="1198"/>
      <c r="S1" s="1198"/>
      <c r="T1" s="1198"/>
      <c r="U1" s="1198"/>
    </row>
    <row r="2" spans="1:21" s="1199" customFormat="1" ht="28.5">
      <c r="A2" s="1117"/>
      <c r="B2" s="1118" t="s">
        <v>131</v>
      </c>
      <c r="C2" s="1117"/>
      <c r="D2" s="1117"/>
      <c r="E2" s="1198"/>
      <c r="F2" s="1198"/>
      <c r="G2" s="1198"/>
      <c r="H2" s="1198"/>
      <c r="I2" s="1198"/>
      <c r="J2" s="1198"/>
      <c r="K2" s="1198"/>
      <c r="L2" s="1198"/>
      <c r="M2" s="1198"/>
      <c r="N2" s="1198"/>
      <c r="O2" s="1198"/>
      <c r="P2" s="1198"/>
      <c r="Q2" s="1198"/>
      <c r="R2" s="1198"/>
      <c r="S2" s="1198"/>
      <c r="T2" s="1198"/>
      <c r="U2" s="1198"/>
    </row>
    <row r="3" spans="1:21" s="1199" customFormat="1" ht="66" customHeight="1" thickBot="1">
      <c r="A3" s="1117"/>
      <c r="B3" s="1633" t="s">
        <v>509</v>
      </c>
      <c r="C3" s="1633"/>
      <c r="D3" s="1633"/>
      <c r="E3" s="1198"/>
      <c r="F3" s="1198"/>
      <c r="G3" s="1198"/>
      <c r="H3" s="1198"/>
      <c r="I3" s="1198"/>
      <c r="J3" s="1198"/>
      <c r="K3" s="1198"/>
      <c r="L3" s="1198"/>
      <c r="M3" s="1198"/>
      <c r="N3" s="1198"/>
      <c r="O3" s="1198"/>
      <c r="P3" s="1198"/>
      <c r="Q3" s="1198"/>
      <c r="R3" s="1198"/>
      <c r="S3" s="1198"/>
      <c r="T3" s="1198"/>
      <c r="U3" s="1198"/>
    </row>
    <row r="4" spans="1:21" s="1199" customFormat="1" ht="30" customHeight="1" thickBot="1">
      <c r="A4" s="1117"/>
      <c r="B4" s="1627" t="s">
        <v>132</v>
      </c>
      <c r="C4" s="1634"/>
      <c r="D4" s="1628"/>
      <c r="E4" s="1198"/>
      <c r="F4" s="1198"/>
      <c r="G4" s="1198"/>
      <c r="H4" s="1198"/>
      <c r="I4" s="1198"/>
      <c r="J4" s="1198"/>
      <c r="K4" s="1198"/>
      <c r="L4" s="1198"/>
      <c r="M4" s="1198"/>
      <c r="N4" s="1198"/>
      <c r="O4" s="1198"/>
      <c r="P4" s="1198"/>
      <c r="Q4" s="1198"/>
      <c r="R4" s="1198"/>
      <c r="S4" s="1198"/>
      <c r="T4" s="1198"/>
      <c r="U4" s="1198"/>
    </row>
    <row r="5" spans="1:21" s="1199" customFormat="1" ht="63" customHeight="1" thickBot="1">
      <c r="A5" s="1117"/>
      <c r="B5" s="1635" t="s">
        <v>133</v>
      </c>
      <c r="C5" s="1636"/>
      <c r="D5" s="1637"/>
      <c r="E5" s="1198"/>
      <c r="F5" s="1198"/>
      <c r="G5" s="1198"/>
      <c r="H5" s="1198"/>
      <c r="I5" s="1198"/>
      <c r="J5" s="1198"/>
      <c r="K5" s="1198"/>
      <c r="L5" s="1198"/>
      <c r="M5" s="1198"/>
      <c r="N5" s="1198"/>
      <c r="O5" s="1198"/>
      <c r="P5" s="1198"/>
      <c r="Q5" s="1198"/>
      <c r="R5" s="1198"/>
      <c r="S5" s="1198"/>
      <c r="T5" s="1198"/>
      <c r="U5" s="1198"/>
    </row>
    <row r="6" spans="1:21" s="1204" customFormat="1" ht="15" customHeight="1" thickBot="1">
      <c r="A6" s="1158"/>
      <c r="B6" s="1200" t="s">
        <v>37</v>
      </c>
      <c r="C6" s="1201" t="s">
        <v>134</v>
      </c>
      <c r="D6" s="1202" t="s">
        <v>52</v>
      </c>
      <c r="E6" s="1203"/>
      <c r="F6" s="1203"/>
      <c r="G6" s="1203"/>
      <c r="H6" s="1203"/>
      <c r="I6" s="1203"/>
      <c r="J6" s="1203"/>
      <c r="K6" s="1203"/>
      <c r="L6" s="1203"/>
      <c r="M6" s="1203"/>
      <c r="N6" s="1203"/>
      <c r="O6" s="1203"/>
      <c r="P6" s="1203"/>
      <c r="Q6" s="1203"/>
      <c r="R6" s="1203"/>
      <c r="S6" s="1203"/>
      <c r="T6" s="1203"/>
      <c r="U6" s="1203"/>
    </row>
    <row r="7" spans="1:21" s="1204" customFormat="1" ht="25" customHeight="1">
      <c r="A7" s="1158"/>
      <c r="B7" s="1205" t="s">
        <v>135</v>
      </c>
      <c r="C7" s="1206" t="s">
        <v>136</v>
      </c>
      <c r="D7" s="1207" t="s">
        <v>57</v>
      </c>
      <c r="E7" s="587"/>
      <c r="F7" s="1203"/>
      <c r="G7" s="1203"/>
      <c r="H7" s="1203"/>
      <c r="I7" s="1203"/>
      <c r="J7" s="1203"/>
      <c r="K7" s="1203"/>
      <c r="L7" s="1203"/>
      <c r="M7" s="1203"/>
      <c r="N7" s="1203"/>
      <c r="O7" s="1203"/>
      <c r="P7" s="1203"/>
      <c r="Q7" s="1203"/>
      <c r="R7" s="1203"/>
      <c r="S7" s="1203"/>
      <c r="T7" s="1203"/>
      <c r="U7" s="1203"/>
    </row>
    <row r="8" spans="1:21" s="1204" customFormat="1" ht="19" customHeight="1">
      <c r="A8" s="1158"/>
      <c r="B8" s="1208" t="s">
        <v>137</v>
      </c>
      <c r="C8" s="1209" t="s">
        <v>138</v>
      </c>
      <c r="D8" s="1210" t="s">
        <v>139</v>
      </c>
      <c r="E8" s="300"/>
      <c r="F8" s="1203"/>
      <c r="G8" s="1203"/>
      <c r="H8" s="1203"/>
      <c r="I8" s="1203"/>
      <c r="J8" s="1203"/>
      <c r="K8" s="1203"/>
      <c r="L8" s="1203"/>
      <c r="M8" s="1203"/>
      <c r="N8" s="1203"/>
      <c r="O8" s="1203"/>
      <c r="P8" s="1203"/>
      <c r="Q8" s="1203"/>
      <c r="R8" s="1203"/>
      <c r="S8" s="1203"/>
      <c r="T8" s="1203"/>
      <c r="U8" s="1203"/>
    </row>
    <row r="9" spans="1:21" s="1204" customFormat="1" ht="29.5" thickBot="1">
      <c r="A9" s="1158"/>
      <c r="B9" s="1211" t="s">
        <v>140</v>
      </c>
      <c r="C9" s="1212" t="s">
        <v>141</v>
      </c>
      <c r="D9" s="1213" t="s">
        <v>101</v>
      </c>
      <c r="E9" s="1214">
        <f>IFERROR(E7/(E8*IF(E10="Höherer Wert",F10,0.65)*IF(E12="Höherer Wert", F12,0.46)*E11),0)</f>
        <v>0</v>
      </c>
      <c r="F9" s="1198"/>
      <c r="G9" s="1203"/>
      <c r="H9" s="1203"/>
      <c r="I9" s="1203"/>
      <c r="J9" s="1203"/>
      <c r="K9" s="1203"/>
      <c r="L9" s="1203"/>
      <c r="M9" s="1203"/>
      <c r="N9" s="1203"/>
      <c r="O9" s="1203"/>
      <c r="P9" s="1203"/>
      <c r="Q9" s="1203"/>
      <c r="R9" s="1203"/>
      <c r="S9" s="1203"/>
      <c r="T9" s="1203"/>
      <c r="U9" s="1203"/>
    </row>
    <row r="10" spans="1:21" s="1204" customFormat="1" ht="29.5" thickBot="1">
      <c r="A10" s="1158"/>
      <c r="B10" s="1215" t="s">
        <v>142</v>
      </c>
      <c r="C10" s="1216" t="s">
        <v>143</v>
      </c>
      <c r="D10" s="1216" t="s">
        <v>144</v>
      </c>
      <c r="E10" s="775" t="s">
        <v>145</v>
      </c>
      <c r="F10" s="1601"/>
      <c r="G10" s="1203"/>
      <c r="H10" s="1203"/>
      <c r="I10" s="1203"/>
      <c r="J10" s="1203"/>
      <c r="K10" s="1203"/>
      <c r="L10" s="1203"/>
      <c r="M10" s="1203"/>
      <c r="N10" s="1203"/>
      <c r="O10" s="1203"/>
      <c r="P10" s="1203"/>
      <c r="Q10" s="1203"/>
      <c r="R10" s="1203"/>
      <c r="S10" s="1203"/>
      <c r="T10" s="1203"/>
      <c r="U10" s="1203"/>
    </row>
    <row r="11" spans="1:21" s="1199" customFormat="1" ht="16.5" customHeight="1" thickBot="1">
      <c r="A11" s="1117"/>
      <c r="B11" s="1217" t="s">
        <v>146</v>
      </c>
      <c r="C11" s="1218" t="s">
        <v>147</v>
      </c>
      <c r="D11" s="1219" t="s">
        <v>148</v>
      </c>
      <c r="E11" s="564">
        <v>131472</v>
      </c>
      <c r="F11" s="1220"/>
      <c r="G11" s="1198"/>
      <c r="H11" s="1198"/>
      <c r="I11" s="1198"/>
      <c r="J11" s="1198"/>
      <c r="K11" s="1198"/>
      <c r="L11" s="1198"/>
      <c r="M11" s="1198"/>
      <c r="N11" s="1198"/>
      <c r="O11" s="1198"/>
      <c r="P11" s="1198"/>
      <c r="Q11" s="1198"/>
      <c r="R11" s="1198"/>
      <c r="S11" s="1198"/>
      <c r="T11" s="1198"/>
      <c r="U11" s="1198"/>
    </row>
    <row r="12" spans="1:21" s="1199" customFormat="1" ht="29.5" thickBot="1">
      <c r="A12" s="1117"/>
      <c r="B12" s="1221" t="s">
        <v>149</v>
      </c>
      <c r="C12" s="1222" t="s">
        <v>150</v>
      </c>
      <c r="D12" s="1223" t="s">
        <v>53</v>
      </c>
      <c r="E12" s="774" t="s">
        <v>151</v>
      </c>
      <c r="F12" s="1601"/>
      <c r="G12" s="1198"/>
      <c r="H12" s="1198"/>
      <c r="I12" s="1198"/>
      <c r="J12" s="1198"/>
      <c r="K12" s="1198"/>
      <c r="L12" s="1198"/>
      <c r="M12" s="1198"/>
      <c r="N12" s="1198"/>
      <c r="O12" s="1198"/>
      <c r="P12" s="1224"/>
      <c r="Q12" s="1224"/>
      <c r="R12" s="1224"/>
      <c r="S12" s="1198"/>
      <c r="T12" s="1198"/>
      <c r="U12" s="1198"/>
    </row>
    <row r="13" spans="1:21" s="1199" customFormat="1" ht="14.5">
      <c r="A13" s="1117"/>
      <c r="B13" s="1198"/>
      <c r="C13" s="1198"/>
      <c r="D13" s="1198"/>
      <c r="E13" s="1198"/>
      <c r="F13" s="1198"/>
      <c r="G13" s="1198"/>
      <c r="H13" s="1198"/>
      <c r="I13" s="1198"/>
      <c r="J13" s="1198"/>
      <c r="K13" s="1198"/>
      <c r="L13" s="1198"/>
      <c r="M13" s="1198"/>
      <c r="N13" s="1198"/>
      <c r="O13" s="1198"/>
      <c r="P13" s="1198"/>
      <c r="Q13" s="1198"/>
      <c r="R13" s="1198"/>
      <c r="S13" s="1198"/>
      <c r="T13" s="1198"/>
      <c r="U13" s="1198"/>
    </row>
    <row r="14" spans="1:21" s="1199" customFormat="1" ht="28.9" customHeight="1" thickBot="1">
      <c r="A14" s="1117"/>
      <c r="B14" s="1117"/>
      <c r="C14" s="1117"/>
      <c r="D14" s="1117"/>
      <c r="E14" s="1198"/>
      <c r="F14" s="1198"/>
      <c r="G14" s="1198"/>
      <c r="H14" s="1198"/>
      <c r="I14" s="1198"/>
      <c r="J14" s="1198"/>
      <c r="K14" s="1198"/>
      <c r="L14" s="1198"/>
      <c r="M14" s="1198"/>
      <c r="N14" s="1198"/>
      <c r="O14" s="1198"/>
      <c r="P14" s="1198"/>
      <c r="Q14" s="1198"/>
      <c r="R14" s="1198"/>
      <c r="S14" s="1198"/>
      <c r="T14" s="1198"/>
      <c r="U14" s="1198"/>
    </row>
    <row r="15" spans="1:21" s="1199" customFormat="1" ht="30" customHeight="1" thickBot="1">
      <c r="A15" s="1117"/>
      <c r="B15" s="1627" t="s">
        <v>152</v>
      </c>
      <c r="C15" s="1634"/>
      <c r="D15" s="1628"/>
      <c r="E15" s="1198"/>
      <c r="F15" s="1198"/>
      <c r="G15" s="1198"/>
      <c r="H15" s="1198"/>
      <c r="I15" s="1198"/>
      <c r="J15" s="1198"/>
      <c r="K15" s="1198"/>
      <c r="L15" s="1198"/>
      <c r="M15" s="1198"/>
      <c r="N15" s="1198"/>
      <c r="O15" s="1198"/>
      <c r="P15" s="1198"/>
      <c r="Q15" s="1198"/>
      <c r="R15" s="1198"/>
      <c r="S15" s="1198"/>
      <c r="T15" s="1198"/>
      <c r="U15" s="1198"/>
    </row>
    <row r="16" spans="1:21" s="1199" customFormat="1" ht="75" customHeight="1" thickBot="1">
      <c r="A16" s="1117"/>
      <c r="B16" s="1638" t="s">
        <v>153</v>
      </c>
      <c r="C16" s="1639"/>
      <c r="D16" s="1640"/>
      <c r="E16" s="1198"/>
      <c r="F16" s="1198"/>
      <c r="G16" s="1198"/>
      <c r="H16" s="1198"/>
      <c r="I16" s="1198"/>
      <c r="J16" s="1198"/>
      <c r="K16" s="1198"/>
      <c r="L16" s="1126"/>
      <c r="M16" s="1126"/>
      <c r="N16" s="1198"/>
      <c r="O16" s="1198"/>
      <c r="P16" s="1198"/>
      <c r="Q16" s="1198"/>
      <c r="R16" s="1198"/>
      <c r="S16" s="1198"/>
      <c r="T16" s="1203"/>
      <c r="U16" s="1203"/>
    </row>
    <row r="17" spans="1:21" s="1203" customFormat="1" ht="15" customHeight="1" thickBot="1">
      <c r="A17" s="1158"/>
      <c r="B17" s="1225" t="s">
        <v>37</v>
      </c>
      <c r="C17" s="1226" t="s">
        <v>134</v>
      </c>
      <c r="D17" s="1227" t="s">
        <v>52</v>
      </c>
    </row>
    <row r="18" spans="1:21" s="1203" customFormat="1" ht="15" customHeight="1" thickBot="1">
      <c r="A18" s="1158"/>
      <c r="B18" s="1228"/>
      <c r="C18" s="1229"/>
      <c r="D18" s="1230"/>
      <c r="E18" s="1231">
        <f>YEAR('2b) Allg. Inputs'!$C$8)</f>
        <v>1900</v>
      </c>
      <c r="F18" s="1232">
        <f>E18+1</f>
        <v>1901</v>
      </c>
      <c r="G18" s="1232">
        <f t="shared" ref="G18:S18" si="0">F18+1</f>
        <v>1902</v>
      </c>
      <c r="H18" s="1232">
        <f t="shared" si="0"/>
        <v>1903</v>
      </c>
      <c r="I18" s="1232">
        <f t="shared" si="0"/>
        <v>1904</v>
      </c>
      <c r="J18" s="1232">
        <f t="shared" si="0"/>
        <v>1905</v>
      </c>
      <c r="K18" s="1232">
        <f t="shared" si="0"/>
        <v>1906</v>
      </c>
      <c r="L18" s="1232">
        <f t="shared" si="0"/>
        <v>1907</v>
      </c>
      <c r="M18" s="1232">
        <f t="shared" si="0"/>
        <v>1908</v>
      </c>
      <c r="N18" s="1232">
        <f t="shared" si="0"/>
        <v>1909</v>
      </c>
      <c r="O18" s="1232">
        <f t="shared" si="0"/>
        <v>1910</v>
      </c>
      <c r="P18" s="1232">
        <f t="shared" si="0"/>
        <v>1911</v>
      </c>
      <c r="Q18" s="1232">
        <f t="shared" si="0"/>
        <v>1912</v>
      </c>
      <c r="R18" s="1232">
        <f t="shared" si="0"/>
        <v>1913</v>
      </c>
      <c r="S18" s="1232">
        <f t="shared" si="0"/>
        <v>1914</v>
      </c>
      <c r="T18" s="1233" t="str">
        <f>IF('4c) Berechnungen_MFS'!E99="Nein","",S18+1)</f>
        <v/>
      </c>
    </row>
    <row r="19" spans="1:21" ht="45.65" customHeight="1">
      <c r="A19" s="1117"/>
      <c r="B19" s="1234" t="s">
        <v>611</v>
      </c>
      <c r="C19" s="1206" t="s">
        <v>154</v>
      </c>
      <c r="D19" s="1235" t="s">
        <v>101</v>
      </c>
      <c r="E19" s="1602"/>
      <c r="F19" s="1603"/>
      <c r="G19" s="1603"/>
      <c r="H19" s="1603"/>
      <c r="I19" s="1603"/>
      <c r="J19" s="1603"/>
      <c r="K19" s="1603"/>
      <c r="L19" s="1603"/>
      <c r="M19" s="1603"/>
      <c r="N19" s="1603"/>
      <c r="O19" s="1603"/>
      <c r="P19" s="1603"/>
      <c r="Q19" s="1603"/>
      <c r="R19" s="1603"/>
      <c r="S19" s="1603"/>
      <c r="T19" s="1607"/>
    </row>
    <row r="20" spans="1:21" ht="31" customHeight="1">
      <c r="A20" s="1117"/>
      <c r="B20" s="1236" t="s">
        <v>155</v>
      </c>
      <c r="C20" s="1237" t="s">
        <v>156</v>
      </c>
      <c r="D20" s="1238" t="s">
        <v>157</v>
      </c>
      <c r="E20" s="1604"/>
      <c r="F20" s="1605"/>
      <c r="G20" s="1605"/>
      <c r="H20" s="1605"/>
      <c r="I20" s="1605"/>
      <c r="J20" s="1605"/>
      <c r="K20" s="1605"/>
      <c r="L20" s="1605"/>
      <c r="M20" s="1605"/>
      <c r="N20" s="1605"/>
      <c r="O20" s="1605"/>
      <c r="P20" s="1605"/>
      <c r="Q20" s="1605"/>
      <c r="R20" s="1605"/>
      <c r="S20" s="1605"/>
      <c r="T20" s="1608"/>
    </row>
    <row r="21" spans="1:21" ht="31.5" customHeight="1">
      <c r="A21" s="1117"/>
      <c r="B21" s="1239" t="s">
        <v>158</v>
      </c>
      <c r="C21" s="1212" t="s">
        <v>159</v>
      </c>
      <c r="D21" s="1240" t="s">
        <v>57</v>
      </c>
      <c r="E21" s="1241">
        <f>E20*$E$9</f>
        <v>0</v>
      </c>
      <c r="F21" s="1242">
        <f t="shared" ref="F21:S21" si="1">F20*$E$9</f>
        <v>0</v>
      </c>
      <c r="G21" s="1242">
        <f t="shared" si="1"/>
        <v>0</v>
      </c>
      <c r="H21" s="1242">
        <f t="shared" si="1"/>
        <v>0</v>
      </c>
      <c r="I21" s="1242">
        <f t="shared" si="1"/>
        <v>0</v>
      </c>
      <c r="J21" s="1242">
        <f t="shared" si="1"/>
        <v>0</v>
      </c>
      <c r="K21" s="1242">
        <f t="shared" si="1"/>
        <v>0</v>
      </c>
      <c r="L21" s="1242">
        <f t="shared" si="1"/>
        <v>0</v>
      </c>
      <c r="M21" s="1242">
        <f t="shared" si="1"/>
        <v>0</v>
      </c>
      <c r="N21" s="1242">
        <f t="shared" si="1"/>
        <v>0</v>
      </c>
      <c r="O21" s="1242">
        <f t="shared" si="1"/>
        <v>0</v>
      </c>
      <c r="P21" s="1242">
        <f t="shared" si="1"/>
        <v>0</v>
      </c>
      <c r="Q21" s="1242">
        <f t="shared" si="1"/>
        <v>0</v>
      </c>
      <c r="R21" s="1242">
        <f t="shared" si="1"/>
        <v>0</v>
      </c>
      <c r="S21" s="1242">
        <f t="shared" si="1"/>
        <v>0</v>
      </c>
      <c r="T21" s="1243">
        <f t="shared" ref="T21" si="2">T20*$E$9</f>
        <v>0</v>
      </c>
    </row>
    <row r="22" spans="1:21" ht="29">
      <c r="A22" s="1117"/>
      <c r="B22" s="1236" t="s">
        <v>612</v>
      </c>
      <c r="C22" s="1216" t="s">
        <v>160</v>
      </c>
      <c r="D22" s="1238" t="s">
        <v>57</v>
      </c>
      <c r="E22" s="1244">
        <f>E19*E20</f>
        <v>0</v>
      </c>
      <c r="F22" s="1245">
        <f t="shared" ref="F22:S22" si="3">F19*F20</f>
        <v>0</v>
      </c>
      <c r="G22" s="1245">
        <f t="shared" si="3"/>
        <v>0</v>
      </c>
      <c r="H22" s="1245">
        <f t="shared" si="3"/>
        <v>0</v>
      </c>
      <c r="I22" s="1245">
        <f t="shared" si="3"/>
        <v>0</v>
      </c>
      <c r="J22" s="1245">
        <f t="shared" si="3"/>
        <v>0</v>
      </c>
      <c r="K22" s="1245">
        <f t="shared" si="3"/>
        <v>0</v>
      </c>
      <c r="L22" s="1245">
        <f t="shared" si="3"/>
        <v>0</v>
      </c>
      <c r="M22" s="1245">
        <f t="shared" si="3"/>
        <v>0</v>
      </c>
      <c r="N22" s="1245">
        <f t="shared" si="3"/>
        <v>0</v>
      </c>
      <c r="O22" s="1245">
        <f t="shared" si="3"/>
        <v>0</v>
      </c>
      <c r="P22" s="1245">
        <f t="shared" si="3"/>
        <v>0</v>
      </c>
      <c r="Q22" s="1245">
        <f t="shared" si="3"/>
        <v>0</v>
      </c>
      <c r="R22" s="1245">
        <f t="shared" si="3"/>
        <v>0</v>
      </c>
      <c r="S22" s="1245">
        <f t="shared" si="3"/>
        <v>0</v>
      </c>
      <c r="T22" s="1246">
        <f t="shared" ref="T22" si="4">T19*T20</f>
        <v>0</v>
      </c>
    </row>
    <row r="23" spans="1:21" ht="44" thickBot="1">
      <c r="A23" s="1117"/>
      <c r="B23" s="1247" t="s">
        <v>510</v>
      </c>
      <c r="C23" s="1248" t="s">
        <v>161</v>
      </c>
      <c r="D23" s="1249" t="s">
        <v>57</v>
      </c>
      <c r="E23" s="1250">
        <f>E21+E22</f>
        <v>0</v>
      </c>
      <c r="F23" s="1251">
        <f t="shared" ref="F23:S23" si="5">F21+F22</f>
        <v>0</v>
      </c>
      <c r="G23" s="1251">
        <f t="shared" si="5"/>
        <v>0</v>
      </c>
      <c r="H23" s="1251">
        <f t="shared" si="5"/>
        <v>0</v>
      </c>
      <c r="I23" s="1251">
        <f t="shared" si="5"/>
        <v>0</v>
      </c>
      <c r="J23" s="1251">
        <f t="shared" si="5"/>
        <v>0</v>
      </c>
      <c r="K23" s="1251">
        <f t="shared" si="5"/>
        <v>0</v>
      </c>
      <c r="L23" s="1251">
        <f t="shared" si="5"/>
        <v>0</v>
      </c>
      <c r="M23" s="1251">
        <f t="shared" si="5"/>
        <v>0</v>
      </c>
      <c r="N23" s="1251">
        <f t="shared" si="5"/>
        <v>0</v>
      </c>
      <c r="O23" s="1251">
        <f t="shared" si="5"/>
        <v>0</v>
      </c>
      <c r="P23" s="1251">
        <f t="shared" si="5"/>
        <v>0</v>
      </c>
      <c r="Q23" s="1251">
        <f t="shared" si="5"/>
        <v>0</v>
      </c>
      <c r="R23" s="1251">
        <f t="shared" si="5"/>
        <v>0</v>
      </c>
      <c r="S23" s="1251">
        <f t="shared" si="5"/>
        <v>0</v>
      </c>
      <c r="T23" s="1252">
        <f t="shared" ref="T23" si="6">T21+T22</f>
        <v>0</v>
      </c>
    </row>
    <row r="24" spans="1:21" ht="14.5"/>
    <row r="25" spans="1:21" s="1199" customFormat="1" ht="14.5" hidden="1">
      <c r="A25" s="1198"/>
      <c r="T25" s="1203"/>
      <c r="U25" s="1203"/>
    </row>
    <row r="26" spans="1:21" s="1199" customFormat="1" ht="14.5" hidden="1">
      <c r="A26" s="1198"/>
      <c r="T26" s="1203"/>
      <c r="U26" s="1203"/>
    </row>
    <row r="27" spans="1:21" s="1199" customFormat="1" ht="14.5" hidden="1">
      <c r="A27" s="1198"/>
      <c r="T27" s="1203"/>
      <c r="U27" s="1203"/>
    </row>
    <row r="28" spans="1:21" s="1199" customFormat="1" ht="14.5" hidden="1">
      <c r="A28" s="1198"/>
      <c r="T28" s="1203"/>
      <c r="U28" s="1203"/>
    </row>
    <row r="29" spans="1:21" s="1199" customFormat="1" ht="14.5" hidden="1">
      <c r="A29" s="1198"/>
      <c r="T29" s="1203"/>
      <c r="U29" s="1203"/>
    </row>
    <row r="30" spans="1:21" s="1199" customFormat="1" ht="14.5" hidden="1">
      <c r="A30" s="1198"/>
      <c r="T30" s="1203"/>
      <c r="U30" s="1203"/>
    </row>
    <row r="31" spans="1:21" s="1199" customFormat="1" ht="14.5" hidden="1">
      <c r="A31" s="1198"/>
      <c r="T31" s="1203"/>
      <c r="U31" s="1203"/>
    </row>
    <row r="32" spans="1:21" s="1199" customFormat="1" ht="14.5" hidden="1">
      <c r="A32" s="1198"/>
      <c r="T32" s="1203"/>
      <c r="U32" s="1203"/>
    </row>
    <row r="33" spans="1:21" s="1199" customFormat="1" ht="14.5" hidden="1">
      <c r="A33" s="1198"/>
      <c r="T33" s="1203"/>
      <c r="U33" s="1203"/>
    </row>
    <row r="34" spans="1:21" s="1199" customFormat="1" ht="14.5" hidden="1">
      <c r="A34" s="1198"/>
      <c r="T34" s="1203"/>
      <c r="U34" s="1203"/>
    </row>
    <row r="35" spans="1:21" s="1199" customFormat="1" ht="15" hidden="1" customHeight="1">
      <c r="A35" s="1198"/>
      <c r="T35" s="1203"/>
      <c r="U35" s="1203"/>
    </row>
    <row r="36" spans="1:21" s="1199" customFormat="1" ht="14.5" hidden="1">
      <c r="A36" s="1198"/>
      <c r="T36" s="1203"/>
      <c r="U36" s="1203"/>
    </row>
    <row r="37" spans="1:21" s="1199" customFormat="1" ht="14.5" hidden="1">
      <c r="A37" s="1198"/>
      <c r="T37" s="1203"/>
      <c r="U37" s="1203"/>
    </row>
  </sheetData>
  <sheetProtection algorithmName="SHA-512" hashValue="f+uN9YicvsxoY3q1+l+uENox/2mCvkmZSqnTIjDSCUVUm7JpRPe1yjy1oO67HDkwrzeuWBuGhEZyiDOJ7E09Ig==" saltValue="5yhx3F3kYEiZO9pq4dk/4A==" spinCount="100000" sheet="1" objects="1" scenarios="1"/>
  <mergeCells count="5">
    <mergeCell ref="B3:D3"/>
    <mergeCell ref="B4:D4"/>
    <mergeCell ref="B5:D5"/>
    <mergeCell ref="B15:D15"/>
    <mergeCell ref="B16:D16"/>
  </mergeCells>
  <conditionalFormatting sqref="F10">
    <cfRule type="expression" dxfId="83" priority="7">
      <formula>$E$10="Höherer Wert"</formula>
    </cfRule>
  </conditionalFormatting>
  <conditionalFormatting sqref="F12">
    <cfRule type="expression" dxfId="82" priority="6">
      <formula>$E$12="Höherer Wert"</formula>
    </cfRule>
  </conditionalFormatting>
  <conditionalFormatting sqref="T18:T23">
    <cfRule type="expression" dxfId="81" priority="2">
      <formula>$T$18=""</formula>
    </cfRule>
  </conditionalFormatting>
  <dataValidations count="4">
    <dataValidation type="list" allowBlank="1" showInputMessage="1" showErrorMessage="1" sqref="E10" xr:uid="{08F0D3C5-3596-46DD-8A01-63264C898663}">
      <formula1>"Standardwert von 65 %, Höherer Wert"</formula1>
    </dataValidation>
    <dataValidation type="decimal" operator="greaterThan" allowBlank="1" showErrorMessage="1" error="Bitte geben Sie einen Wert über 0,65 an." sqref="F10" xr:uid="{3B304EFD-C72F-44A0-A068-21C99473E861}">
      <formula1>0.65</formula1>
    </dataValidation>
    <dataValidation type="list" allowBlank="1" showInputMessage="1" showErrorMessage="1" sqref="E12" xr:uid="{962C50F2-DC79-44F9-BF93-88A8AAFCFCE1}">
      <formula1>"Standardwert von 46 %, Höherer Wert"</formula1>
    </dataValidation>
    <dataValidation type="decimal" operator="greaterThan" allowBlank="1" showErrorMessage="1" error="Bitte geben Sie einen Wert über 0,46 an." sqref="F12" xr:uid="{971E24DA-6A40-4A9F-9007-BDD18B7D9DA9}">
      <formula1>0.46</formula1>
    </dataValidation>
  </dataValidations>
  <pageMargins left="0.7" right="0.7" top="0.75" bottom="0.75" header="0.3" footer="0.3"/>
  <pageSetup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8" id="{E00E379E-7183-4391-A4EC-F1F687F675B6}">
            <xm:f>'2b) Allg. Inputs'!$C$24="Nein"</xm:f>
            <x14:dxf>
              <fill>
                <patternFill>
                  <bgColor rgb="FFE7E6E6"/>
                </patternFill>
              </fill>
            </x14:dxf>
          </x14:cfRule>
          <xm:sqref>E12:F12</xm:sqref>
        </x14:conditionalFormatting>
        <x14:conditionalFormatting xmlns:xm="http://schemas.microsoft.com/office/excel/2006/main">
          <x14:cfRule type="expression" priority="4" id="{5400AD32-B39F-463F-A0C9-53B32569A6B5}">
            <xm:f>'2b) Allg. Inputs'!$C$24="Nein"</xm:f>
            <x14:dxf>
              <fill>
                <patternFill>
                  <bgColor rgb="FFE7E6E6"/>
                </patternFill>
              </fill>
            </x14:dxf>
          </x14:cfRule>
          <xm:sqref>E19:T23 E7:E8 E10:E11</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9FAA6-6B10-4037-BB91-838E348C05B7}">
  <sheetPr codeName="Sheet11">
    <tabColor theme="9" tint="0.59999389629810485"/>
  </sheetPr>
  <dimension ref="A1:AG123"/>
  <sheetViews>
    <sheetView zoomScaleNormal="100" workbookViewId="0"/>
  </sheetViews>
  <sheetFormatPr defaultColWidth="0" defaultRowHeight="14.5" zeroHeight="1"/>
  <cols>
    <col min="1" max="1" width="46.453125" style="1198" customWidth="1"/>
    <col min="2" max="2" width="119.453125" style="1198" customWidth="1"/>
    <col min="3" max="3" width="31.7265625" style="1198" customWidth="1"/>
    <col min="4" max="4" width="28.90625" style="1198" customWidth="1"/>
    <col min="5" max="21" width="20.54296875" style="1198" customWidth="1"/>
    <col min="22" max="22" width="2.453125" style="1198" customWidth="1"/>
    <col min="23" max="33" width="0" style="1198" hidden="1" customWidth="1"/>
    <col min="34" max="16384" width="11.453125" style="1198" hidden="1"/>
  </cols>
  <sheetData>
    <row r="1" spans="1:21" ht="23.5" customHeight="1">
      <c r="A1" s="1253"/>
      <c r="B1" s="1117"/>
      <c r="C1" s="1117"/>
      <c r="D1" s="1117"/>
      <c r="E1" s="1117"/>
      <c r="F1" s="1117"/>
      <c r="G1" s="1117"/>
      <c r="H1" s="1117"/>
      <c r="I1" s="1117"/>
      <c r="J1" s="1117"/>
    </row>
    <row r="2" spans="1:21" ht="28.5">
      <c r="A2" s="1117"/>
      <c r="B2" s="1118" t="s">
        <v>162</v>
      </c>
      <c r="C2" s="1117"/>
      <c r="D2" s="1117"/>
      <c r="E2" s="1117"/>
      <c r="F2" s="1117"/>
      <c r="G2" s="1117"/>
      <c r="H2" s="1117"/>
      <c r="I2" s="1117"/>
      <c r="J2" s="1117"/>
    </row>
    <row r="3" spans="1:21" ht="47.15" customHeight="1">
      <c r="A3" s="1117"/>
      <c r="B3" s="1632" t="s">
        <v>163</v>
      </c>
      <c r="C3" s="1632"/>
      <c r="D3" s="1119"/>
      <c r="E3" s="1117"/>
      <c r="F3" s="1117"/>
      <c r="G3" s="1117"/>
      <c r="H3" s="1117"/>
      <c r="I3" s="1117"/>
      <c r="J3" s="1117"/>
    </row>
    <row r="4" spans="1:21" ht="13" customHeight="1">
      <c r="A4" s="1117"/>
      <c r="B4" s="1120"/>
      <c r="C4" s="1120"/>
      <c r="D4" s="1119"/>
      <c r="E4" s="1117"/>
      <c r="F4" s="1117"/>
      <c r="G4" s="1117"/>
      <c r="H4" s="1117"/>
      <c r="I4" s="1117"/>
      <c r="J4" s="1117"/>
    </row>
    <row r="5" spans="1:21" ht="13" customHeight="1">
      <c r="A5" s="1117"/>
      <c r="B5" s="1120"/>
      <c r="C5" s="1120"/>
      <c r="D5" s="1119"/>
      <c r="E5" s="1117"/>
      <c r="F5" s="1117"/>
      <c r="G5" s="1117"/>
      <c r="H5" s="1117"/>
      <c r="I5" s="1117"/>
      <c r="J5" s="1117"/>
    </row>
    <row r="6" spans="1:21" ht="13" customHeight="1">
      <c r="A6" s="1117"/>
      <c r="B6" s="1120"/>
      <c r="C6" s="1120"/>
      <c r="D6" s="1119"/>
      <c r="E6" s="1117"/>
      <c r="F6" s="1117"/>
      <c r="G6" s="1117"/>
      <c r="H6" s="1117"/>
      <c r="I6" s="1117"/>
      <c r="J6" s="1117"/>
    </row>
    <row r="7" spans="1:21" ht="13" customHeight="1">
      <c r="A7" s="1117"/>
      <c r="B7" s="1120"/>
      <c r="C7" s="1120"/>
      <c r="D7" s="1119"/>
      <c r="E7" s="1117"/>
      <c r="F7" s="1117"/>
      <c r="G7" s="1117"/>
      <c r="H7" s="1117"/>
      <c r="I7" s="1117"/>
      <c r="J7" s="1117"/>
    </row>
    <row r="8" spans="1:21" ht="15" thickBot="1">
      <c r="A8" s="1117"/>
      <c r="B8" s="1120"/>
      <c r="C8" s="1120"/>
      <c r="D8" s="1120"/>
      <c r="E8" s="1117"/>
      <c r="F8" s="1117"/>
      <c r="G8" s="1117"/>
      <c r="H8" s="1117"/>
      <c r="I8" s="1117"/>
      <c r="J8" s="1117"/>
      <c r="K8" s="1117"/>
      <c r="L8" s="1117"/>
      <c r="M8" s="1117"/>
      <c r="N8" s="1117"/>
      <c r="O8" s="1117"/>
      <c r="P8" s="1117"/>
      <c r="Q8" s="1117"/>
      <c r="R8" s="1117"/>
      <c r="S8" s="1117"/>
      <c r="T8" s="1117"/>
      <c r="U8" s="1117"/>
    </row>
    <row r="9" spans="1:21" ht="30" customHeight="1" thickBot="1">
      <c r="A9" s="1117"/>
      <c r="B9" s="1254" t="s">
        <v>164</v>
      </c>
      <c r="C9" s="1117"/>
      <c r="D9" s="1117"/>
      <c r="E9" s="1117"/>
      <c r="F9" s="1117"/>
      <c r="G9" s="1117"/>
      <c r="H9" s="1117"/>
      <c r="I9" s="1117"/>
      <c r="J9" s="1117"/>
      <c r="K9" s="1117"/>
      <c r="L9" s="1117"/>
      <c r="M9" s="1117"/>
      <c r="N9" s="1117"/>
      <c r="O9" s="1117"/>
      <c r="P9" s="1117"/>
      <c r="Q9" s="1641"/>
      <c r="R9" s="1641"/>
      <c r="S9" s="1641"/>
      <c r="T9" s="1641"/>
      <c r="U9" s="1641"/>
    </row>
    <row r="10" spans="1:21" ht="49" customHeight="1" thickBot="1">
      <c r="A10" s="1117"/>
      <c r="B10" s="1255" t="s">
        <v>165</v>
      </c>
      <c r="C10" s="1256" t="s">
        <v>166</v>
      </c>
      <c r="D10" s="1256" t="s">
        <v>167</v>
      </c>
      <c r="E10" s="1256" t="s">
        <v>168</v>
      </c>
      <c r="F10" s="1256" t="s">
        <v>169</v>
      </c>
      <c r="G10" s="1256" t="s">
        <v>170</v>
      </c>
      <c r="H10" s="1257" t="s">
        <v>171</v>
      </c>
      <c r="I10" s="1258" t="s">
        <v>172</v>
      </c>
      <c r="J10" s="1117"/>
      <c r="K10" s="1641"/>
      <c r="L10" s="1641"/>
      <c r="M10" s="1641"/>
      <c r="N10" s="1641"/>
      <c r="O10" s="1117"/>
      <c r="P10" s="1117"/>
      <c r="Q10" s="1117"/>
      <c r="R10" s="1117"/>
      <c r="S10" s="1117"/>
      <c r="T10" s="1117"/>
      <c r="U10" s="1117"/>
    </row>
    <row r="11" spans="1:21" ht="15.65" customHeight="1">
      <c r="A11" s="1117"/>
      <c r="B11" s="1259" t="s">
        <v>604</v>
      </c>
      <c r="C11" s="195" t="s">
        <v>173</v>
      </c>
      <c r="D11" s="195" t="s">
        <v>173</v>
      </c>
      <c r="E11" s="195" t="s">
        <v>173</v>
      </c>
      <c r="F11" s="195" t="s">
        <v>173</v>
      </c>
      <c r="G11" s="195" t="s">
        <v>173</v>
      </c>
      <c r="H11" s="195" t="s">
        <v>173</v>
      </c>
      <c r="I11" s="12" t="s">
        <v>173</v>
      </c>
      <c r="J11" s="1117"/>
      <c r="K11" s="1641"/>
      <c r="L11" s="1641"/>
      <c r="M11" s="1641"/>
      <c r="N11" s="1641"/>
      <c r="O11" s="1117"/>
      <c r="P11" s="1117"/>
      <c r="Q11" s="1117"/>
      <c r="R11" s="1117"/>
      <c r="S11" s="1117"/>
      <c r="T11" s="1117"/>
      <c r="U11" s="1117"/>
    </row>
    <row r="12" spans="1:21" ht="17" thickBot="1">
      <c r="B12" s="1260" t="s">
        <v>608</v>
      </c>
      <c r="C12" s="1261">
        <f>IFERROR(SUMIF('3b) Referenzsysteme'!$B$6:$B$57,'2d) Planwerte (Anlage)'!C$11,'3b) Referenzsysteme'!$J$6:$J$57),"")</f>
        <v>0</v>
      </c>
      <c r="D12" s="1261">
        <f>IFERROR(SUMIF('3b) Referenzsysteme'!$B$6:$B$57,'2d) Planwerte (Anlage)'!D$11,'3b) Referenzsysteme'!$J$6:$J$57),"")</f>
        <v>0</v>
      </c>
      <c r="E12" s="1261">
        <f>IFERROR(SUMIF('3b) Referenzsysteme'!$B$6:$B$57,'2d) Planwerte (Anlage)'!E$11,'3b) Referenzsysteme'!$J$6:$J$57),"")</f>
        <v>0</v>
      </c>
      <c r="F12" s="1261">
        <f>IFERROR(SUMIF('3b) Referenzsysteme'!$B$6:$B$57,'2d) Planwerte (Anlage)'!F$11,'3b) Referenzsysteme'!$J$6:$J$57),"")</f>
        <v>0</v>
      </c>
      <c r="G12" s="1261">
        <f>IFERROR(SUMIF('3b) Referenzsysteme'!$B$6:$B$57,'2d) Planwerte (Anlage)'!G$11,'3b) Referenzsysteme'!$J$6:$J$57),"")</f>
        <v>0</v>
      </c>
      <c r="H12" s="1261">
        <f>IFERROR(SUMIF('3b) Referenzsysteme'!$B$6:$B$57,'2d) Planwerte (Anlage)'!H$11,'3b) Referenzsysteme'!$J$6:$J$57),"")</f>
        <v>0</v>
      </c>
      <c r="I12" s="1262">
        <f>IFERROR(SUMIF('3b) Referenzsysteme'!$B$6:$B$57,'2d) Planwerte (Anlage)'!I$11,'3b) Referenzsysteme'!$J$6:$J$57),"")</f>
        <v>0</v>
      </c>
    </row>
    <row r="13" spans="1:21">
      <c r="A13" s="1117"/>
      <c r="B13" s="1117"/>
      <c r="C13" s="1117"/>
      <c r="D13" s="1117"/>
      <c r="E13" s="1117"/>
      <c r="F13" s="1117"/>
      <c r="G13" s="1117"/>
      <c r="H13" s="1117"/>
      <c r="I13" s="1117"/>
      <c r="J13" s="1117"/>
    </row>
    <row r="14" spans="1:21" ht="15" thickBot="1">
      <c r="A14" s="1117"/>
      <c r="B14" s="1117"/>
      <c r="C14" s="1117"/>
      <c r="D14" s="1117"/>
      <c r="E14" s="1117"/>
      <c r="F14" s="1117"/>
      <c r="G14" s="1117"/>
      <c r="H14" s="1117"/>
      <c r="I14" s="1117"/>
      <c r="J14" s="1117"/>
    </row>
    <row r="15" spans="1:21" ht="30" customHeight="1" thickBot="1">
      <c r="B15" s="1643" t="s">
        <v>174</v>
      </c>
      <c r="C15" s="1644"/>
      <c r="D15" s="1117"/>
    </row>
    <row r="16" spans="1:21" s="1263" customFormat="1" ht="30" customHeight="1" thickBot="1">
      <c r="B16" s="1264" t="s">
        <v>175</v>
      </c>
      <c r="C16" s="1265" t="s">
        <v>52</v>
      </c>
      <c r="D16" s="1266" t="s">
        <v>176</v>
      </c>
      <c r="E16" s="1267">
        <f>YEAR('2b) Allg. Inputs'!$C$8)</f>
        <v>1900</v>
      </c>
      <c r="F16" s="1268">
        <f t="shared" ref="F16:R16" si="0">E16+1</f>
        <v>1901</v>
      </c>
      <c r="G16" s="1268">
        <f t="shared" si="0"/>
        <v>1902</v>
      </c>
      <c r="H16" s="1268">
        <f t="shared" si="0"/>
        <v>1903</v>
      </c>
      <c r="I16" s="1268">
        <f t="shared" si="0"/>
        <v>1904</v>
      </c>
      <c r="J16" s="1268">
        <f t="shared" si="0"/>
        <v>1905</v>
      </c>
      <c r="K16" s="1268">
        <f t="shared" si="0"/>
        <v>1906</v>
      </c>
      <c r="L16" s="1268">
        <f t="shared" si="0"/>
        <v>1907</v>
      </c>
      <c r="M16" s="1268">
        <f t="shared" si="0"/>
        <v>1908</v>
      </c>
      <c r="N16" s="1268">
        <f t="shared" si="0"/>
        <v>1909</v>
      </c>
      <c r="O16" s="1268">
        <f t="shared" si="0"/>
        <v>1910</v>
      </c>
      <c r="P16" s="1268">
        <f t="shared" si="0"/>
        <v>1911</v>
      </c>
      <c r="Q16" s="1268">
        <f t="shared" si="0"/>
        <v>1912</v>
      </c>
      <c r="R16" s="1268">
        <f t="shared" si="0"/>
        <v>1913</v>
      </c>
      <c r="S16" s="1268">
        <f>IF('4c) Berechnungen_MFS'!E99 = "Nein",R16+1, R16+1&amp;" 1. Teil-KJ")</f>
        <v>1914</v>
      </c>
      <c r="T16" s="1269" t="str">
        <f>IF('4c) Berechnungen_MFS'!E99 = "Nein","", R16+1&amp;" 2. Teil-KJ")</f>
        <v/>
      </c>
      <c r="U16" s="1270" t="str">
        <f>IF('4c) Berechnungen_MFS'!E99="Ja",R16+2,"")</f>
        <v/>
      </c>
    </row>
    <row r="17" spans="1:22">
      <c r="B17" s="1259" t="s">
        <v>177</v>
      </c>
      <c r="C17" s="1271" t="str">
        <f>IF(OR(C11="50: Wasserstoff",C11="51: Synthesegas", C11="Brennstoffeinsatz", C11="Wärmebereitstellung und Brennstoffeinsatz"),"ME Vorprodukt","ME Produkt")</f>
        <v>ME Produkt</v>
      </c>
      <c r="D17" s="1272" t="str">
        <f>C11</f>
        <v>- nicht ausgewählt -</v>
      </c>
      <c r="E17" s="968"/>
      <c r="F17" s="301"/>
      <c r="G17" s="197"/>
      <c r="H17" s="570"/>
      <c r="I17" s="301"/>
      <c r="J17" s="301"/>
      <c r="K17" s="197"/>
      <c r="L17" s="570"/>
      <c r="M17" s="301"/>
      <c r="N17" s="197"/>
      <c r="O17" s="197"/>
      <c r="P17" s="570"/>
      <c r="Q17" s="197"/>
      <c r="R17" s="197"/>
      <c r="S17" s="301"/>
      <c r="T17" s="301"/>
      <c r="U17" s="302"/>
      <c r="V17" s="1117"/>
    </row>
    <row r="18" spans="1:22">
      <c r="B18" s="1273" t="s">
        <v>177</v>
      </c>
      <c r="C18" s="1274" t="str">
        <f>IF(OR(D11="50: Wasserstoff",D11="51: Synthesegas", D11="Brennstoffeinsatz", D11="Wärmebereitstellung und Brennstoffeinsatz"),"ME Vorprodukt","ME Produkt")</f>
        <v>ME Produkt</v>
      </c>
      <c r="D18" s="1275" t="str">
        <f>D11</f>
        <v>- nicht ausgewählt -</v>
      </c>
      <c r="E18" s="299"/>
      <c r="F18" s="2"/>
      <c r="G18" s="227"/>
      <c r="H18" s="2"/>
      <c r="I18" s="227"/>
      <c r="J18" s="228"/>
      <c r="K18" s="228"/>
      <c r="L18" s="2"/>
      <c r="M18" s="227"/>
      <c r="N18" s="2"/>
      <c r="O18" s="227"/>
      <c r="P18" s="2"/>
      <c r="Q18" s="2"/>
      <c r="R18" s="227"/>
      <c r="S18" s="228"/>
      <c r="T18" s="228"/>
      <c r="U18" s="300"/>
    </row>
    <row r="19" spans="1:22">
      <c r="B19" s="1276" t="s">
        <v>177</v>
      </c>
      <c r="C19" s="1277" t="str">
        <f>IF(OR(E11="50: Wasserstoff",E11="51: Synthesegas", E11="Brennstoffeinsatz", E11="Wärmebereitstellung und Brennstoffeinsatz"),"ME Vorprodukt","ME Produkt")</f>
        <v>ME Produkt</v>
      </c>
      <c r="D19" s="1278" t="str">
        <f>E11</f>
        <v>- nicht ausgewählt -</v>
      </c>
      <c r="E19" s="1"/>
      <c r="F19" s="2"/>
      <c r="G19" s="2"/>
      <c r="H19" s="2"/>
      <c r="I19" s="2"/>
      <c r="J19" s="2"/>
      <c r="K19" s="2"/>
      <c r="L19" s="2"/>
      <c r="M19" s="2"/>
      <c r="N19" s="2"/>
      <c r="O19" s="2"/>
      <c r="P19" s="2"/>
      <c r="Q19" s="2"/>
      <c r="R19" s="2"/>
      <c r="S19" s="2"/>
      <c r="T19" s="228"/>
      <c r="U19" s="300"/>
    </row>
    <row r="20" spans="1:22">
      <c r="B20" s="1273" t="s">
        <v>177</v>
      </c>
      <c r="C20" s="1274" t="str">
        <f>IF(OR(F11="50: Wasserstoff",F11="51: Synthesegas", F11="Brennstoffeinsatz", F11="Wärmebereitstellung und Brennstoffeinsatz"),"ME Vorprodukt","ME Produkt")</f>
        <v>ME Produkt</v>
      </c>
      <c r="D20" s="1275" t="str">
        <f>F11</f>
        <v>- nicht ausgewählt -</v>
      </c>
      <c r="E20" s="1"/>
      <c r="F20" s="2"/>
      <c r="G20" s="2"/>
      <c r="H20" s="2"/>
      <c r="I20" s="2"/>
      <c r="J20" s="2"/>
      <c r="K20" s="2"/>
      <c r="L20" s="2"/>
      <c r="M20" s="2"/>
      <c r="N20" s="2"/>
      <c r="O20" s="2"/>
      <c r="P20" s="2"/>
      <c r="Q20" s="2"/>
      <c r="R20" s="2"/>
      <c r="S20" s="2"/>
      <c r="T20" s="228"/>
      <c r="U20" s="300"/>
    </row>
    <row r="21" spans="1:22">
      <c r="B21" s="1279" t="s">
        <v>177</v>
      </c>
      <c r="C21" s="1280" t="str">
        <f>IF(OR(G11="50: Wasserstoff",G11="51: Synthesegas", G11="Brennstoffeinsatz", G11="Wärmebereitstellung und Brennstoffeinsatz"),"ME Vorprodukt","ME Produkt")</f>
        <v>ME Produkt</v>
      </c>
      <c r="D21" s="1281" t="str">
        <f>G11</f>
        <v>- nicht ausgewählt -</v>
      </c>
      <c r="E21" s="1"/>
      <c r="F21" s="2"/>
      <c r="G21" s="2"/>
      <c r="H21" s="2"/>
      <c r="I21" s="2"/>
      <c r="J21" s="2"/>
      <c r="K21" s="2"/>
      <c r="L21" s="2"/>
      <c r="M21" s="2"/>
      <c r="N21" s="2"/>
      <c r="O21" s="2"/>
      <c r="P21" s="2"/>
      <c r="Q21" s="2"/>
      <c r="R21" s="2"/>
      <c r="S21" s="2"/>
      <c r="T21" s="228"/>
      <c r="U21" s="300"/>
    </row>
    <row r="22" spans="1:22">
      <c r="B22" s="1273" t="s">
        <v>177</v>
      </c>
      <c r="C22" s="1274" t="str">
        <f>IF(OR(H11="50: Wasserstoff",H11="51: Synthesegas", H11="Brennstoffeinsatz", H11="Wärmebereitstellung und Brennstoffeinsatz"),"ME Vorprodukt","ME Produkt")</f>
        <v>ME Produkt</v>
      </c>
      <c r="D22" s="1275" t="str">
        <f>H11</f>
        <v>- nicht ausgewählt -</v>
      </c>
      <c r="E22" s="1"/>
      <c r="F22" s="2"/>
      <c r="G22" s="2"/>
      <c r="H22" s="2"/>
      <c r="I22" s="2"/>
      <c r="J22" s="2"/>
      <c r="K22" s="2"/>
      <c r="L22" s="2"/>
      <c r="M22" s="2"/>
      <c r="N22" s="2"/>
      <c r="O22" s="2"/>
      <c r="P22" s="2"/>
      <c r="Q22" s="2"/>
      <c r="R22" s="2"/>
      <c r="S22" s="2"/>
      <c r="T22" s="228"/>
      <c r="U22" s="300"/>
    </row>
    <row r="23" spans="1:22" ht="15" thickBot="1">
      <c r="B23" s="1282" t="s">
        <v>177</v>
      </c>
      <c r="C23" s="1283" t="str">
        <f>IF(OR(I11="50: Wasserstoff",I11="51: Synthesegas", I11="Brennstoffeinsatz", I11="Wärmebereitstellung und Brennstoffeinsatz"),"ME Vorprodukt","ME Produkt")</f>
        <v>ME Produkt</v>
      </c>
      <c r="D23" s="1284" t="str">
        <f>I11</f>
        <v>- nicht ausgewählt -</v>
      </c>
      <c r="E23" s="3"/>
      <c r="F23" s="4"/>
      <c r="G23" s="4"/>
      <c r="H23" s="4"/>
      <c r="I23" s="4"/>
      <c r="J23" s="4"/>
      <c r="K23" s="4"/>
      <c r="L23" s="4"/>
      <c r="M23" s="4"/>
      <c r="N23" s="4"/>
      <c r="O23" s="4"/>
      <c r="P23" s="4"/>
      <c r="Q23" s="4"/>
      <c r="R23" s="4"/>
      <c r="S23" s="4"/>
      <c r="T23" s="569"/>
      <c r="U23" s="304"/>
    </row>
    <row r="24" spans="1:22"/>
    <row r="25" spans="1:22" ht="15" thickBot="1"/>
    <row r="26" spans="1:22" ht="30" customHeight="1" thickBot="1">
      <c r="B26" s="1285" t="s">
        <v>178</v>
      </c>
      <c r="C26" s="1286" t="str">
        <f>IF(OR(C11="50: Wasserstoff",D11="50: Wasserstoff",E11="50: Wasserstoff",F11="50: Wasserstoff",G11="50: Wasserstoff",H11="50: Wasserstoff",I11="50: Wasserstoff"),"50: Wasserstoff","")</f>
        <v/>
      </c>
      <c r="D26" s="1117"/>
    </row>
    <row r="27" spans="1:22" ht="15" thickBot="1">
      <c r="A27" s="1117"/>
      <c r="B27" s="1287" t="s">
        <v>165</v>
      </c>
      <c r="C27" s="1288" t="s">
        <v>52</v>
      </c>
      <c r="D27" s="1289" t="str">
        <f>IF($C$26="50: Wasserstoff",_xlfn.CONCAT("Industrieprodukt ",_xlfn.XLOOKUP($C$26,'3b) Referenzsysteme'!$W$6:$W$12,'3b) Referenzsysteme'!$X$6:$X$12),"a"),"")</f>
        <v/>
      </c>
      <c r="E27" s="1290" t="str">
        <f>IF($C$26="50: Wasserstoff",_xlfn.CONCAT("Industrieprodukt ",_xlfn.XLOOKUP($C$26,'3b) Referenzsysteme'!$W$6:$W$12,'3b) Referenzsysteme'!$X$6:$X$12),"b"),"")</f>
        <v/>
      </c>
      <c r="F27" s="1291" t="str">
        <f>IF($C$26="50: Wasserstoff",_xlfn.CONCAT("Industrieprodukt ",_xlfn.XLOOKUP($C$26,'3b) Referenzsysteme'!$W$6:$W$12,'3b) Referenzsysteme'!$X$6:$X$12),"c"),"")</f>
        <v/>
      </c>
      <c r="G27" s="1265" t="str">
        <f>IF($C$26="50: Wasserstoff",_xlfn.CONCAT("Industrieprodukt ",_xlfn.XLOOKUP($C$26,'3b) Referenzsysteme'!$W$6:$W$12,'3b) Referenzsysteme'!$X$6:$X$12),"d"),"")</f>
        <v/>
      </c>
      <c r="H27" s="1117"/>
      <c r="J27" s="1117"/>
    </row>
    <row r="28" spans="1:22">
      <c r="A28" s="1117"/>
      <c r="B28" s="1292" t="s">
        <v>179</v>
      </c>
      <c r="C28" s="1293" t="s">
        <v>53</v>
      </c>
      <c r="D28" s="6"/>
      <c r="E28" s="224"/>
      <c r="F28" s="195"/>
      <c r="G28" s="196"/>
      <c r="H28" s="1117"/>
      <c r="J28" s="1117"/>
    </row>
    <row r="29" spans="1:22">
      <c r="A29" s="1117"/>
      <c r="B29" s="1294" t="s">
        <v>180</v>
      </c>
      <c r="C29" s="1295" t="s">
        <v>53</v>
      </c>
      <c r="D29" s="9"/>
      <c r="E29" s="212"/>
      <c r="F29" s="211"/>
      <c r="G29" s="225"/>
      <c r="H29" s="1117"/>
      <c r="J29" s="1117"/>
    </row>
    <row r="30" spans="1:22" ht="15" customHeight="1" thickBot="1">
      <c r="B30" s="1296" t="s">
        <v>503</v>
      </c>
      <c r="C30" s="1297" t="s">
        <v>127</v>
      </c>
      <c r="D30" s="9"/>
      <c r="E30" s="211"/>
      <c r="F30" s="211"/>
      <c r="G30" s="225"/>
      <c r="H30" s="1117"/>
    </row>
    <row r="31" spans="1:22" s="1263" customFormat="1" ht="15" thickBot="1">
      <c r="B31" s="1228" t="s">
        <v>181</v>
      </c>
      <c r="C31" s="1265" t="s">
        <v>52</v>
      </c>
      <c r="D31" s="1289" t="s">
        <v>573</v>
      </c>
      <c r="E31" s="1298">
        <f>YEAR('2b) Allg. Inputs'!$C$8)</f>
        <v>1900</v>
      </c>
      <c r="F31" s="1268">
        <f t="shared" ref="F31:R31" si="1">E31+1</f>
        <v>1901</v>
      </c>
      <c r="G31" s="1268">
        <f t="shared" si="1"/>
        <v>1902</v>
      </c>
      <c r="H31" s="1268">
        <f t="shared" si="1"/>
        <v>1903</v>
      </c>
      <c r="I31" s="1268">
        <f t="shared" si="1"/>
        <v>1904</v>
      </c>
      <c r="J31" s="1268">
        <f t="shared" si="1"/>
        <v>1905</v>
      </c>
      <c r="K31" s="1268">
        <f t="shared" si="1"/>
        <v>1906</v>
      </c>
      <c r="L31" s="1268">
        <f t="shared" si="1"/>
        <v>1907</v>
      </c>
      <c r="M31" s="1268">
        <f t="shared" si="1"/>
        <v>1908</v>
      </c>
      <c r="N31" s="1268">
        <f t="shared" si="1"/>
        <v>1909</v>
      </c>
      <c r="O31" s="1268">
        <f t="shared" si="1"/>
        <v>1910</v>
      </c>
      <c r="P31" s="1268">
        <f t="shared" si="1"/>
        <v>1911</v>
      </c>
      <c r="Q31" s="1268">
        <f t="shared" si="1"/>
        <v>1912</v>
      </c>
      <c r="R31" s="1268">
        <f t="shared" si="1"/>
        <v>1913</v>
      </c>
      <c r="S31" s="1268">
        <f>IF('4c) Berechnungen_MFS'!E99 = "Nein",R31+1, R31+1&amp;" 1. Teil-KJ")</f>
        <v>1914</v>
      </c>
      <c r="T31" s="1269" t="str">
        <f>IF('4c) Berechnungen_MFS'!E99 = "Nein","", R31+1&amp;" 2. Teil-KJ")</f>
        <v/>
      </c>
      <c r="U31" s="1270" t="str">
        <f>IF('4c) Berechnungen_MFS'!E99="Ja",R31+2,"")</f>
        <v/>
      </c>
    </row>
    <row r="32" spans="1:22">
      <c r="B32" s="1259" t="s">
        <v>177</v>
      </c>
      <c r="C32" s="1299" t="s">
        <v>182</v>
      </c>
      <c r="D32" s="1259" t="str">
        <f>IF(D28="","",D28)</f>
        <v/>
      </c>
      <c r="E32" s="8"/>
      <c r="F32" s="8"/>
      <c r="G32" s="197"/>
      <c r="H32" s="197"/>
      <c r="I32" s="197"/>
      <c r="J32" s="197"/>
      <c r="K32" s="197"/>
      <c r="L32" s="197"/>
      <c r="M32" s="197"/>
      <c r="N32" s="197"/>
      <c r="O32" s="197"/>
      <c r="P32" s="197"/>
      <c r="Q32" s="197"/>
      <c r="R32" s="197"/>
      <c r="S32" s="197"/>
      <c r="T32" s="301"/>
      <c r="U32" s="302"/>
    </row>
    <row r="33" spans="1:21">
      <c r="B33" s="1273" t="s">
        <v>183</v>
      </c>
      <c r="C33" s="1300" t="s">
        <v>184</v>
      </c>
      <c r="D33" s="1273"/>
      <c r="E33" s="1301">
        <f>IFERROR('4a) Berechnungen zu Planwerten'!E166,0)</f>
        <v>0</v>
      </c>
      <c r="F33" s="1245">
        <f>IFERROR('4a) Berechnungen zu Planwerten'!F166,0)</f>
        <v>0</v>
      </c>
      <c r="G33" s="1245">
        <f>IFERROR('4a) Berechnungen zu Planwerten'!G166,0)</f>
        <v>0</v>
      </c>
      <c r="H33" s="1245">
        <f>IFERROR('4a) Berechnungen zu Planwerten'!H166,0)</f>
        <v>0</v>
      </c>
      <c r="I33" s="1245">
        <f>IFERROR('4a) Berechnungen zu Planwerten'!I166,0)</f>
        <v>0</v>
      </c>
      <c r="J33" s="1245">
        <f>IFERROR('4a) Berechnungen zu Planwerten'!J166,0)</f>
        <v>0</v>
      </c>
      <c r="K33" s="1245">
        <f>IFERROR('4a) Berechnungen zu Planwerten'!K166,0)</f>
        <v>0</v>
      </c>
      <c r="L33" s="1245">
        <f>IFERROR('4a) Berechnungen zu Planwerten'!L166,0)</f>
        <v>0</v>
      </c>
      <c r="M33" s="1245">
        <f>IFERROR('4a) Berechnungen zu Planwerten'!M166,0)</f>
        <v>0</v>
      </c>
      <c r="N33" s="1245">
        <f>IFERROR('4a) Berechnungen zu Planwerten'!N166,0)</f>
        <v>0</v>
      </c>
      <c r="O33" s="1245">
        <f>IFERROR('4a) Berechnungen zu Planwerten'!O166,0)</f>
        <v>0</v>
      </c>
      <c r="P33" s="1245">
        <f>IFERROR('4a) Berechnungen zu Planwerten'!P166,0)</f>
        <v>0</v>
      </c>
      <c r="Q33" s="1245">
        <f>IFERROR('4a) Berechnungen zu Planwerten'!Q166,0)</f>
        <v>0</v>
      </c>
      <c r="R33" s="1245">
        <f>IFERROR('4a) Berechnungen zu Planwerten'!R166,0)</f>
        <v>0</v>
      </c>
      <c r="S33" s="1245">
        <f>IFERROR('4a) Berechnungen zu Planwerten'!S166,0)</f>
        <v>0</v>
      </c>
      <c r="T33" s="1302">
        <f>IFERROR('4a) Berechnungen zu Planwerten'!T166,0)</f>
        <v>0</v>
      </c>
      <c r="U33" s="1246">
        <f>IFERROR('4a) Berechnungen zu Planwerten'!U166,0)</f>
        <v>0</v>
      </c>
    </row>
    <row r="34" spans="1:21">
      <c r="B34" s="1276" t="s">
        <v>177</v>
      </c>
      <c r="C34" s="1303" t="s">
        <v>182</v>
      </c>
      <c r="D34" s="1276" t="str">
        <f>IF(E28="","",E28)</f>
        <v/>
      </c>
      <c r="E34" s="5"/>
      <c r="F34" s="5"/>
      <c r="G34" s="5"/>
      <c r="H34" s="5"/>
      <c r="I34" s="5"/>
      <c r="J34" s="5"/>
      <c r="K34" s="5"/>
      <c r="L34" s="5"/>
      <c r="M34" s="5"/>
      <c r="N34" s="5"/>
      <c r="O34" s="5"/>
      <c r="P34" s="5"/>
      <c r="Q34" s="5"/>
      <c r="R34" s="5"/>
      <c r="S34" s="5"/>
      <c r="T34" s="227"/>
      <c r="U34" s="300"/>
    </row>
    <row r="35" spans="1:21">
      <c r="B35" s="1273" t="s">
        <v>183</v>
      </c>
      <c r="C35" s="1300" t="s">
        <v>184</v>
      </c>
      <c r="D35" s="1273"/>
      <c r="E35" s="1301">
        <f>IFERROR('4a) Berechnungen zu Planwerten'!E167,0)</f>
        <v>0</v>
      </c>
      <c r="F35" s="1245">
        <f>IFERROR('4a) Berechnungen zu Planwerten'!F167,0)</f>
        <v>0</v>
      </c>
      <c r="G35" s="1245">
        <f>IFERROR('4a) Berechnungen zu Planwerten'!G167,0)</f>
        <v>0</v>
      </c>
      <c r="H35" s="1245">
        <f>IFERROR('4a) Berechnungen zu Planwerten'!H167,0)</f>
        <v>0</v>
      </c>
      <c r="I35" s="1245">
        <f>IFERROR('4a) Berechnungen zu Planwerten'!I167,0)</f>
        <v>0</v>
      </c>
      <c r="J35" s="1245">
        <f>IFERROR('4a) Berechnungen zu Planwerten'!J167,0)</f>
        <v>0</v>
      </c>
      <c r="K35" s="1245">
        <f>IFERROR('4a) Berechnungen zu Planwerten'!K167,0)</f>
        <v>0</v>
      </c>
      <c r="L35" s="1245">
        <f>IFERROR('4a) Berechnungen zu Planwerten'!L167,0)</f>
        <v>0</v>
      </c>
      <c r="M35" s="1245">
        <f>IFERROR('4a) Berechnungen zu Planwerten'!M167,0)</f>
        <v>0</v>
      </c>
      <c r="N35" s="1245">
        <f>IFERROR('4a) Berechnungen zu Planwerten'!N167,0)</f>
        <v>0</v>
      </c>
      <c r="O35" s="1245">
        <f>IFERROR('4a) Berechnungen zu Planwerten'!O167,0)</f>
        <v>0</v>
      </c>
      <c r="P35" s="1245">
        <f>IFERROR('4a) Berechnungen zu Planwerten'!P167,0)</f>
        <v>0</v>
      </c>
      <c r="Q35" s="1245">
        <f>IFERROR('4a) Berechnungen zu Planwerten'!Q167,0)</f>
        <v>0</v>
      </c>
      <c r="R35" s="1245">
        <f>IFERROR('4a) Berechnungen zu Planwerten'!R167,0)</f>
        <v>0</v>
      </c>
      <c r="S35" s="1245">
        <f>IFERROR('4a) Berechnungen zu Planwerten'!S167,0)</f>
        <v>0</v>
      </c>
      <c r="T35" s="1302">
        <f>IFERROR('4a) Berechnungen zu Planwerten'!T167,0)</f>
        <v>0</v>
      </c>
      <c r="U35" s="1246">
        <f>IFERROR('4a) Berechnungen zu Planwerten'!U167,0)</f>
        <v>0</v>
      </c>
    </row>
    <row r="36" spans="1:21">
      <c r="B36" s="1279" t="s">
        <v>177</v>
      </c>
      <c r="C36" s="1304" t="s">
        <v>182</v>
      </c>
      <c r="D36" s="1279" t="str">
        <f>IF(F28="","",F28)</f>
        <v/>
      </c>
      <c r="E36" s="2"/>
      <c r="F36" s="2"/>
      <c r="G36" s="2"/>
      <c r="H36" s="2"/>
      <c r="I36" s="2"/>
      <c r="J36" s="2"/>
      <c r="K36" s="2"/>
      <c r="L36" s="2"/>
      <c r="M36" s="2"/>
      <c r="N36" s="2"/>
      <c r="O36" s="2"/>
      <c r="P36" s="2"/>
      <c r="Q36" s="2"/>
      <c r="R36" s="2"/>
      <c r="S36" s="2"/>
      <c r="T36" s="228"/>
      <c r="U36" s="300"/>
    </row>
    <row r="37" spans="1:21">
      <c r="B37" s="1273" t="s">
        <v>183</v>
      </c>
      <c r="C37" s="1300" t="s">
        <v>184</v>
      </c>
      <c r="D37" s="1273"/>
      <c r="E37" s="1301">
        <f>IFERROR('4a) Berechnungen zu Planwerten'!E168,0)</f>
        <v>0</v>
      </c>
      <c r="F37" s="1245">
        <f>IFERROR('4a) Berechnungen zu Planwerten'!F168,0)</f>
        <v>0</v>
      </c>
      <c r="G37" s="1245">
        <f>IFERROR('4a) Berechnungen zu Planwerten'!G168,0)</f>
        <v>0</v>
      </c>
      <c r="H37" s="1245">
        <f>IFERROR('4a) Berechnungen zu Planwerten'!H168,0)</f>
        <v>0</v>
      </c>
      <c r="I37" s="1245">
        <f>IFERROR('4a) Berechnungen zu Planwerten'!I168,0)</f>
        <v>0</v>
      </c>
      <c r="J37" s="1245">
        <f>IFERROR('4a) Berechnungen zu Planwerten'!J168,0)</f>
        <v>0</v>
      </c>
      <c r="K37" s="1245">
        <f>IFERROR('4a) Berechnungen zu Planwerten'!K168,0)</f>
        <v>0</v>
      </c>
      <c r="L37" s="1245">
        <f>IFERROR('4a) Berechnungen zu Planwerten'!L168,0)</f>
        <v>0</v>
      </c>
      <c r="M37" s="1245">
        <f>IFERROR('4a) Berechnungen zu Planwerten'!M168,0)</f>
        <v>0</v>
      </c>
      <c r="N37" s="1245">
        <f>IFERROR('4a) Berechnungen zu Planwerten'!N168,0)</f>
        <v>0</v>
      </c>
      <c r="O37" s="1245">
        <f>IFERROR('4a) Berechnungen zu Planwerten'!O168,0)</f>
        <v>0</v>
      </c>
      <c r="P37" s="1245">
        <f>IFERROR('4a) Berechnungen zu Planwerten'!P168,0)</f>
        <v>0</v>
      </c>
      <c r="Q37" s="1245">
        <f>IFERROR('4a) Berechnungen zu Planwerten'!Q168,0)</f>
        <v>0</v>
      </c>
      <c r="R37" s="1245">
        <f>IFERROR('4a) Berechnungen zu Planwerten'!R168,0)</f>
        <v>0</v>
      </c>
      <c r="S37" s="1245">
        <f>IFERROR('4a) Berechnungen zu Planwerten'!S168,0)</f>
        <v>0</v>
      </c>
      <c r="T37" s="1302">
        <f>IFERROR('4a) Berechnungen zu Planwerten'!T168,0)</f>
        <v>0</v>
      </c>
      <c r="U37" s="1246">
        <f>IFERROR('4a) Berechnungen zu Planwerten'!U168,0)</f>
        <v>0</v>
      </c>
    </row>
    <row r="38" spans="1:21">
      <c r="B38" s="1276" t="s">
        <v>177</v>
      </c>
      <c r="C38" s="1303" t="s">
        <v>182</v>
      </c>
      <c r="D38" s="1276" t="str">
        <f>IF(G28="","",G28)</f>
        <v/>
      </c>
      <c r="E38" s="5"/>
      <c r="F38" s="2"/>
      <c r="G38" s="2"/>
      <c r="H38" s="2"/>
      <c r="I38" s="2"/>
      <c r="J38" s="2"/>
      <c r="K38" s="2"/>
      <c r="L38" s="2"/>
      <c r="M38" s="2"/>
      <c r="N38" s="2"/>
      <c r="O38" s="2"/>
      <c r="P38" s="2"/>
      <c r="Q38" s="2"/>
      <c r="R38" s="2"/>
      <c r="S38" s="2"/>
      <c r="T38" s="228"/>
      <c r="U38" s="300"/>
    </row>
    <row r="39" spans="1:21" ht="15" thickBot="1">
      <c r="B39" s="1305" t="s">
        <v>183</v>
      </c>
      <c r="C39" s="1306" t="s">
        <v>184</v>
      </c>
      <c r="D39" s="1305"/>
      <c r="E39" s="1307">
        <f>IFERROR('4a) Berechnungen zu Planwerten'!E169,0)</f>
        <v>0</v>
      </c>
      <c r="F39" s="1308">
        <f>IFERROR('4a) Berechnungen zu Planwerten'!F169,0)</f>
        <v>0</v>
      </c>
      <c r="G39" s="1308">
        <f>IFERROR('4a) Berechnungen zu Planwerten'!G169,0)</f>
        <v>0</v>
      </c>
      <c r="H39" s="1308">
        <f>IFERROR('4a) Berechnungen zu Planwerten'!H169,0)</f>
        <v>0</v>
      </c>
      <c r="I39" s="1308">
        <f>IFERROR('4a) Berechnungen zu Planwerten'!I169,0)</f>
        <v>0</v>
      </c>
      <c r="J39" s="1308">
        <f>IFERROR('4a) Berechnungen zu Planwerten'!J169,0)</f>
        <v>0</v>
      </c>
      <c r="K39" s="1308">
        <f>IFERROR('4a) Berechnungen zu Planwerten'!K169,0)</f>
        <v>0</v>
      </c>
      <c r="L39" s="1308">
        <f>IFERROR('4a) Berechnungen zu Planwerten'!L169,0)</f>
        <v>0</v>
      </c>
      <c r="M39" s="1308">
        <f>IFERROR('4a) Berechnungen zu Planwerten'!M169,0)</f>
        <v>0</v>
      </c>
      <c r="N39" s="1308">
        <f>IFERROR('4a) Berechnungen zu Planwerten'!N169,0)</f>
        <v>0</v>
      </c>
      <c r="O39" s="1308">
        <f>IFERROR('4a) Berechnungen zu Planwerten'!O169,0)</f>
        <v>0</v>
      </c>
      <c r="P39" s="1308">
        <f>IFERROR('4a) Berechnungen zu Planwerten'!P169,0)</f>
        <v>0</v>
      </c>
      <c r="Q39" s="1308">
        <f>IFERROR('4a) Berechnungen zu Planwerten'!Q169,0)</f>
        <v>0</v>
      </c>
      <c r="R39" s="1308">
        <f>IFERROR('4a) Berechnungen zu Planwerten'!R169,0)</f>
        <v>0</v>
      </c>
      <c r="S39" s="1308">
        <f>IFERROR('4a) Berechnungen zu Planwerten'!S169,0)</f>
        <v>0</v>
      </c>
      <c r="T39" s="1309">
        <f>IFERROR('4a) Berechnungen zu Planwerten'!T169,0)</f>
        <v>0</v>
      </c>
      <c r="U39" s="1310">
        <f>IFERROR('4a) Berechnungen zu Planwerten'!U169,0)</f>
        <v>0</v>
      </c>
    </row>
    <row r="40" spans="1:21"/>
    <row r="41" spans="1:21" ht="15" thickBot="1"/>
    <row r="42" spans="1:21" ht="30" customHeight="1" thickBot="1">
      <c r="B42" s="1285" t="s">
        <v>185</v>
      </c>
      <c r="C42" s="1286" t="str">
        <f>IF(OR(C11="51: Synthesegas",D11="51: Synthesegas",E11="51: Synthesegas",F11="51: Synthesegas",G11="51: Synthesegas",H11="51: Synthesegas",I11="51: Synthesegas"),"51: Synthesegas","")</f>
        <v/>
      </c>
      <c r="D42" s="1117"/>
    </row>
    <row r="43" spans="1:21" ht="15" thickBot="1">
      <c r="A43" s="1117"/>
      <c r="B43" s="1287" t="s">
        <v>165</v>
      </c>
      <c r="C43" s="1288" t="s">
        <v>52</v>
      </c>
      <c r="D43" s="1289" t="str">
        <f>IF($C$42="51: Synthesegas",_xlfn.CONCAT("Industrieprodukt ",_xlfn.XLOOKUP($C$42,'3b) Referenzsysteme'!$W$6:$W$12,'3b) Referenzsysteme'!$X$6:$X$12),"a"),"")</f>
        <v/>
      </c>
      <c r="E43" s="1290" t="str">
        <f>IF($C$42="51: Synthesegas",_xlfn.CONCAT("Industrieprodukt ",_xlfn.XLOOKUP($C$42,'3b) Referenzsysteme'!$W$6:$W$12,'3b) Referenzsysteme'!$X$6:$X$12),"b"),"")</f>
        <v/>
      </c>
      <c r="F43" s="1291" t="str">
        <f>IF($C$42="51: Synthesegas",_xlfn.CONCAT("Industrieprodukt ",_xlfn.XLOOKUP($C$42,'3b) Referenzsysteme'!$W$6:$W$12,'3b) Referenzsysteme'!$X$6:$X$12),"c"),"")</f>
        <v/>
      </c>
      <c r="G43" s="1265" t="str">
        <f>IF($C$42="51: Synthesegas",_xlfn.CONCAT("Industrieprodukt ",_xlfn.XLOOKUP($C$42,'3b) Referenzsysteme'!$W$6:$W$12,'3b) Referenzsysteme'!$X$6:$X$12),"d"),"")</f>
        <v/>
      </c>
    </row>
    <row r="44" spans="1:21">
      <c r="A44" s="1117"/>
      <c r="B44" s="1292" t="s">
        <v>179</v>
      </c>
      <c r="C44" s="1293" t="s">
        <v>53</v>
      </c>
      <c r="D44" s="6"/>
      <c r="E44" s="224"/>
      <c r="F44" s="195"/>
      <c r="G44" s="196"/>
    </row>
    <row r="45" spans="1:21">
      <c r="A45" s="1117"/>
      <c r="B45" s="1294" t="s">
        <v>180</v>
      </c>
      <c r="C45" s="1295" t="s">
        <v>53</v>
      </c>
      <c r="D45" s="9"/>
      <c r="E45" s="212"/>
      <c r="F45" s="211"/>
      <c r="G45" s="225"/>
    </row>
    <row r="46" spans="1:21" ht="15.75" customHeight="1" thickBot="1">
      <c r="B46" s="1296" t="s">
        <v>503</v>
      </c>
      <c r="C46" s="1297" t="s">
        <v>127</v>
      </c>
      <c r="D46" s="9"/>
      <c r="E46" s="212"/>
      <c r="F46" s="211"/>
      <c r="G46" s="225"/>
    </row>
    <row r="47" spans="1:21" s="1263" customFormat="1" ht="15" thickBot="1">
      <c r="B47" s="1228" t="s">
        <v>181</v>
      </c>
      <c r="C47" s="1265" t="s">
        <v>52</v>
      </c>
      <c r="D47" s="1289" t="s">
        <v>573</v>
      </c>
      <c r="E47" s="1298">
        <f>YEAR('2b) Allg. Inputs'!$C$8)</f>
        <v>1900</v>
      </c>
      <c r="F47" s="1268">
        <f t="shared" ref="F47:R47" si="2">E47+1</f>
        <v>1901</v>
      </c>
      <c r="G47" s="1268">
        <f t="shared" si="2"/>
        <v>1902</v>
      </c>
      <c r="H47" s="1268">
        <f t="shared" si="2"/>
        <v>1903</v>
      </c>
      <c r="I47" s="1268">
        <f t="shared" si="2"/>
        <v>1904</v>
      </c>
      <c r="J47" s="1268">
        <f t="shared" si="2"/>
        <v>1905</v>
      </c>
      <c r="K47" s="1268">
        <f t="shared" si="2"/>
        <v>1906</v>
      </c>
      <c r="L47" s="1268">
        <f t="shared" si="2"/>
        <v>1907</v>
      </c>
      <c r="M47" s="1268">
        <f t="shared" si="2"/>
        <v>1908</v>
      </c>
      <c r="N47" s="1268">
        <f t="shared" si="2"/>
        <v>1909</v>
      </c>
      <c r="O47" s="1268">
        <f t="shared" si="2"/>
        <v>1910</v>
      </c>
      <c r="P47" s="1268">
        <f t="shared" si="2"/>
        <v>1911</v>
      </c>
      <c r="Q47" s="1268">
        <f t="shared" si="2"/>
        <v>1912</v>
      </c>
      <c r="R47" s="1268">
        <f t="shared" si="2"/>
        <v>1913</v>
      </c>
      <c r="S47" s="1268">
        <f>IF('4c) Berechnungen_MFS'!E99 = "Nein",R47+1, R47+1&amp;" 1. Teil-KJ")</f>
        <v>1914</v>
      </c>
      <c r="T47" s="1269" t="str">
        <f>IF('4c) Berechnungen_MFS'!E99 = "Nein","", R47+1&amp;" 2. Teil-KJ")</f>
        <v/>
      </c>
      <c r="U47" s="1270" t="str">
        <f>IF('4c) Berechnungen_MFS'!E99="Ja",R47+2,"")</f>
        <v/>
      </c>
    </row>
    <row r="48" spans="1:21">
      <c r="B48" s="1259" t="s">
        <v>177</v>
      </c>
      <c r="C48" s="1299" t="s">
        <v>182</v>
      </c>
      <c r="D48" s="1259" t="str">
        <f>IF(D44="","",D44)</f>
        <v/>
      </c>
      <c r="E48" s="8"/>
      <c r="F48" s="197"/>
      <c r="G48" s="197"/>
      <c r="H48" s="197"/>
      <c r="I48" s="197"/>
      <c r="J48" s="197"/>
      <c r="K48" s="197"/>
      <c r="L48" s="197"/>
      <c r="M48" s="197"/>
      <c r="N48" s="197"/>
      <c r="O48" s="197"/>
      <c r="P48" s="197"/>
      <c r="Q48" s="197"/>
      <c r="R48" s="197"/>
      <c r="S48" s="197"/>
      <c r="T48" s="301"/>
      <c r="U48" s="302"/>
    </row>
    <row r="49" spans="1:21">
      <c r="B49" s="1273" t="s">
        <v>183</v>
      </c>
      <c r="C49" s="1300" t="s">
        <v>184</v>
      </c>
      <c r="D49" s="1273"/>
      <c r="E49" s="1301">
        <f>IFERROR('4a) Berechnungen zu Planwerten'!E183,0)</f>
        <v>0</v>
      </c>
      <c r="F49" s="1245">
        <f>IFERROR('4a) Berechnungen zu Planwerten'!F183,0)</f>
        <v>0</v>
      </c>
      <c r="G49" s="1245">
        <f>IFERROR('4a) Berechnungen zu Planwerten'!G183,0)</f>
        <v>0</v>
      </c>
      <c r="H49" s="1245">
        <f>IFERROR('4a) Berechnungen zu Planwerten'!H183,0)</f>
        <v>0</v>
      </c>
      <c r="I49" s="1245">
        <f>IFERROR('4a) Berechnungen zu Planwerten'!I183,0)</f>
        <v>0</v>
      </c>
      <c r="J49" s="1245">
        <f>IFERROR('4a) Berechnungen zu Planwerten'!J183,0)</f>
        <v>0</v>
      </c>
      <c r="K49" s="1245">
        <f>IFERROR('4a) Berechnungen zu Planwerten'!K183,0)</f>
        <v>0</v>
      </c>
      <c r="L49" s="1245">
        <f>IFERROR('4a) Berechnungen zu Planwerten'!L183,0)</f>
        <v>0</v>
      </c>
      <c r="M49" s="1245">
        <f>IFERROR('4a) Berechnungen zu Planwerten'!M183,0)</f>
        <v>0</v>
      </c>
      <c r="N49" s="1245">
        <f>IFERROR('4a) Berechnungen zu Planwerten'!N183,0)</f>
        <v>0</v>
      </c>
      <c r="O49" s="1245">
        <f>IFERROR('4a) Berechnungen zu Planwerten'!O183,0)</f>
        <v>0</v>
      </c>
      <c r="P49" s="1245">
        <f>IFERROR('4a) Berechnungen zu Planwerten'!P183,0)</f>
        <v>0</v>
      </c>
      <c r="Q49" s="1245">
        <f>IFERROR('4a) Berechnungen zu Planwerten'!Q183,0)</f>
        <v>0</v>
      </c>
      <c r="R49" s="1245">
        <f>IFERROR('4a) Berechnungen zu Planwerten'!R183,0)</f>
        <v>0</v>
      </c>
      <c r="S49" s="1245">
        <f>IFERROR('4a) Berechnungen zu Planwerten'!S183,0)</f>
        <v>0</v>
      </c>
      <c r="T49" s="1302">
        <f>IFERROR('4a) Berechnungen zu Planwerten'!T183,0)</f>
        <v>0</v>
      </c>
      <c r="U49" s="1246">
        <f>IFERROR('4a) Berechnungen zu Planwerten'!U183,0)</f>
        <v>0</v>
      </c>
    </row>
    <row r="50" spans="1:21">
      <c r="B50" s="1276" t="s">
        <v>177</v>
      </c>
      <c r="C50" s="1303" t="s">
        <v>182</v>
      </c>
      <c r="D50" s="1276" t="str">
        <f>IF(E44="","",E44)</f>
        <v/>
      </c>
      <c r="E50" s="5"/>
      <c r="F50" s="5"/>
      <c r="G50" s="5"/>
      <c r="H50" s="5"/>
      <c r="I50" s="5"/>
      <c r="J50" s="5"/>
      <c r="K50" s="5"/>
      <c r="L50" s="5"/>
      <c r="M50" s="5"/>
      <c r="N50" s="5"/>
      <c r="O50" s="5"/>
      <c r="P50" s="5"/>
      <c r="Q50" s="5"/>
      <c r="R50" s="5"/>
      <c r="S50" s="5"/>
      <c r="T50" s="227"/>
      <c r="U50" s="300"/>
    </row>
    <row r="51" spans="1:21">
      <c r="B51" s="1273" t="s">
        <v>183</v>
      </c>
      <c r="C51" s="1300" t="s">
        <v>184</v>
      </c>
      <c r="D51" s="1273"/>
      <c r="E51" s="1301">
        <f>IFERROR('4a) Berechnungen zu Planwerten'!E184,0)</f>
        <v>0</v>
      </c>
      <c r="F51" s="1245">
        <f>IFERROR('4a) Berechnungen zu Planwerten'!F184,0)</f>
        <v>0</v>
      </c>
      <c r="G51" s="1245">
        <f>IFERROR('4a) Berechnungen zu Planwerten'!G184,0)</f>
        <v>0</v>
      </c>
      <c r="H51" s="1245">
        <f>IFERROR('4a) Berechnungen zu Planwerten'!H184,0)</f>
        <v>0</v>
      </c>
      <c r="I51" s="1245">
        <f>IFERROR('4a) Berechnungen zu Planwerten'!I184,0)</f>
        <v>0</v>
      </c>
      <c r="J51" s="1245">
        <f>IFERROR('4a) Berechnungen zu Planwerten'!J184,0)</f>
        <v>0</v>
      </c>
      <c r="K51" s="1245">
        <f>IFERROR('4a) Berechnungen zu Planwerten'!K184,0)</f>
        <v>0</v>
      </c>
      <c r="L51" s="1245">
        <f>IFERROR('4a) Berechnungen zu Planwerten'!L184,0)</f>
        <v>0</v>
      </c>
      <c r="M51" s="1245">
        <f>IFERROR('4a) Berechnungen zu Planwerten'!M184,0)</f>
        <v>0</v>
      </c>
      <c r="N51" s="1245">
        <f>IFERROR('4a) Berechnungen zu Planwerten'!N184,0)</f>
        <v>0</v>
      </c>
      <c r="O51" s="1245">
        <f>IFERROR('4a) Berechnungen zu Planwerten'!O184,0)</f>
        <v>0</v>
      </c>
      <c r="P51" s="1245">
        <f>IFERROR('4a) Berechnungen zu Planwerten'!P184,0)</f>
        <v>0</v>
      </c>
      <c r="Q51" s="1245">
        <f>IFERROR('4a) Berechnungen zu Planwerten'!Q184,0)</f>
        <v>0</v>
      </c>
      <c r="R51" s="1245">
        <f>IFERROR('4a) Berechnungen zu Planwerten'!R184,0)</f>
        <v>0</v>
      </c>
      <c r="S51" s="1245">
        <f>IFERROR('4a) Berechnungen zu Planwerten'!S184,0)</f>
        <v>0</v>
      </c>
      <c r="T51" s="1302">
        <f>IFERROR('4a) Berechnungen zu Planwerten'!T184,0)</f>
        <v>0</v>
      </c>
      <c r="U51" s="1246">
        <f>IFERROR('4a) Berechnungen zu Planwerten'!U184,0)</f>
        <v>0</v>
      </c>
    </row>
    <row r="52" spans="1:21">
      <c r="B52" s="1279" t="s">
        <v>177</v>
      </c>
      <c r="C52" s="1304" t="s">
        <v>182</v>
      </c>
      <c r="D52" s="1279" t="str">
        <f>IF(F44="","",F44)</f>
        <v/>
      </c>
      <c r="E52" s="5"/>
      <c r="F52" s="5"/>
      <c r="G52" s="5"/>
      <c r="H52" s="5"/>
      <c r="I52" s="5"/>
      <c r="J52" s="5"/>
      <c r="K52" s="5"/>
      <c r="L52" s="5"/>
      <c r="M52" s="5"/>
      <c r="N52" s="5"/>
      <c r="O52" s="5"/>
      <c r="P52" s="5"/>
      <c r="Q52" s="5"/>
      <c r="R52" s="5"/>
      <c r="S52" s="5"/>
      <c r="T52" s="227"/>
      <c r="U52" s="300"/>
    </row>
    <row r="53" spans="1:21">
      <c r="B53" s="1273" t="s">
        <v>183</v>
      </c>
      <c r="C53" s="1300" t="s">
        <v>184</v>
      </c>
      <c r="D53" s="1273"/>
      <c r="E53" s="1301">
        <f>IFERROR('4a) Berechnungen zu Planwerten'!E185,0)</f>
        <v>0</v>
      </c>
      <c r="F53" s="1245">
        <f>IFERROR('4a) Berechnungen zu Planwerten'!F185,0)</f>
        <v>0</v>
      </c>
      <c r="G53" s="1245">
        <f>IFERROR('4a) Berechnungen zu Planwerten'!G185,0)</f>
        <v>0</v>
      </c>
      <c r="H53" s="1245">
        <f>IFERROR('4a) Berechnungen zu Planwerten'!H185,0)</f>
        <v>0</v>
      </c>
      <c r="I53" s="1245">
        <f>IFERROR('4a) Berechnungen zu Planwerten'!I185,0)</f>
        <v>0</v>
      </c>
      <c r="J53" s="1245">
        <f>IFERROR('4a) Berechnungen zu Planwerten'!J185,0)</f>
        <v>0</v>
      </c>
      <c r="K53" s="1245">
        <f>IFERROR('4a) Berechnungen zu Planwerten'!K185,0)</f>
        <v>0</v>
      </c>
      <c r="L53" s="1245">
        <f>IFERROR('4a) Berechnungen zu Planwerten'!L185,0)</f>
        <v>0</v>
      </c>
      <c r="M53" s="1245">
        <f>IFERROR('4a) Berechnungen zu Planwerten'!M185,0)</f>
        <v>0</v>
      </c>
      <c r="N53" s="1245">
        <f>IFERROR('4a) Berechnungen zu Planwerten'!N185,0)</f>
        <v>0</v>
      </c>
      <c r="O53" s="1245">
        <f>IFERROR('4a) Berechnungen zu Planwerten'!O185,0)</f>
        <v>0</v>
      </c>
      <c r="P53" s="1245">
        <f>IFERROR('4a) Berechnungen zu Planwerten'!P185,0)</f>
        <v>0</v>
      </c>
      <c r="Q53" s="1245">
        <f>IFERROR('4a) Berechnungen zu Planwerten'!Q185,0)</f>
        <v>0</v>
      </c>
      <c r="R53" s="1245">
        <f>IFERROR('4a) Berechnungen zu Planwerten'!R185,0)</f>
        <v>0</v>
      </c>
      <c r="S53" s="1245">
        <f>IFERROR('4a) Berechnungen zu Planwerten'!S185,0)</f>
        <v>0</v>
      </c>
      <c r="T53" s="1302">
        <f>IFERROR('4a) Berechnungen zu Planwerten'!T185,0)</f>
        <v>0</v>
      </c>
      <c r="U53" s="1246">
        <f>IFERROR('4a) Berechnungen zu Planwerten'!U185,0)</f>
        <v>0</v>
      </c>
    </row>
    <row r="54" spans="1:21">
      <c r="B54" s="1276" t="s">
        <v>177</v>
      </c>
      <c r="C54" s="1303" t="s">
        <v>182</v>
      </c>
      <c r="D54" s="1276" t="str">
        <f>IF(G44="","",G44)</f>
        <v/>
      </c>
      <c r="E54" s="5"/>
      <c r="F54" s="5"/>
      <c r="G54" s="5"/>
      <c r="H54" s="5"/>
      <c r="I54" s="5"/>
      <c r="J54" s="5"/>
      <c r="K54" s="5"/>
      <c r="L54" s="5"/>
      <c r="M54" s="5"/>
      <c r="N54" s="5"/>
      <c r="O54" s="5"/>
      <c r="P54" s="5"/>
      <c r="Q54" s="5"/>
      <c r="R54" s="5"/>
      <c r="S54" s="5"/>
      <c r="T54" s="227"/>
      <c r="U54" s="300"/>
    </row>
    <row r="55" spans="1:21" ht="15" thickBot="1">
      <c r="B55" s="1305" t="s">
        <v>183</v>
      </c>
      <c r="C55" s="1306" t="s">
        <v>184</v>
      </c>
      <c r="D55" s="1305"/>
      <c r="E55" s="1307">
        <f>IFERROR('4a) Berechnungen zu Planwerten'!E186,0)</f>
        <v>0</v>
      </c>
      <c r="F55" s="1308">
        <f>IFERROR('4a) Berechnungen zu Planwerten'!F186,0)</f>
        <v>0</v>
      </c>
      <c r="G55" s="1308">
        <f>IFERROR('4a) Berechnungen zu Planwerten'!G186,0)</f>
        <v>0</v>
      </c>
      <c r="H55" s="1308">
        <f>IFERROR('4a) Berechnungen zu Planwerten'!H186,0)</f>
        <v>0</v>
      </c>
      <c r="I55" s="1308">
        <f>IFERROR('4a) Berechnungen zu Planwerten'!I186,0)</f>
        <v>0</v>
      </c>
      <c r="J55" s="1308">
        <f>IFERROR('4a) Berechnungen zu Planwerten'!J186,0)</f>
        <v>0</v>
      </c>
      <c r="K55" s="1308">
        <f>IFERROR('4a) Berechnungen zu Planwerten'!K186,0)</f>
        <v>0</v>
      </c>
      <c r="L55" s="1308">
        <f>IFERROR('4a) Berechnungen zu Planwerten'!L186,0)</f>
        <v>0</v>
      </c>
      <c r="M55" s="1308">
        <f>IFERROR('4a) Berechnungen zu Planwerten'!M186,0)</f>
        <v>0</v>
      </c>
      <c r="N55" s="1308">
        <f>IFERROR('4a) Berechnungen zu Planwerten'!N186,0)</f>
        <v>0</v>
      </c>
      <c r="O55" s="1308">
        <f>IFERROR('4a) Berechnungen zu Planwerten'!O186,0)</f>
        <v>0</v>
      </c>
      <c r="P55" s="1308">
        <f>IFERROR('4a) Berechnungen zu Planwerten'!P186,0)</f>
        <v>0</v>
      </c>
      <c r="Q55" s="1308">
        <f>IFERROR('4a) Berechnungen zu Planwerten'!Q186,0)</f>
        <v>0</v>
      </c>
      <c r="R55" s="1308">
        <f>IFERROR('4a) Berechnungen zu Planwerten'!R186,0)</f>
        <v>0</v>
      </c>
      <c r="S55" s="1308">
        <f>IFERROR('4a) Berechnungen zu Planwerten'!S186,0)</f>
        <v>0</v>
      </c>
      <c r="T55" s="1309">
        <f>IFERROR('4a) Berechnungen zu Planwerten'!T186,0)</f>
        <v>0</v>
      </c>
      <c r="U55" s="1310">
        <f>IFERROR('4a) Berechnungen zu Planwerten'!U186,0)</f>
        <v>0</v>
      </c>
    </row>
    <row r="56" spans="1:21"/>
    <row r="57" spans="1:21" ht="15" thickBot="1">
      <c r="B57" s="1117"/>
      <c r="C57" s="1117"/>
      <c r="D57" s="1117"/>
      <c r="E57" s="1117"/>
      <c r="F57" s="1117"/>
      <c r="G57" s="1117"/>
      <c r="H57" s="1117"/>
      <c r="I57" s="1117"/>
      <c r="J57" s="1117"/>
      <c r="K57" s="1117"/>
      <c r="L57" s="1117"/>
      <c r="M57" s="1117"/>
      <c r="N57" s="1117"/>
      <c r="O57" s="1117"/>
      <c r="P57" s="1117"/>
      <c r="Q57" s="1117"/>
      <c r="R57" s="1117"/>
      <c r="S57" s="1117"/>
      <c r="T57" s="1117"/>
      <c r="U57" s="1117"/>
    </row>
    <row r="58" spans="1:21" ht="30" customHeight="1" thickBot="1">
      <c r="B58" s="1285" t="s">
        <v>186</v>
      </c>
      <c r="C58" s="1286" t="str">
        <f>IF(OR(C11="Wärmebereitstellung und Brennstoffeinsatz",D11="Wärmebereitstellung und Brennstoffeinsatz",E11="Wärmebereitstellung und Brennstoffeinsatz",F11="Wärmebereitstellung und Brennstoffeinsatz",G11="Wärmebereitstellung und Brennstoffeinsatz",H11="Wärmebereitstellung und Brennstoffeinsatz",I11="Wärmebereitstellung und Brennstoffeinsatz"),"Wärmebereitstellung und Brennstoffeinsatz","")</f>
        <v/>
      </c>
      <c r="D58" s="1117"/>
    </row>
    <row r="59" spans="1:21" ht="15" thickBot="1">
      <c r="A59" s="1117"/>
      <c r="B59" s="1287" t="s">
        <v>165</v>
      </c>
      <c r="C59" s="1288" t="s">
        <v>52</v>
      </c>
      <c r="D59" s="1289" t="str">
        <f>IF($C$58="Wärmebereitstellung und Brennstoffeinsatz",_xlfn.CONCAT("Industrieprodukt ",_xlfn.XLOOKUP($C$58,'3b) Referenzsysteme'!$W$6:$W$12,'3b) Referenzsysteme'!$X$6:$X$12),"a"),"")</f>
        <v/>
      </c>
      <c r="E59" s="1290" t="str">
        <f>IF($C$58="Wärmebereitstellung und Brennstoffeinsatz",_xlfn.CONCAT("Industrieprodukt ",_xlfn.XLOOKUP($C$58,'3b) Referenzsysteme'!$W$6:$W$12,'3b) Referenzsysteme'!$X$6:$X$12),"b"),"")</f>
        <v/>
      </c>
      <c r="F59" s="1291" t="str">
        <f>IF($C$58="Wärmebereitstellung und Brennstoffeinsatz",_xlfn.CONCAT("Industrieprodukt ",_xlfn.XLOOKUP($C$58,'3b) Referenzsysteme'!$W$6:$W$12,'3b) Referenzsysteme'!$X$6:$X$12),"c"),"")</f>
        <v/>
      </c>
      <c r="G59" s="1265" t="str">
        <f>IF($C$58="Wärmebereitstellung und Brennstoffeinsatz",_xlfn.CONCAT("Industrieprodukt ",_xlfn.XLOOKUP($C$58,'3b) Referenzsysteme'!$W$6:$W$12,'3b) Referenzsysteme'!$X$6:$X$12),"d"),"")</f>
        <v/>
      </c>
      <c r="H59" s="1117"/>
      <c r="I59" s="1117"/>
      <c r="J59" s="1117"/>
    </row>
    <row r="60" spans="1:21">
      <c r="A60" s="1117"/>
      <c r="B60" s="1292" t="s">
        <v>179</v>
      </c>
      <c r="C60" s="1293" t="s">
        <v>53</v>
      </c>
      <c r="D60" s="6"/>
      <c r="E60" s="212"/>
      <c r="F60" s="211"/>
      <c r="G60" s="225"/>
      <c r="H60" s="1117"/>
      <c r="I60" s="1117"/>
      <c r="J60" s="1117"/>
    </row>
    <row r="61" spans="1:21">
      <c r="A61" s="1117"/>
      <c r="B61" s="1294" t="s">
        <v>180</v>
      </c>
      <c r="C61" s="1311" t="s">
        <v>53</v>
      </c>
      <c r="D61" s="9"/>
      <c r="E61" s="212"/>
      <c r="F61" s="211"/>
      <c r="G61" s="225"/>
      <c r="H61" s="1117"/>
      <c r="I61" s="1117"/>
      <c r="J61" s="1117"/>
    </row>
    <row r="62" spans="1:21" ht="15" customHeight="1" thickBot="1">
      <c r="B62" s="1296" t="s">
        <v>503</v>
      </c>
      <c r="C62" s="1312" t="s">
        <v>127</v>
      </c>
      <c r="D62" s="9"/>
      <c r="E62" s="212"/>
      <c r="F62" s="211"/>
      <c r="G62" s="225"/>
      <c r="H62" s="1117"/>
      <c r="I62" s="1117"/>
    </row>
    <row r="63" spans="1:21" s="1263" customFormat="1" ht="15" thickBot="1">
      <c r="B63" s="1228" t="s">
        <v>181</v>
      </c>
      <c r="C63" s="1265" t="s">
        <v>52</v>
      </c>
      <c r="D63" s="1289" t="s">
        <v>573</v>
      </c>
      <c r="E63" s="1313">
        <f>YEAR('2b) Allg. Inputs'!$C$8)</f>
        <v>1900</v>
      </c>
      <c r="F63" s="1314">
        <f t="shared" ref="F63:R63" si="3">E63+1</f>
        <v>1901</v>
      </c>
      <c r="G63" s="1314">
        <f t="shared" si="3"/>
        <v>1902</v>
      </c>
      <c r="H63" s="1314">
        <f t="shared" si="3"/>
        <v>1903</v>
      </c>
      <c r="I63" s="1314">
        <f t="shared" si="3"/>
        <v>1904</v>
      </c>
      <c r="J63" s="1314">
        <f t="shared" si="3"/>
        <v>1905</v>
      </c>
      <c r="K63" s="1314">
        <f t="shared" si="3"/>
        <v>1906</v>
      </c>
      <c r="L63" s="1314">
        <f t="shared" si="3"/>
        <v>1907</v>
      </c>
      <c r="M63" s="1314">
        <f t="shared" si="3"/>
        <v>1908</v>
      </c>
      <c r="N63" s="1314">
        <f t="shared" si="3"/>
        <v>1909</v>
      </c>
      <c r="O63" s="1314">
        <f t="shared" si="3"/>
        <v>1910</v>
      </c>
      <c r="P63" s="1314">
        <f t="shared" si="3"/>
        <v>1911</v>
      </c>
      <c r="Q63" s="1314">
        <f t="shared" si="3"/>
        <v>1912</v>
      </c>
      <c r="R63" s="1314">
        <f t="shared" si="3"/>
        <v>1913</v>
      </c>
      <c r="S63" s="1314">
        <f>IF('4c) Berechnungen_MFS'!E99 = "Nein",R63+1, R63+1&amp;" 1. Teil-KJ")</f>
        <v>1914</v>
      </c>
      <c r="T63" s="1315" t="str">
        <f>IF('4c) Berechnungen_MFS'!E99 = "Nein","", R63+1&amp;" 2. Teil-KJ")</f>
        <v/>
      </c>
      <c r="U63" s="1316" t="str">
        <f>IF('4c) Berechnungen_MFS'!E99="Ja",R63+2,"")</f>
        <v/>
      </c>
    </row>
    <row r="64" spans="1:21">
      <c r="B64" s="1259" t="s">
        <v>177</v>
      </c>
      <c r="C64" s="1299" t="s">
        <v>182</v>
      </c>
      <c r="D64" s="1259" t="str">
        <f>IF(D60="","",D60)</f>
        <v/>
      </c>
      <c r="E64" s="197"/>
      <c r="F64" s="197"/>
      <c r="G64" s="197"/>
      <c r="H64" s="197"/>
      <c r="I64" s="197"/>
      <c r="J64" s="197"/>
      <c r="K64" s="197"/>
      <c r="L64" s="197"/>
      <c r="M64" s="197"/>
      <c r="N64" s="197"/>
      <c r="O64" s="197"/>
      <c r="P64" s="197"/>
      <c r="Q64" s="197"/>
      <c r="R64" s="197"/>
      <c r="S64" s="197"/>
      <c r="T64" s="570"/>
      <c r="U64" s="302"/>
    </row>
    <row r="65" spans="2:22">
      <c r="B65" s="1273" t="s">
        <v>183</v>
      </c>
      <c r="C65" s="1300" t="s">
        <v>184</v>
      </c>
      <c r="D65" s="1273"/>
      <c r="E65" s="1301">
        <f>IFERROR('4a) Berechnungen zu Planwerten'!E200,0)</f>
        <v>0</v>
      </c>
      <c r="F65" s="1245">
        <f>IFERROR('4a) Berechnungen zu Planwerten'!F200,0)</f>
        <v>0</v>
      </c>
      <c r="G65" s="1245">
        <f>IFERROR('4a) Berechnungen zu Planwerten'!G200,0)</f>
        <v>0</v>
      </c>
      <c r="H65" s="1245">
        <f>IFERROR('4a) Berechnungen zu Planwerten'!H200,0)</f>
        <v>0</v>
      </c>
      <c r="I65" s="1245">
        <f>IFERROR('4a) Berechnungen zu Planwerten'!I200,0)</f>
        <v>0</v>
      </c>
      <c r="J65" s="1245">
        <f>IFERROR('4a) Berechnungen zu Planwerten'!J200,0)</f>
        <v>0</v>
      </c>
      <c r="K65" s="1245">
        <f>IFERROR('4a) Berechnungen zu Planwerten'!K200,0)</f>
        <v>0</v>
      </c>
      <c r="L65" s="1245">
        <f>IFERROR('4a) Berechnungen zu Planwerten'!L200,0)</f>
        <v>0</v>
      </c>
      <c r="M65" s="1245">
        <f>IFERROR('4a) Berechnungen zu Planwerten'!M200,0)</f>
        <v>0</v>
      </c>
      <c r="N65" s="1245">
        <f>IFERROR('4a) Berechnungen zu Planwerten'!N200,0)</f>
        <v>0</v>
      </c>
      <c r="O65" s="1245">
        <f>IFERROR('4a) Berechnungen zu Planwerten'!O200,0)</f>
        <v>0</v>
      </c>
      <c r="P65" s="1245">
        <f>IFERROR('4a) Berechnungen zu Planwerten'!P200,0)</f>
        <v>0</v>
      </c>
      <c r="Q65" s="1245">
        <f>IFERROR('4a) Berechnungen zu Planwerten'!Q200,0)</f>
        <v>0</v>
      </c>
      <c r="R65" s="1245">
        <f>IFERROR('4a) Berechnungen zu Planwerten'!R200,0)</f>
        <v>0</v>
      </c>
      <c r="S65" s="1245">
        <f>IFERROR('4a) Berechnungen zu Planwerten'!S200,0)</f>
        <v>0</v>
      </c>
      <c r="T65" s="1302">
        <f>IFERROR('4a) Berechnungen zu Planwerten'!T200,0)</f>
        <v>0</v>
      </c>
      <c r="U65" s="1246">
        <f>IFERROR('4a) Berechnungen zu Planwerten'!U200,0)</f>
        <v>0</v>
      </c>
    </row>
    <row r="66" spans="2:22">
      <c r="B66" s="1276" t="s">
        <v>177</v>
      </c>
      <c r="C66" s="1303" t="s">
        <v>182</v>
      </c>
      <c r="D66" s="1276" t="str">
        <f>IF(E60="","",E60)</f>
        <v/>
      </c>
      <c r="E66" s="5"/>
      <c r="F66" s="5"/>
      <c r="G66" s="5"/>
      <c r="H66" s="5"/>
      <c r="I66" s="5"/>
      <c r="J66" s="5"/>
      <c r="K66" s="5"/>
      <c r="L66" s="5"/>
      <c r="M66" s="5"/>
      <c r="N66" s="5"/>
      <c r="O66" s="5"/>
      <c r="P66" s="5"/>
      <c r="Q66" s="5"/>
      <c r="R66" s="5"/>
      <c r="S66" s="2"/>
      <c r="T66" s="228"/>
      <c r="U66" s="300"/>
    </row>
    <row r="67" spans="2:22">
      <c r="B67" s="1273" t="s">
        <v>183</v>
      </c>
      <c r="C67" s="1300" t="s">
        <v>184</v>
      </c>
      <c r="D67" s="1273"/>
      <c r="E67" s="1301">
        <f>IFERROR('4a) Berechnungen zu Planwerten'!E201,0)</f>
        <v>0</v>
      </c>
      <c r="F67" s="1245">
        <f>IFERROR('4a) Berechnungen zu Planwerten'!F201,0)</f>
        <v>0</v>
      </c>
      <c r="G67" s="1245">
        <f>IFERROR('4a) Berechnungen zu Planwerten'!G201,0)</f>
        <v>0</v>
      </c>
      <c r="H67" s="1245">
        <f>IFERROR('4a) Berechnungen zu Planwerten'!H201,0)</f>
        <v>0</v>
      </c>
      <c r="I67" s="1245">
        <f>IFERROR('4a) Berechnungen zu Planwerten'!I201,0)</f>
        <v>0</v>
      </c>
      <c r="J67" s="1245">
        <f>IFERROR('4a) Berechnungen zu Planwerten'!J201,0)</f>
        <v>0</v>
      </c>
      <c r="K67" s="1245">
        <f>IFERROR('4a) Berechnungen zu Planwerten'!K201,0)</f>
        <v>0</v>
      </c>
      <c r="L67" s="1245">
        <f>IFERROR('4a) Berechnungen zu Planwerten'!L201,0)</f>
        <v>0</v>
      </c>
      <c r="M67" s="1245">
        <f>IFERROR('4a) Berechnungen zu Planwerten'!M201,0)</f>
        <v>0</v>
      </c>
      <c r="N67" s="1245">
        <f>IFERROR('4a) Berechnungen zu Planwerten'!N201,0)</f>
        <v>0</v>
      </c>
      <c r="O67" s="1245">
        <f>IFERROR('4a) Berechnungen zu Planwerten'!O201,0)</f>
        <v>0</v>
      </c>
      <c r="P67" s="1245">
        <f>IFERROR('4a) Berechnungen zu Planwerten'!P201,0)</f>
        <v>0</v>
      </c>
      <c r="Q67" s="1245">
        <f>IFERROR('4a) Berechnungen zu Planwerten'!Q201,0)</f>
        <v>0</v>
      </c>
      <c r="R67" s="1245">
        <f>IFERROR('4a) Berechnungen zu Planwerten'!R201,0)</f>
        <v>0</v>
      </c>
      <c r="S67" s="1245">
        <f>IFERROR('4a) Berechnungen zu Planwerten'!S201,0)</f>
        <v>0</v>
      </c>
      <c r="T67" s="1302">
        <f>IFERROR('4a) Berechnungen zu Planwerten'!T201,0)</f>
        <v>0</v>
      </c>
      <c r="U67" s="1246">
        <f>IFERROR('4a) Berechnungen zu Planwerten'!U201,0)</f>
        <v>0</v>
      </c>
    </row>
    <row r="68" spans="2:22">
      <c r="B68" s="1279" t="s">
        <v>177</v>
      </c>
      <c r="C68" s="1304" t="s">
        <v>182</v>
      </c>
      <c r="D68" s="1279" t="str">
        <f>IF(F60="","",F60)</f>
        <v/>
      </c>
      <c r="E68" s="5"/>
      <c r="F68" s="5"/>
      <c r="G68" s="5"/>
      <c r="H68" s="5"/>
      <c r="I68" s="5"/>
      <c r="J68" s="5"/>
      <c r="K68" s="5"/>
      <c r="L68" s="5"/>
      <c r="M68" s="5"/>
      <c r="N68" s="5"/>
      <c r="O68" s="5"/>
      <c r="P68" s="5"/>
      <c r="Q68" s="5"/>
      <c r="R68" s="5"/>
      <c r="S68" s="2"/>
      <c r="T68" s="228"/>
      <c r="U68" s="300"/>
    </row>
    <row r="69" spans="2:22">
      <c r="B69" s="1273" t="s">
        <v>183</v>
      </c>
      <c r="C69" s="1300" t="s">
        <v>184</v>
      </c>
      <c r="D69" s="1273"/>
      <c r="E69" s="1301">
        <f>IFERROR('4a) Berechnungen zu Planwerten'!E202,0)</f>
        <v>0</v>
      </c>
      <c r="F69" s="1245">
        <f>IFERROR('4a) Berechnungen zu Planwerten'!F202,0)</f>
        <v>0</v>
      </c>
      <c r="G69" s="1245">
        <f>IFERROR('4a) Berechnungen zu Planwerten'!G202,0)</f>
        <v>0</v>
      </c>
      <c r="H69" s="1245">
        <f>IFERROR('4a) Berechnungen zu Planwerten'!H202,0)</f>
        <v>0</v>
      </c>
      <c r="I69" s="1245">
        <f>IFERROR('4a) Berechnungen zu Planwerten'!I202,0)</f>
        <v>0</v>
      </c>
      <c r="J69" s="1245">
        <f>IFERROR('4a) Berechnungen zu Planwerten'!J202,0)</f>
        <v>0</v>
      </c>
      <c r="K69" s="1245">
        <f>IFERROR('4a) Berechnungen zu Planwerten'!K202,0)</f>
        <v>0</v>
      </c>
      <c r="L69" s="1245">
        <f>IFERROR('4a) Berechnungen zu Planwerten'!L202,0)</f>
        <v>0</v>
      </c>
      <c r="M69" s="1245">
        <f>IFERROR('4a) Berechnungen zu Planwerten'!M202,0)</f>
        <v>0</v>
      </c>
      <c r="N69" s="1245">
        <f>IFERROR('4a) Berechnungen zu Planwerten'!N202,0)</f>
        <v>0</v>
      </c>
      <c r="O69" s="1245">
        <f>IFERROR('4a) Berechnungen zu Planwerten'!O202,0)</f>
        <v>0</v>
      </c>
      <c r="P69" s="1245">
        <f>IFERROR('4a) Berechnungen zu Planwerten'!P202,0)</f>
        <v>0</v>
      </c>
      <c r="Q69" s="1245">
        <f>IFERROR('4a) Berechnungen zu Planwerten'!Q202,0)</f>
        <v>0</v>
      </c>
      <c r="R69" s="1245">
        <f>IFERROR('4a) Berechnungen zu Planwerten'!R202,0)</f>
        <v>0</v>
      </c>
      <c r="S69" s="1245">
        <f>IFERROR('4a) Berechnungen zu Planwerten'!S202,0)</f>
        <v>0</v>
      </c>
      <c r="T69" s="1302">
        <f>IFERROR('4a) Berechnungen zu Planwerten'!T202,0)</f>
        <v>0</v>
      </c>
      <c r="U69" s="1246">
        <f>IFERROR('4a) Berechnungen zu Planwerten'!U202,0)</f>
        <v>0</v>
      </c>
    </row>
    <row r="70" spans="2:22">
      <c r="B70" s="1276" t="s">
        <v>177</v>
      </c>
      <c r="C70" s="1303" t="s">
        <v>182</v>
      </c>
      <c r="D70" s="1276" t="str">
        <f>IF(G60="","",G60)</f>
        <v/>
      </c>
      <c r="E70" s="5"/>
      <c r="F70" s="5"/>
      <c r="G70" s="5"/>
      <c r="H70" s="5"/>
      <c r="I70" s="5"/>
      <c r="J70" s="5"/>
      <c r="K70" s="5"/>
      <c r="L70" s="5"/>
      <c r="M70" s="5"/>
      <c r="N70" s="5"/>
      <c r="O70" s="5"/>
      <c r="P70" s="5"/>
      <c r="Q70" s="5"/>
      <c r="R70" s="5"/>
      <c r="S70" s="5"/>
      <c r="T70" s="227"/>
      <c r="U70" s="227"/>
      <c r="V70" s="1317"/>
    </row>
    <row r="71" spans="2:22" ht="15" thickBot="1">
      <c r="B71" s="1318" t="s">
        <v>183</v>
      </c>
      <c r="C71" s="1319" t="s">
        <v>184</v>
      </c>
      <c r="D71" s="1318"/>
      <c r="E71" s="1307">
        <f>IFERROR('4a) Berechnungen zu Planwerten'!E203,0)</f>
        <v>0</v>
      </c>
      <c r="F71" s="1308">
        <f>IFERROR('4a) Berechnungen zu Planwerten'!F203,0)</f>
        <v>0</v>
      </c>
      <c r="G71" s="1308">
        <f>IFERROR('4a) Berechnungen zu Planwerten'!G203,0)</f>
        <v>0</v>
      </c>
      <c r="H71" s="1308">
        <f>IFERROR('4a) Berechnungen zu Planwerten'!H203,0)</f>
        <v>0</v>
      </c>
      <c r="I71" s="1308">
        <f>IFERROR('4a) Berechnungen zu Planwerten'!I203,0)</f>
        <v>0</v>
      </c>
      <c r="J71" s="1308">
        <f>IFERROR('4a) Berechnungen zu Planwerten'!J203,0)</f>
        <v>0</v>
      </c>
      <c r="K71" s="1308">
        <f>IFERROR('4a) Berechnungen zu Planwerten'!K203,0)</f>
        <v>0</v>
      </c>
      <c r="L71" s="1308">
        <f>IFERROR('4a) Berechnungen zu Planwerten'!L203,0)</f>
        <v>0</v>
      </c>
      <c r="M71" s="1308">
        <f>IFERROR('4a) Berechnungen zu Planwerten'!M203,0)</f>
        <v>0</v>
      </c>
      <c r="N71" s="1308">
        <f>IFERROR('4a) Berechnungen zu Planwerten'!N203,0)</f>
        <v>0</v>
      </c>
      <c r="O71" s="1308">
        <f>IFERROR('4a) Berechnungen zu Planwerten'!O203,0)</f>
        <v>0</v>
      </c>
      <c r="P71" s="1308">
        <f>IFERROR('4a) Berechnungen zu Planwerten'!P203,0)</f>
        <v>0</v>
      </c>
      <c r="Q71" s="1308">
        <f>IFERROR('4a) Berechnungen zu Planwerten'!Q203,0)</f>
        <v>0</v>
      </c>
      <c r="R71" s="1308">
        <f>IFERROR('4a) Berechnungen zu Planwerten'!R203,0)</f>
        <v>0</v>
      </c>
      <c r="S71" s="1308">
        <f>IFERROR('4a) Berechnungen zu Planwerten'!S203,0)</f>
        <v>0</v>
      </c>
      <c r="T71" s="1309">
        <f>IFERROR('4a) Berechnungen zu Planwerten'!T203,0)</f>
        <v>0</v>
      </c>
      <c r="U71" s="1310">
        <f>IFERROR('4a) Berechnungen zu Planwerten'!U203,0)</f>
        <v>0</v>
      </c>
    </row>
    <row r="72" spans="2:22"/>
    <row r="73" spans="2:22" ht="15" thickBot="1">
      <c r="B73" s="1117"/>
      <c r="C73" s="1117"/>
      <c r="D73" s="1117"/>
      <c r="E73" s="1117"/>
    </row>
    <row r="74" spans="2:22" ht="30" customHeight="1" thickBot="1">
      <c r="B74" s="1627" t="s">
        <v>187</v>
      </c>
      <c r="C74" s="1645"/>
      <c r="D74" s="1117"/>
    </row>
    <row r="75" spans="2:22" ht="38.5" customHeight="1" thickBot="1">
      <c r="B75" s="1289" t="s">
        <v>594</v>
      </c>
      <c r="C75" s="1320" t="s">
        <v>52</v>
      </c>
      <c r="D75" s="1321" t="s">
        <v>590</v>
      </c>
      <c r="E75" s="1322">
        <f>YEAR('2b) Allg. Inputs'!$C$8)</f>
        <v>1900</v>
      </c>
      <c r="F75" s="1323">
        <f t="shared" ref="F75:R75" si="4">E75+1</f>
        <v>1901</v>
      </c>
      <c r="G75" s="1323">
        <f t="shared" si="4"/>
        <v>1902</v>
      </c>
      <c r="H75" s="1323">
        <f t="shared" si="4"/>
        <v>1903</v>
      </c>
      <c r="I75" s="1323">
        <f t="shared" si="4"/>
        <v>1904</v>
      </c>
      <c r="J75" s="1323">
        <f t="shared" si="4"/>
        <v>1905</v>
      </c>
      <c r="K75" s="1323">
        <f t="shared" si="4"/>
        <v>1906</v>
      </c>
      <c r="L75" s="1323">
        <f t="shared" si="4"/>
        <v>1907</v>
      </c>
      <c r="M75" s="1323">
        <f t="shared" si="4"/>
        <v>1908</v>
      </c>
      <c r="N75" s="1323">
        <f t="shared" si="4"/>
        <v>1909</v>
      </c>
      <c r="O75" s="1323">
        <f t="shared" si="4"/>
        <v>1910</v>
      </c>
      <c r="P75" s="1323">
        <f t="shared" si="4"/>
        <v>1911</v>
      </c>
      <c r="Q75" s="1323">
        <f t="shared" si="4"/>
        <v>1912</v>
      </c>
      <c r="R75" s="1323">
        <f t="shared" si="4"/>
        <v>1913</v>
      </c>
      <c r="S75" s="1323">
        <f>IF('4c) Berechnungen_MFS'!$E$99 = "Nein",R75+1, R75+1&amp;" 1. Teil-KJ")</f>
        <v>1914</v>
      </c>
      <c r="T75" s="1323" t="str">
        <f>IF('4c) Berechnungen_MFS'!$E$99 = "Nein","", R75+1&amp;" 2. Teil-KJ")</f>
        <v/>
      </c>
      <c r="U75" s="1324" t="str">
        <f>IF('4c) Berechnungen_MFS'!$E$99="Ja",R75+2,"")</f>
        <v/>
      </c>
    </row>
    <row r="76" spans="2:22" ht="14.5" customHeight="1">
      <c r="B76" s="1259" t="s">
        <v>100</v>
      </c>
      <c r="C76" s="1325" t="s">
        <v>188</v>
      </c>
      <c r="D76" s="1326" t="s">
        <v>189</v>
      </c>
      <c r="E76" s="746"/>
      <c r="F76" s="746"/>
      <c r="G76" s="746"/>
      <c r="H76" s="746"/>
      <c r="I76" s="746"/>
      <c r="J76" s="746"/>
      <c r="K76" s="746"/>
      <c r="L76" s="746"/>
      <c r="M76" s="746"/>
      <c r="N76" s="746"/>
      <c r="O76" s="746"/>
      <c r="P76" s="746"/>
      <c r="Q76" s="746"/>
      <c r="R76" s="746"/>
      <c r="S76" s="747"/>
      <c r="T76" s="747"/>
      <c r="U76" s="748"/>
    </row>
    <row r="77" spans="2:22" ht="14.5" customHeight="1">
      <c r="B77" s="1273" t="s">
        <v>502</v>
      </c>
      <c r="C77" s="1327" t="s">
        <v>188</v>
      </c>
      <c r="D77" s="1328" t="s">
        <v>189</v>
      </c>
      <c r="E77" s="5"/>
      <c r="F77" s="5"/>
      <c r="G77" s="5"/>
      <c r="H77" s="5"/>
      <c r="I77" s="5"/>
      <c r="J77" s="5"/>
      <c r="K77" s="5"/>
      <c r="L77" s="5"/>
      <c r="M77" s="5"/>
      <c r="N77" s="5"/>
      <c r="O77" s="5"/>
      <c r="P77" s="5"/>
      <c r="Q77" s="5"/>
      <c r="R77" s="5"/>
      <c r="S77" s="5"/>
      <c r="T77" s="227"/>
      <c r="U77" s="300"/>
    </row>
    <row r="78" spans="2:22" ht="14.5" customHeight="1">
      <c r="B78" s="1329" t="s">
        <v>498</v>
      </c>
      <c r="C78" s="1330" t="s">
        <v>188</v>
      </c>
      <c r="D78" s="1331" t="s">
        <v>189</v>
      </c>
      <c r="E78" s="5"/>
      <c r="F78" s="5"/>
      <c r="G78" s="5"/>
      <c r="H78" s="5"/>
      <c r="I78" s="5"/>
      <c r="J78" s="5"/>
      <c r="K78" s="5"/>
      <c r="L78" s="5"/>
      <c r="M78" s="5"/>
      <c r="N78" s="5"/>
      <c r="O78" s="5"/>
      <c r="P78" s="5"/>
      <c r="Q78" s="5"/>
      <c r="R78" s="5"/>
      <c r="S78" s="5"/>
      <c r="T78" s="227"/>
      <c r="U78" s="300"/>
    </row>
    <row r="79" spans="2:22" ht="14.5" customHeight="1">
      <c r="B79" s="1273" t="s">
        <v>499</v>
      </c>
      <c r="C79" s="1327" t="s">
        <v>188</v>
      </c>
      <c r="D79" s="1328" t="s">
        <v>189</v>
      </c>
      <c r="E79" s="5"/>
      <c r="F79" s="5"/>
      <c r="G79" s="5"/>
      <c r="H79" s="5"/>
      <c r="I79" s="5"/>
      <c r="J79" s="5"/>
      <c r="K79" s="5"/>
      <c r="L79" s="5"/>
      <c r="M79" s="5"/>
      <c r="N79" s="5"/>
      <c r="O79" s="5"/>
      <c r="P79" s="5"/>
      <c r="Q79" s="5"/>
      <c r="R79" s="5"/>
      <c r="S79" s="5"/>
      <c r="T79" s="227"/>
      <c r="U79" s="300"/>
    </row>
    <row r="80" spans="2:22" ht="29">
      <c r="B80" s="1332" t="s">
        <v>601</v>
      </c>
      <c r="C80" s="1330" t="s">
        <v>188</v>
      </c>
      <c r="D80" s="1333" t="s">
        <v>53</v>
      </c>
      <c r="E80" s="165"/>
      <c r="F80" s="165"/>
      <c r="G80" s="165"/>
      <c r="H80" s="165"/>
      <c r="I80" s="165"/>
      <c r="J80" s="165"/>
      <c r="K80" s="165"/>
      <c r="L80" s="165"/>
      <c r="M80" s="165"/>
      <c r="N80" s="165"/>
      <c r="O80" s="165"/>
      <c r="P80" s="165"/>
      <c r="Q80" s="165"/>
      <c r="R80" s="165"/>
      <c r="S80" s="165"/>
      <c r="T80" s="571"/>
      <c r="U80" s="303"/>
    </row>
    <row r="81" spans="1:22" ht="29">
      <c r="B81" s="1236" t="s">
        <v>602</v>
      </c>
      <c r="C81" s="1327" t="s">
        <v>188</v>
      </c>
      <c r="D81" s="1334" t="s">
        <v>53</v>
      </c>
      <c r="E81" s="1"/>
      <c r="F81" s="5"/>
      <c r="G81" s="5"/>
      <c r="H81" s="5"/>
      <c r="I81" s="5"/>
      <c r="J81" s="5"/>
      <c r="K81" s="5"/>
      <c r="L81" s="5"/>
      <c r="M81" s="5"/>
      <c r="N81" s="5"/>
      <c r="O81" s="5"/>
      <c r="P81" s="5"/>
      <c r="Q81" s="5"/>
      <c r="R81" s="5"/>
      <c r="S81" s="5"/>
      <c r="T81" s="227"/>
      <c r="U81" s="300"/>
    </row>
    <row r="82" spans="1:22" s="1337" customFormat="1" ht="17.5" customHeight="1" thickBot="1">
      <c r="A82" s="1198"/>
      <c r="B82" s="1335" t="s">
        <v>605</v>
      </c>
      <c r="C82" s="1336" t="s">
        <v>188</v>
      </c>
      <c r="D82" s="1333" t="s">
        <v>53</v>
      </c>
      <c r="E82" s="1"/>
      <c r="F82" s="5"/>
      <c r="G82" s="5"/>
      <c r="H82" s="5"/>
      <c r="I82" s="5"/>
      <c r="J82" s="5"/>
      <c r="K82" s="5"/>
      <c r="L82" s="5"/>
      <c r="M82" s="5"/>
      <c r="N82" s="5"/>
      <c r="O82" s="5"/>
      <c r="P82" s="5"/>
      <c r="Q82" s="5"/>
      <c r="R82" s="5"/>
      <c r="S82" s="5"/>
      <c r="T82" s="227"/>
      <c r="U82" s="300"/>
      <c r="V82" s="1198"/>
    </row>
    <row r="83" spans="1:22" ht="14.5" customHeight="1">
      <c r="A83" s="1642"/>
      <c r="B83" s="1042" t="s">
        <v>191</v>
      </c>
      <c r="C83" s="1338" t="s">
        <v>188</v>
      </c>
      <c r="D83" s="7" t="s">
        <v>173</v>
      </c>
      <c r="E83" s="8"/>
      <c r="F83" s="8"/>
      <c r="G83" s="8"/>
      <c r="H83" s="8"/>
      <c r="I83" s="8"/>
      <c r="J83" s="8"/>
      <c r="K83" s="8"/>
      <c r="L83" s="8"/>
      <c r="M83" s="8"/>
      <c r="N83" s="8"/>
      <c r="O83" s="8"/>
      <c r="P83" s="8"/>
      <c r="Q83" s="8"/>
      <c r="R83" s="8"/>
      <c r="S83" s="8"/>
      <c r="T83" s="570"/>
      <c r="U83" s="302"/>
    </row>
    <row r="84" spans="1:22" ht="14.5" customHeight="1">
      <c r="A84" s="1642"/>
      <c r="B84" s="1043" t="s">
        <v>191</v>
      </c>
      <c r="C84" s="1327" t="s">
        <v>188</v>
      </c>
      <c r="D84" s="10" t="s">
        <v>173</v>
      </c>
      <c r="E84" s="5"/>
      <c r="F84" s="2"/>
      <c r="G84" s="2"/>
      <c r="H84" s="2"/>
      <c r="I84" s="2"/>
      <c r="J84" s="2"/>
      <c r="K84" s="2"/>
      <c r="L84" s="2"/>
      <c r="M84" s="2"/>
      <c r="N84" s="2"/>
      <c r="O84" s="2"/>
      <c r="P84" s="2"/>
      <c r="Q84" s="2"/>
      <c r="R84" s="2"/>
      <c r="S84" s="2"/>
      <c r="T84" s="228"/>
      <c r="U84" s="300"/>
    </row>
    <row r="85" spans="1:22" ht="14.5" customHeight="1">
      <c r="A85" s="1642"/>
      <c r="B85" s="1043" t="s">
        <v>191</v>
      </c>
      <c r="C85" s="1330" t="s">
        <v>188</v>
      </c>
      <c r="D85" s="10" t="s">
        <v>173</v>
      </c>
      <c r="E85" s="221"/>
      <c r="F85" s="222"/>
      <c r="G85" s="222"/>
      <c r="H85" s="222"/>
      <c r="I85" s="222"/>
      <c r="J85" s="222"/>
      <c r="K85" s="222"/>
      <c r="L85" s="222"/>
      <c r="M85" s="222"/>
      <c r="N85" s="222"/>
      <c r="O85" s="222"/>
      <c r="P85" s="222"/>
      <c r="Q85" s="222"/>
      <c r="R85" s="222"/>
      <c r="S85" s="222"/>
      <c r="T85" s="573"/>
      <c r="U85" s="305"/>
    </row>
    <row r="86" spans="1:22" ht="14.5" customHeight="1" thickBot="1">
      <c r="A86" s="1642"/>
      <c r="B86" s="1044" t="s">
        <v>191</v>
      </c>
      <c r="C86" s="1339" t="s">
        <v>188</v>
      </c>
      <c r="D86" s="11" t="s">
        <v>173</v>
      </c>
      <c r="E86" s="13"/>
      <c r="F86" s="4"/>
      <c r="G86" s="4"/>
      <c r="H86" s="4"/>
      <c r="I86" s="4"/>
      <c r="J86" s="4"/>
      <c r="K86" s="4"/>
      <c r="L86" s="4"/>
      <c r="M86" s="4"/>
      <c r="N86" s="4"/>
      <c r="O86" s="4"/>
      <c r="P86" s="4"/>
      <c r="Q86" s="4"/>
      <c r="R86" s="4"/>
      <c r="S86" s="4"/>
      <c r="T86" s="4"/>
      <c r="U86" s="304"/>
    </row>
    <row r="87" spans="1:22" ht="28.5" customHeight="1" thickBot="1">
      <c r="A87" s="1340"/>
      <c r="B87" s="1289" t="s">
        <v>593</v>
      </c>
      <c r="C87" s="1341"/>
      <c r="D87" s="1342"/>
      <c r="E87" s="1322">
        <f>YEAR('2b) Allg. Inputs'!$C$8)</f>
        <v>1900</v>
      </c>
      <c r="F87" s="1323">
        <f t="shared" ref="F87" si="5">E87+1</f>
        <v>1901</v>
      </c>
      <c r="G87" s="1323">
        <f t="shared" ref="G87" si="6">F87+1</f>
        <v>1902</v>
      </c>
      <c r="H87" s="1323">
        <f t="shared" ref="H87" si="7">G87+1</f>
        <v>1903</v>
      </c>
      <c r="I87" s="1323">
        <f t="shared" ref="I87" si="8">H87+1</f>
        <v>1904</v>
      </c>
      <c r="J87" s="1323">
        <f t="shared" ref="J87" si="9">I87+1</f>
        <v>1905</v>
      </c>
      <c r="K87" s="1323">
        <f t="shared" ref="K87" si="10">J87+1</f>
        <v>1906</v>
      </c>
      <c r="L87" s="1323">
        <f t="shared" ref="L87" si="11">K87+1</f>
        <v>1907</v>
      </c>
      <c r="M87" s="1323">
        <f t="shared" ref="M87" si="12">L87+1</f>
        <v>1908</v>
      </c>
      <c r="N87" s="1323">
        <f t="shared" ref="N87" si="13">M87+1</f>
        <v>1909</v>
      </c>
      <c r="O87" s="1323">
        <f t="shared" ref="O87" si="14">N87+1</f>
        <v>1910</v>
      </c>
      <c r="P87" s="1323">
        <f t="shared" ref="P87" si="15">O87+1</f>
        <v>1911</v>
      </c>
      <c r="Q87" s="1323">
        <f t="shared" ref="Q87" si="16">P87+1</f>
        <v>1912</v>
      </c>
      <c r="R87" s="1323">
        <f t="shared" ref="R87" si="17">Q87+1</f>
        <v>1913</v>
      </c>
      <c r="S87" s="1323">
        <f>IF('4c) Berechnungen_MFS'!E99 = "Nein",R87+1, R87+1&amp;" 1. Teil-KJ")</f>
        <v>1914</v>
      </c>
      <c r="T87" s="1323" t="str">
        <f>IF('4c) Berechnungen_MFS'!E99 = "Nein","", R87+1&amp;" 2. Teil-KJ")</f>
        <v/>
      </c>
      <c r="U87" s="1324" t="str">
        <f>IF('4c) Berechnungen_MFS'!E99="Ja",R87+2,"")</f>
        <v/>
      </c>
    </row>
    <row r="88" spans="1:22" ht="14.5" customHeight="1">
      <c r="A88" s="1340"/>
      <c r="B88" s="1343" t="s">
        <v>105</v>
      </c>
      <c r="C88" s="1344" t="s">
        <v>188</v>
      </c>
      <c r="D88" s="1326" t="s">
        <v>189</v>
      </c>
      <c r="E88" s="183"/>
      <c r="F88" s="197"/>
      <c r="G88" s="197"/>
      <c r="H88" s="197"/>
      <c r="I88" s="197"/>
      <c r="J88" s="197"/>
      <c r="K88" s="197"/>
      <c r="L88" s="197"/>
      <c r="M88" s="197"/>
      <c r="N88" s="197"/>
      <c r="O88" s="197"/>
      <c r="P88" s="197"/>
      <c r="Q88" s="197"/>
      <c r="R88" s="197"/>
      <c r="S88" s="197"/>
      <c r="T88" s="197"/>
      <c r="U88" s="302"/>
    </row>
    <row r="89" spans="1:22" ht="14.5" customHeight="1">
      <c r="A89" s="1340"/>
      <c r="B89" s="1273" t="s">
        <v>106</v>
      </c>
      <c r="C89" s="1327" t="s">
        <v>188</v>
      </c>
      <c r="D89" s="1345" t="s">
        <v>189</v>
      </c>
      <c r="E89" s="1"/>
      <c r="F89" s="2"/>
      <c r="G89" s="2"/>
      <c r="H89" s="2"/>
      <c r="I89" s="2"/>
      <c r="J89" s="2"/>
      <c r="K89" s="2"/>
      <c r="L89" s="2"/>
      <c r="M89" s="2"/>
      <c r="N89" s="2"/>
      <c r="O89" s="2"/>
      <c r="P89" s="2"/>
      <c r="Q89" s="2"/>
      <c r="R89" s="2"/>
      <c r="S89" s="2"/>
      <c r="T89" s="2"/>
      <c r="U89" s="300"/>
    </row>
    <row r="90" spans="1:22" ht="14.5" customHeight="1">
      <c r="A90" s="1340"/>
      <c r="B90" s="1045" t="s">
        <v>192</v>
      </c>
      <c r="C90" s="1330" t="s">
        <v>188</v>
      </c>
      <c r="D90" s="1346" t="s">
        <v>189</v>
      </c>
      <c r="E90" s="1"/>
      <c r="F90" s="2"/>
      <c r="G90" s="2"/>
      <c r="H90" s="2"/>
      <c r="I90" s="2"/>
      <c r="J90" s="2"/>
      <c r="K90" s="2"/>
      <c r="L90" s="2"/>
      <c r="M90" s="2"/>
      <c r="N90" s="2"/>
      <c r="O90" s="2"/>
      <c r="P90" s="2"/>
      <c r="Q90" s="2"/>
      <c r="R90" s="2"/>
      <c r="S90" s="2"/>
      <c r="T90" s="2"/>
      <c r="U90" s="300"/>
    </row>
    <row r="91" spans="1:22" ht="14.5" customHeight="1">
      <c r="A91" s="1340"/>
      <c r="B91" s="1045" t="s">
        <v>192</v>
      </c>
      <c r="C91" s="1327" t="s">
        <v>188</v>
      </c>
      <c r="D91" s="1347" t="s">
        <v>189</v>
      </c>
      <c r="E91" s="1"/>
      <c r="F91" s="2"/>
      <c r="G91" s="2"/>
      <c r="H91" s="2"/>
      <c r="I91" s="2"/>
      <c r="J91" s="2"/>
      <c r="K91" s="2"/>
      <c r="L91" s="2"/>
      <c r="M91" s="2"/>
      <c r="N91" s="2"/>
      <c r="O91" s="2"/>
      <c r="P91" s="2"/>
      <c r="Q91" s="2"/>
      <c r="R91" s="2"/>
      <c r="S91" s="2"/>
      <c r="T91" s="2"/>
      <c r="U91" s="300"/>
    </row>
    <row r="92" spans="1:22" ht="14.5" customHeight="1">
      <c r="A92" s="1340"/>
      <c r="B92" s="1045" t="s">
        <v>192</v>
      </c>
      <c r="C92" s="1330" t="s">
        <v>188</v>
      </c>
      <c r="D92" s="1346" t="s">
        <v>189</v>
      </c>
      <c r="E92" s="1"/>
      <c r="F92" s="2"/>
      <c r="G92" s="2"/>
      <c r="H92" s="2"/>
      <c r="I92" s="2"/>
      <c r="J92" s="2"/>
      <c r="K92" s="2"/>
      <c r="L92" s="2"/>
      <c r="M92" s="2"/>
      <c r="N92" s="2"/>
      <c r="O92" s="2"/>
      <c r="P92" s="2"/>
      <c r="Q92" s="2"/>
      <c r="R92" s="2"/>
      <c r="S92" s="2"/>
      <c r="T92" s="2"/>
      <c r="U92" s="300"/>
    </row>
    <row r="93" spans="1:22" ht="14.5" customHeight="1" thickBot="1">
      <c r="A93" s="1340"/>
      <c r="B93" s="1046" t="s">
        <v>192</v>
      </c>
      <c r="C93" s="1327" t="s">
        <v>188</v>
      </c>
      <c r="D93" s="1348" t="s">
        <v>189</v>
      </c>
      <c r="E93" s="3"/>
      <c r="F93" s="4"/>
      <c r="G93" s="4"/>
      <c r="H93" s="4"/>
      <c r="I93" s="4"/>
      <c r="J93" s="4"/>
      <c r="K93" s="4"/>
      <c r="L93" s="4"/>
      <c r="M93" s="4"/>
      <c r="N93" s="4"/>
      <c r="O93" s="4"/>
      <c r="P93" s="4"/>
      <c r="Q93" s="4"/>
      <c r="R93" s="4"/>
      <c r="S93" s="4"/>
      <c r="T93" s="4"/>
      <c r="U93" s="304"/>
    </row>
    <row r="94" spans="1:22" ht="29.5" customHeight="1" thickBot="1">
      <c r="A94" s="1340"/>
      <c r="B94" s="1264" t="s">
        <v>592</v>
      </c>
      <c r="C94" s="1349"/>
      <c r="D94" s="1350" t="s">
        <v>193</v>
      </c>
      <c r="E94" s="1322">
        <f>YEAR('2b) Allg. Inputs'!$C$8)</f>
        <v>1900</v>
      </c>
      <c r="F94" s="1323">
        <f t="shared" ref="F94" si="18">E94+1</f>
        <v>1901</v>
      </c>
      <c r="G94" s="1323">
        <f t="shared" ref="G94" si="19">F94+1</f>
        <v>1902</v>
      </c>
      <c r="H94" s="1323">
        <f t="shared" ref="H94" si="20">G94+1</f>
        <v>1903</v>
      </c>
      <c r="I94" s="1323">
        <f t="shared" ref="I94" si="21">H94+1</f>
        <v>1904</v>
      </c>
      <c r="J94" s="1323">
        <f t="shared" ref="J94" si="22">I94+1</f>
        <v>1905</v>
      </c>
      <c r="K94" s="1323">
        <f t="shared" ref="K94" si="23">J94+1</f>
        <v>1906</v>
      </c>
      <c r="L94" s="1323">
        <f t="shared" ref="L94" si="24">K94+1</f>
        <v>1907</v>
      </c>
      <c r="M94" s="1323">
        <f t="shared" ref="M94" si="25">L94+1</f>
        <v>1908</v>
      </c>
      <c r="N94" s="1323">
        <f t="shared" ref="N94" si="26">M94+1</f>
        <v>1909</v>
      </c>
      <c r="O94" s="1323">
        <f t="shared" ref="O94" si="27">N94+1</f>
        <v>1910</v>
      </c>
      <c r="P94" s="1323">
        <f t="shared" ref="P94" si="28">O94+1</f>
        <v>1911</v>
      </c>
      <c r="Q94" s="1323">
        <f t="shared" ref="Q94" si="29">P94+1</f>
        <v>1912</v>
      </c>
      <c r="R94" s="1323">
        <f t="shared" ref="R94" si="30">Q94+1</f>
        <v>1913</v>
      </c>
      <c r="S94" s="1323">
        <f>IF('4c) Berechnungen_MFS'!$E$99 = "Nein",R94+1, R94+1&amp;" 1. Teil-KJ")</f>
        <v>1914</v>
      </c>
      <c r="T94" s="1323" t="str">
        <f>IF('4c) Berechnungen_MFS'!$E$99 = "Nein","", R94+1&amp;" 2. Teil-KJ")</f>
        <v/>
      </c>
      <c r="U94" s="1324" t="str">
        <f>IF('4c) Berechnungen_MFS'!$E$99="Ja",R94+2,"")</f>
        <v/>
      </c>
    </row>
    <row r="95" spans="1:22" ht="14.5" customHeight="1">
      <c r="A95" s="1340"/>
      <c r="B95" s="1045" t="s">
        <v>194</v>
      </c>
      <c r="C95" s="1344" t="s">
        <v>188</v>
      </c>
      <c r="D95" s="846" t="s">
        <v>173</v>
      </c>
      <c r="E95" s="183"/>
      <c r="F95" s="197"/>
      <c r="G95" s="197"/>
      <c r="H95" s="197"/>
      <c r="I95" s="197"/>
      <c r="J95" s="197"/>
      <c r="K95" s="197"/>
      <c r="L95" s="197"/>
      <c r="M95" s="197"/>
      <c r="N95" s="197"/>
      <c r="O95" s="197"/>
      <c r="P95" s="197"/>
      <c r="Q95" s="197"/>
      <c r="R95" s="197"/>
      <c r="S95" s="197"/>
      <c r="T95" s="197"/>
      <c r="U95" s="302"/>
    </row>
    <row r="96" spans="1:22" ht="14.5" customHeight="1">
      <c r="A96" s="1340"/>
      <c r="B96" s="1045" t="s">
        <v>194</v>
      </c>
      <c r="C96" s="1327" t="s">
        <v>188</v>
      </c>
      <c r="D96" s="842" t="s">
        <v>173</v>
      </c>
      <c r="E96" s="1"/>
      <c r="F96" s="2"/>
      <c r="G96" s="2"/>
      <c r="H96" s="2"/>
      <c r="I96" s="2"/>
      <c r="J96" s="2"/>
      <c r="K96" s="2"/>
      <c r="L96" s="2"/>
      <c r="M96" s="2"/>
      <c r="N96" s="2"/>
      <c r="O96" s="2"/>
      <c r="P96" s="2"/>
      <c r="Q96" s="2"/>
      <c r="R96" s="2"/>
      <c r="S96" s="2"/>
      <c r="T96" s="2"/>
      <c r="U96" s="300"/>
    </row>
    <row r="97" spans="1:21" ht="14.5" customHeight="1">
      <c r="A97" s="1340"/>
      <c r="B97" s="1045" t="s">
        <v>194</v>
      </c>
      <c r="C97" s="1330" t="s">
        <v>188</v>
      </c>
      <c r="D97" s="842" t="s">
        <v>173</v>
      </c>
      <c r="E97" s="1"/>
      <c r="F97" s="2"/>
      <c r="G97" s="2"/>
      <c r="H97" s="2"/>
      <c r="I97" s="2"/>
      <c r="J97" s="2"/>
      <c r="K97" s="2"/>
      <c r="L97" s="2"/>
      <c r="M97" s="2"/>
      <c r="N97" s="2"/>
      <c r="O97" s="2"/>
      <c r="P97" s="2"/>
      <c r="Q97" s="2"/>
      <c r="R97" s="2"/>
      <c r="S97" s="2"/>
      <c r="T97" s="2"/>
      <c r="U97" s="300"/>
    </row>
    <row r="98" spans="1:21" ht="14.5" customHeight="1">
      <c r="A98" s="1340"/>
      <c r="B98" s="1045" t="s">
        <v>194</v>
      </c>
      <c r="C98" s="1327" t="s">
        <v>188</v>
      </c>
      <c r="D98" s="842" t="s">
        <v>173</v>
      </c>
      <c r="E98" s="1"/>
      <c r="F98" s="2"/>
      <c r="G98" s="2"/>
      <c r="H98" s="2"/>
      <c r="I98" s="2"/>
      <c r="J98" s="2"/>
      <c r="K98" s="2"/>
      <c r="L98" s="2"/>
      <c r="M98" s="2"/>
      <c r="N98" s="2"/>
      <c r="O98" s="2"/>
      <c r="P98" s="2"/>
      <c r="Q98" s="2"/>
      <c r="R98" s="2"/>
      <c r="S98" s="2"/>
      <c r="T98" s="2"/>
      <c r="U98" s="300"/>
    </row>
    <row r="99" spans="1:21" ht="14.5" customHeight="1">
      <c r="A99" s="1340"/>
      <c r="B99" s="1045" t="s">
        <v>194</v>
      </c>
      <c r="C99" s="1330" t="s">
        <v>188</v>
      </c>
      <c r="D99" s="842" t="s">
        <v>173</v>
      </c>
      <c r="E99" s="1"/>
      <c r="F99" s="2"/>
      <c r="G99" s="2"/>
      <c r="H99" s="2"/>
      <c r="I99" s="2"/>
      <c r="J99" s="2"/>
      <c r="K99" s="2"/>
      <c r="L99" s="2"/>
      <c r="M99" s="2"/>
      <c r="N99" s="2"/>
      <c r="O99" s="2"/>
      <c r="P99" s="2"/>
      <c r="Q99" s="2"/>
      <c r="R99" s="2"/>
      <c r="S99" s="2"/>
      <c r="T99" s="2"/>
      <c r="U99" s="300"/>
    </row>
    <row r="100" spans="1:21" ht="14.5" customHeight="1" thickBot="1">
      <c r="A100" s="1340"/>
      <c r="B100" s="1046" t="s">
        <v>194</v>
      </c>
      <c r="C100" s="1351" t="s">
        <v>188</v>
      </c>
      <c r="D100" s="843" t="s">
        <v>173</v>
      </c>
      <c r="E100" s="3"/>
      <c r="F100" s="4"/>
      <c r="G100" s="4"/>
      <c r="H100" s="4"/>
      <c r="I100" s="4"/>
      <c r="J100" s="4"/>
      <c r="K100" s="4"/>
      <c r="L100" s="4"/>
      <c r="M100" s="4"/>
      <c r="N100" s="4"/>
      <c r="O100" s="4"/>
      <c r="P100" s="4"/>
      <c r="Q100" s="4"/>
      <c r="R100" s="4"/>
      <c r="S100" s="4"/>
      <c r="T100" s="4"/>
      <c r="U100" s="304"/>
    </row>
    <row r="101" spans="1:21" ht="30" customHeight="1" thickBot="1">
      <c r="A101" s="1340"/>
      <c r="B101" s="1264" t="s">
        <v>597</v>
      </c>
      <c r="C101" s="1352"/>
      <c r="D101" s="1353"/>
      <c r="E101" s="1322">
        <f>YEAR('2b) Allg. Inputs'!$C$8)</f>
        <v>1900</v>
      </c>
      <c r="F101" s="1323">
        <f t="shared" ref="F101" si="31">E101+1</f>
        <v>1901</v>
      </c>
      <c r="G101" s="1323">
        <f t="shared" ref="G101" si="32">F101+1</f>
        <v>1902</v>
      </c>
      <c r="H101" s="1323">
        <f t="shared" ref="H101" si="33">G101+1</f>
        <v>1903</v>
      </c>
      <c r="I101" s="1323">
        <f t="shared" ref="I101" si="34">H101+1</f>
        <v>1904</v>
      </c>
      <c r="J101" s="1323">
        <f t="shared" ref="J101" si="35">I101+1</f>
        <v>1905</v>
      </c>
      <c r="K101" s="1323">
        <f t="shared" ref="K101" si="36">J101+1</f>
        <v>1906</v>
      </c>
      <c r="L101" s="1323">
        <f t="shared" ref="L101" si="37">K101+1</f>
        <v>1907</v>
      </c>
      <c r="M101" s="1323">
        <f t="shared" ref="M101" si="38">L101+1</f>
        <v>1908</v>
      </c>
      <c r="N101" s="1323">
        <f t="shared" ref="N101" si="39">M101+1</f>
        <v>1909</v>
      </c>
      <c r="O101" s="1323">
        <f t="shared" ref="O101" si="40">N101+1</f>
        <v>1910</v>
      </c>
      <c r="P101" s="1323">
        <f t="shared" ref="P101" si="41">O101+1</f>
        <v>1911</v>
      </c>
      <c r="Q101" s="1323">
        <f t="shared" ref="Q101" si="42">P101+1</f>
        <v>1912</v>
      </c>
      <c r="R101" s="1323">
        <f t="shared" ref="R101" si="43">Q101+1</f>
        <v>1913</v>
      </c>
      <c r="S101" s="1323">
        <f>IF('4c) Berechnungen_MFS'!$E$99 = "Nein",R101+1, R101+1&amp;" 1. Teil-KJ")</f>
        <v>1914</v>
      </c>
      <c r="T101" s="1323" t="str">
        <f>IF('4c) Berechnungen_MFS'!$E$99 = "Nein","", R101+1&amp;" 2. Teil-KJ")</f>
        <v/>
      </c>
      <c r="U101" s="1324" t="str">
        <f>IF('4c) Berechnungen_MFS'!$E$99="Ja",R101+2,"")</f>
        <v/>
      </c>
    </row>
    <row r="102" spans="1:21" ht="14.5" customHeight="1">
      <c r="A102" s="1340"/>
      <c r="B102" s="1047" t="s">
        <v>190</v>
      </c>
      <c r="C102" s="1338" t="s">
        <v>188</v>
      </c>
      <c r="D102" s="1354" t="s">
        <v>189</v>
      </c>
      <c r="E102" s="8"/>
      <c r="F102" s="8"/>
      <c r="G102" s="8"/>
      <c r="H102" s="8"/>
      <c r="I102" s="8"/>
      <c r="J102" s="8"/>
      <c r="K102" s="8"/>
      <c r="L102" s="8"/>
      <c r="M102" s="8"/>
      <c r="N102" s="8"/>
      <c r="O102" s="8"/>
      <c r="P102" s="8"/>
      <c r="Q102" s="8"/>
      <c r="R102" s="8"/>
      <c r="S102" s="8"/>
      <c r="T102" s="570"/>
      <c r="U102" s="302"/>
    </row>
    <row r="103" spans="1:21" ht="14.5" customHeight="1">
      <c r="A103" s="1340"/>
      <c r="B103" s="1048" t="s">
        <v>190</v>
      </c>
      <c r="C103" s="1327" t="s">
        <v>188</v>
      </c>
      <c r="D103" s="1328" t="s">
        <v>189</v>
      </c>
      <c r="E103" s="5"/>
      <c r="F103" s="2"/>
      <c r="G103" s="2"/>
      <c r="H103" s="2"/>
      <c r="I103" s="2"/>
      <c r="J103" s="2"/>
      <c r="K103" s="2"/>
      <c r="L103" s="2"/>
      <c r="M103" s="2"/>
      <c r="N103" s="2"/>
      <c r="O103" s="2"/>
      <c r="P103" s="2"/>
      <c r="Q103" s="2"/>
      <c r="R103" s="2"/>
      <c r="S103" s="2"/>
      <c r="T103" s="228"/>
      <c r="U103" s="300"/>
    </row>
    <row r="104" spans="1:21" ht="14.5" customHeight="1">
      <c r="A104" s="1340"/>
      <c r="B104" s="1048" t="s">
        <v>190</v>
      </c>
      <c r="C104" s="1330" t="s">
        <v>188</v>
      </c>
      <c r="D104" s="1346" t="s">
        <v>189</v>
      </c>
      <c r="E104" s="5"/>
      <c r="F104" s="2"/>
      <c r="G104" s="2"/>
      <c r="H104" s="2"/>
      <c r="I104" s="2"/>
      <c r="J104" s="2"/>
      <c r="K104" s="2"/>
      <c r="L104" s="2"/>
      <c r="M104" s="2"/>
      <c r="N104" s="2"/>
      <c r="O104" s="2"/>
      <c r="P104" s="2"/>
      <c r="Q104" s="2"/>
      <c r="R104" s="2"/>
      <c r="S104" s="2"/>
      <c r="T104" s="228"/>
      <c r="U104" s="300"/>
    </row>
    <row r="105" spans="1:21" ht="14.5" customHeight="1">
      <c r="A105" s="1340"/>
      <c r="B105" s="1048" t="s">
        <v>190</v>
      </c>
      <c r="C105" s="1327" t="s">
        <v>188</v>
      </c>
      <c r="D105" s="1328" t="s">
        <v>189</v>
      </c>
      <c r="E105" s="5"/>
      <c r="F105" s="2"/>
      <c r="G105" s="2"/>
      <c r="H105" s="2"/>
      <c r="I105" s="2"/>
      <c r="J105" s="2"/>
      <c r="K105" s="2"/>
      <c r="L105" s="2"/>
      <c r="M105" s="2"/>
      <c r="N105" s="2"/>
      <c r="O105" s="2"/>
      <c r="P105" s="2"/>
      <c r="Q105" s="2"/>
      <c r="R105" s="2"/>
      <c r="S105" s="2"/>
      <c r="T105" s="228"/>
      <c r="U105" s="300"/>
    </row>
    <row r="106" spans="1:21" ht="14.5" customHeight="1">
      <c r="A106" s="1340"/>
      <c r="B106" s="1048" t="s">
        <v>190</v>
      </c>
      <c r="C106" s="1330" t="s">
        <v>188</v>
      </c>
      <c r="D106" s="1346" t="s">
        <v>53</v>
      </c>
      <c r="E106" s="5"/>
      <c r="F106" s="2"/>
      <c r="G106" s="2"/>
      <c r="H106" s="2"/>
      <c r="I106" s="2"/>
      <c r="J106" s="2"/>
      <c r="K106" s="2"/>
      <c r="L106" s="2"/>
      <c r="M106" s="2"/>
      <c r="N106" s="2"/>
      <c r="O106" s="2"/>
      <c r="P106" s="2"/>
      <c r="Q106" s="2"/>
      <c r="R106" s="2"/>
      <c r="S106" s="2"/>
      <c r="T106" s="228"/>
      <c r="U106" s="300"/>
    </row>
    <row r="107" spans="1:21" ht="14.5" customHeight="1" thickBot="1">
      <c r="A107" s="1340"/>
      <c r="B107" s="1049" t="s">
        <v>190</v>
      </c>
      <c r="C107" s="1351" t="s">
        <v>188</v>
      </c>
      <c r="D107" s="1328" t="s">
        <v>53</v>
      </c>
      <c r="E107" s="13"/>
      <c r="F107" s="13"/>
      <c r="G107" s="13"/>
      <c r="H107" s="13"/>
      <c r="I107" s="13"/>
      <c r="J107" s="13"/>
      <c r="K107" s="13"/>
      <c r="L107" s="13"/>
      <c r="M107" s="13"/>
      <c r="N107" s="13"/>
      <c r="O107" s="13"/>
      <c r="P107" s="13"/>
      <c r="Q107" s="13"/>
      <c r="R107" s="13"/>
      <c r="S107" s="13"/>
      <c r="T107" s="572"/>
      <c r="U107" s="304"/>
    </row>
    <row r="108" spans="1:21" ht="34.5" customHeight="1" thickBot="1">
      <c r="B108" s="1289" t="s">
        <v>603</v>
      </c>
      <c r="C108" s="1352"/>
      <c r="D108" s="1353" t="s">
        <v>53</v>
      </c>
      <c r="E108" s="1322">
        <f>YEAR('2b) Allg. Inputs'!$C$8)</f>
        <v>1900</v>
      </c>
      <c r="F108" s="1323">
        <f t="shared" ref="F108:R108" si="44">E108+1</f>
        <v>1901</v>
      </c>
      <c r="G108" s="1323">
        <f t="shared" si="44"/>
        <v>1902</v>
      </c>
      <c r="H108" s="1323">
        <f t="shared" si="44"/>
        <v>1903</v>
      </c>
      <c r="I108" s="1323">
        <f t="shared" si="44"/>
        <v>1904</v>
      </c>
      <c r="J108" s="1323">
        <f t="shared" si="44"/>
        <v>1905</v>
      </c>
      <c r="K108" s="1323">
        <f t="shared" si="44"/>
        <v>1906</v>
      </c>
      <c r="L108" s="1323">
        <f t="shared" si="44"/>
        <v>1907</v>
      </c>
      <c r="M108" s="1323">
        <f t="shared" si="44"/>
        <v>1908</v>
      </c>
      <c r="N108" s="1323">
        <f t="shared" si="44"/>
        <v>1909</v>
      </c>
      <c r="O108" s="1323">
        <f t="shared" si="44"/>
        <v>1910</v>
      </c>
      <c r="P108" s="1323">
        <f t="shared" si="44"/>
        <v>1911</v>
      </c>
      <c r="Q108" s="1323">
        <f t="shared" si="44"/>
        <v>1912</v>
      </c>
      <c r="R108" s="1323">
        <f t="shared" si="44"/>
        <v>1913</v>
      </c>
      <c r="S108" s="1323">
        <f>IF('4c) Berechnungen_MFS'!E99 = "Nein",R108+1, R108+1&amp;" 1. Teil-KJ")</f>
        <v>1914</v>
      </c>
      <c r="T108" s="1323" t="str">
        <f>IF('4c) Berechnungen_MFS'!E99 = "Nein","", R108+1&amp;" 2. Teil-KJ")</f>
        <v/>
      </c>
      <c r="U108" s="1324" t="str">
        <f>IF('4c) Berechnungen_MFS'!E99="Ja",R108+2,"")</f>
        <v/>
      </c>
    </row>
    <row r="109" spans="1:21" ht="14.5" customHeight="1">
      <c r="A109" s="1355"/>
      <c r="B109" s="1343" t="s">
        <v>195</v>
      </c>
      <c r="C109" s="1338" t="s">
        <v>188</v>
      </c>
      <c r="D109" s="1356" t="s">
        <v>189</v>
      </c>
      <c r="E109" s="183"/>
      <c r="F109" s="8"/>
      <c r="G109" s="8"/>
      <c r="H109" s="8"/>
      <c r="I109" s="8"/>
      <c r="J109" s="8"/>
      <c r="K109" s="8"/>
      <c r="L109" s="8"/>
      <c r="M109" s="8"/>
      <c r="N109" s="8"/>
      <c r="O109" s="8"/>
      <c r="P109" s="8"/>
      <c r="Q109" s="8"/>
      <c r="R109" s="8"/>
      <c r="S109" s="8"/>
      <c r="T109" s="570"/>
      <c r="U109" s="302"/>
    </row>
    <row r="110" spans="1:21" ht="14.5" customHeight="1">
      <c r="A110" s="1355"/>
      <c r="B110" s="1357" t="s">
        <v>196</v>
      </c>
      <c r="C110" s="1327" t="s">
        <v>188</v>
      </c>
      <c r="D110" s="1328" t="s">
        <v>189</v>
      </c>
      <c r="E110" s="1"/>
      <c r="F110" s="5"/>
      <c r="G110" s="5"/>
      <c r="H110" s="5"/>
      <c r="I110" s="5"/>
      <c r="J110" s="5"/>
      <c r="K110" s="5"/>
      <c r="L110" s="5"/>
      <c r="M110" s="5"/>
      <c r="N110" s="5"/>
      <c r="O110" s="5"/>
      <c r="P110" s="5"/>
      <c r="Q110" s="5"/>
      <c r="R110" s="5"/>
      <c r="S110" s="5"/>
      <c r="T110" s="227"/>
      <c r="U110" s="300"/>
    </row>
    <row r="111" spans="1:21" ht="14.5" customHeight="1">
      <c r="A111" s="1355"/>
      <c r="B111" s="1358" t="s">
        <v>197</v>
      </c>
      <c r="C111" s="1330" t="s">
        <v>188</v>
      </c>
      <c r="D111" s="1346" t="s">
        <v>189</v>
      </c>
      <c r="E111" s="1"/>
      <c r="F111" s="5"/>
      <c r="G111" s="5"/>
      <c r="H111" s="5"/>
      <c r="I111" s="5"/>
      <c r="J111" s="5"/>
      <c r="K111" s="5"/>
      <c r="L111" s="5"/>
      <c r="M111" s="5"/>
      <c r="N111" s="5"/>
      <c r="O111" s="5"/>
      <c r="P111" s="5"/>
      <c r="Q111" s="5"/>
      <c r="R111" s="5"/>
      <c r="S111" s="5"/>
      <c r="T111" s="227"/>
      <c r="U111" s="300"/>
    </row>
    <row r="112" spans="1:21" ht="15.65" customHeight="1">
      <c r="A112" s="1355"/>
      <c r="B112" s="1357" t="s">
        <v>198</v>
      </c>
      <c r="C112" s="1327" t="s">
        <v>188</v>
      </c>
      <c r="D112" s="1328" t="s">
        <v>189</v>
      </c>
      <c r="E112" s="1"/>
      <c r="F112" s="5"/>
      <c r="G112" s="5"/>
      <c r="H112" s="5"/>
      <c r="I112" s="5"/>
      <c r="J112" s="5"/>
      <c r="K112" s="5"/>
      <c r="L112" s="5"/>
      <c r="M112" s="5"/>
      <c r="N112" s="5"/>
      <c r="O112" s="5"/>
      <c r="P112" s="5"/>
      <c r="Q112" s="5"/>
      <c r="R112" s="5"/>
      <c r="S112" s="5"/>
      <c r="T112" s="227"/>
      <c r="U112" s="300"/>
    </row>
    <row r="113" spans="1:22" ht="14.5" customHeight="1">
      <c r="A113" s="1355"/>
      <c r="B113" s="1358" t="s">
        <v>199</v>
      </c>
      <c r="C113" s="1330" t="s">
        <v>188</v>
      </c>
      <c r="D113" s="1346"/>
      <c r="E113" s="868"/>
      <c r="F113" s="165"/>
      <c r="G113" s="165"/>
      <c r="H113" s="165"/>
      <c r="I113" s="165"/>
      <c r="J113" s="165"/>
      <c r="K113" s="165"/>
      <c r="L113" s="165"/>
      <c r="M113" s="165"/>
      <c r="N113" s="165"/>
      <c r="O113" s="165"/>
      <c r="P113" s="165"/>
      <c r="Q113" s="165"/>
      <c r="R113" s="165"/>
      <c r="S113" s="165"/>
      <c r="T113" s="227"/>
      <c r="U113" s="300"/>
    </row>
    <row r="114" spans="1:22" ht="14.5" customHeight="1">
      <c r="A114" s="1355"/>
      <c r="B114" s="1357" t="s">
        <v>200</v>
      </c>
      <c r="C114" s="1327" t="s">
        <v>188</v>
      </c>
      <c r="D114" s="1328" t="s">
        <v>53</v>
      </c>
      <c r="E114" s="1"/>
      <c r="F114" s="5"/>
      <c r="G114" s="5"/>
      <c r="H114" s="5"/>
      <c r="I114" s="5"/>
      <c r="J114" s="5"/>
      <c r="K114" s="5"/>
      <c r="L114" s="5"/>
      <c r="M114" s="5"/>
      <c r="N114" s="5"/>
      <c r="O114" s="5"/>
      <c r="P114" s="5"/>
      <c r="Q114" s="5"/>
      <c r="R114" s="5"/>
      <c r="S114" s="5"/>
      <c r="T114" s="227"/>
      <c r="U114" s="300"/>
    </row>
    <row r="115" spans="1:22" s="1337" customFormat="1" ht="14.5" customHeight="1">
      <c r="A115" s="1355"/>
      <c r="B115" s="1358" t="s">
        <v>589</v>
      </c>
      <c r="C115" s="1359" t="s">
        <v>188</v>
      </c>
      <c r="D115" s="1360" t="s">
        <v>53</v>
      </c>
      <c r="E115" s="867"/>
      <c r="F115" s="222"/>
      <c r="G115" s="222"/>
      <c r="H115" s="222"/>
      <c r="I115" s="222"/>
      <c r="J115" s="222"/>
      <c r="K115" s="222"/>
      <c r="L115" s="222"/>
      <c r="M115" s="222"/>
      <c r="N115" s="222"/>
      <c r="O115" s="222"/>
      <c r="P115" s="222"/>
      <c r="Q115" s="222"/>
      <c r="R115" s="222"/>
      <c r="S115" s="222"/>
      <c r="T115" s="227"/>
      <c r="U115" s="300"/>
      <c r="V115" s="1198"/>
    </row>
    <row r="116" spans="1:22" s="1337" customFormat="1" ht="14.5" customHeight="1" thickBot="1">
      <c r="A116" s="1355"/>
      <c r="B116" s="1046" t="s">
        <v>584</v>
      </c>
      <c r="C116" s="1361" t="s">
        <v>188</v>
      </c>
      <c r="D116" s="1348" t="s">
        <v>53</v>
      </c>
      <c r="E116" s="13"/>
      <c r="F116" s="13"/>
      <c r="G116" s="13"/>
      <c r="H116" s="13"/>
      <c r="I116" s="13"/>
      <c r="J116" s="13"/>
      <c r="K116" s="13"/>
      <c r="L116" s="13"/>
      <c r="M116" s="13"/>
      <c r="N116" s="13"/>
      <c r="O116" s="13"/>
      <c r="P116" s="13"/>
      <c r="Q116" s="13"/>
      <c r="R116" s="13"/>
      <c r="S116" s="13"/>
      <c r="T116" s="569"/>
      <c r="U116" s="304"/>
      <c r="V116" s="1317"/>
    </row>
    <row r="117" spans="1:22" ht="15" thickBot="1">
      <c r="B117" s="1362"/>
    </row>
    <row r="118" spans="1:22" ht="30" customHeight="1" thickBot="1">
      <c r="B118" s="1289" t="s">
        <v>201</v>
      </c>
      <c r="C118" s="1320" t="s">
        <v>52</v>
      </c>
      <c r="D118" s="1353" t="s">
        <v>53</v>
      </c>
      <c r="E118" s="1363">
        <f>YEAR('2b) Allg. Inputs'!$C$8)</f>
        <v>1900</v>
      </c>
      <c r="F118" s="1323">
        <f>E118+1</f>
        <v>1901</v>
      </c>
      <c r="G118" s="1323">
        <f t="shared" ref="G118:R118" si="45">F118+1</f>
        <v>1902</v>
      </c>
      <c r="H118" s="1323">
        <f t="shared" si="45"/>
        <v>1903</v>
      </c>
      <c r="I118" s="1323">
        <f t="shared" si="45"/>
        <v>1904</v>
      </c>
      <c r="J118" s="1323">
        <f t="shared" si="45"/>
        <v>1905</v>
      </c>
      <c r="K118" s="1323">
        <f t="shared" si="45"/>
        <v>1906</v>
      </c>
      <c r="L118" s="1323">
        <f t="shared" si="45"/>
        <v>1907</v>
      </c>
      <c r="M118" s="1323">
        <f t="shared" si="45"/>
        <v>1908</v>
      </c>
      <c r="N118" s="1323">
        <f t="shared" si="45"/>
        <v>1909</v>
      </c>
      <c r="O118" s="1323">
        <f t="shared" si="45"/>
        <v>1910</v>
      </c>
      <c r="P118" s="1323">
        <f t="shared" si="45"/>
        <v>1911</v>
      </c>
      <c r="Q118" s="1323">
        <f t="shared" si="45"/>
        <v>1912</v>
      </c>
      <c r="R118" s="1323">
        <f t="shared" si="45"/>
        <v>1913</v>
      </c>
      <c r="S118" s="1323">
        <f>IF('4c) Berechnungen_MFS'!E99 = "Nein",R118+1, R118+1&amp;" 1. Teil-KJ")</f>
        <v>1914</v>
      </c>
      <c r="T118" s="1323" t="str">
        <f>IF('4c) Berechnungen_MFS'!E109 = "Nein","", R118+1&amp;" 2. Teil-KJ")</f>
        <v>1914 2. Teil-KJ</v>
      </c>
      <c r="U118" s="1324" t="str">
        <f>IF('4c) Berechnungen_MFS'!E99="Ja",R118+2,"")</f>
        <v/>
      </c>
    </row>
    <row r="119" spans="1:22" ht="17.25" customHeight="1" thickBot="1">
      <c r="A119" s="1355"/>
      <c r="B119" s="1364" t="s">
        <v>606</v>
      </c>
      <c r="C119" s="1365" t="s">
        <v>74</v>
      </c>
      <c r="D119" s="1366" t="s">
        <v>189</v>
      </c>
      <c r="E119" s="1611"/>
      <c r="F119" s="1611"/>
      <c r="G119" s="1611"/>
      <c r="H119" s="1611"/>
      <c r="I119" s="1611"/>
      <c r="J119" s="1611"/>
      <c r="K119" s="1611"/>
      <c r="L119" s="1611"/>
      <c r="M119" s="1611"/>
      <c r="N119" s="1611"/>
      <c r="O119" s="1611"/>
      <c r="P119" s="1611"/>
      <c r="Q119" s="1611"/>
      <c r="R119" s="1611"/>
      <c r="S119" s="1611"/>
      <c r="T119" s="1612"/>
      <c r="U119" s="1613"/>
    </row>
    <row r="120" spans="1:22" ht="20.25" customHeight="1">
      <c r="B120" s="1355"/>
    </row>
    <row r="121" spans="1:22"/>
    <row r="122" spans="1:22"/>
    <row r="123" spans="1:22" hidden="1">
      <c r="C123" s="1117"/>
      <c r="D123" s="1117"/>
      <c r="E123" s="1179"/>
      <c r="F123" s="1179"/>
      <c r="G123" s="1179"/>
      <c r="H123" s="1179"/>
      <c r="I123" s="1179"/>
      <c r="J123" s="1179"/>
      <c r="K123" s="1179"/>
      <c r="L123" s="1179"/>
    </row>
  </sheetData>
  <sheetProtection algorithmName="SHA-512" hashValue="aS2BghuZ2yvZahIfzzIRyOfGQq33wzXKYikNaQi/FkeHeixbfG/zNePQ9deWEdFb9+qCGnzkr3E6TF5cYxtLKA==" saltValue="Kv83mUE0Zrp/ak/43nkziQ==" spinCount="100000" sheet="1" objects="1" scenarios="1"/>
  <mergeCells count="6">
    <mergeCell ref="Q9:U9"/>
    <mergeCell ref="A83:A86"/>
    <mergeCell ref="B3:C3"/>
    <mergeCell ref="K10:N11"/>
    <mergeCell ref="B15:C15"/>
    <mergeCell ref="B74:C74"/>
  </mergeCells>
  <conditionalFormatting sqref="B31:U31 E32:U32 B33:U39 C26 B27:G30 B32:C32">
    <cfRule type="expression" dxfId="80" priority="55">
      <formula>$C$26&lt;&gt;"50: Wasserstoff"</formula>
    </cfRule>
  </conditionalFormatting>
  <conditionalFormatting sqref="B32:U33">
    <cfRule type="expression" dxfId="79" priority="48">
      <formula>$D$28=""</formula>
    </cfRule>
  </conditionalFormatting>
  <conditionalFormatting sqref="B34:U35 O36">
    <cfRule type="expression" dxfId="78" priority="49">
      <formula>$E$28=""</formula>
    </cfRule>
  </conditionalFormatting>
  <conditionalFormatting sqref="B36:U37">
    <cfRule type="expression" dxfId="77" priority="50">
      <formula>$F$28=""</formula>
    </cfRule>
  </conditionalFormatting>
  <conditionalFormatting sqref="B38:U39">
    <cfRule type="expression" dxfId="76" priority="51">
      <formula>$G$28=""</formula>
    </cfRule>
  </conditionalFormatting>
  <conditionalFormatting sqref="B47:U47 B49:U49 B51:U51 B53:U53 B55:U55 B48:C48 B50:D50 B52:D52 B54:D54">
    <cfRule type="expression" dxfId="75" priority="56">
      <formula>$C$42=""</formula>
    </cfRule>
  </conditionalFormatting>
  <conditionalFormatting sqref="B47:U47 E48:U48 B49:U55 C42 B43:G46 B48:C48">
    <cfRule type="expression" dxfId="74" priority="52">
      <formula>$C$42&lt;&gt;"51: Synthesegas"</formula>
    </cfRule>
  </conditionalFormatting>
  <conditionalFormatting sqref="B48:U49">
    <cfRule type="expression" dxfId="73" priority="47">
      <formula>$D$44=""</formula>
    </cfRule>
  </conditionalFormatting>
  <conditionalFormatting sqref="B50:U51">
    <cfRule type="expression" dxfId="72" priority="46">
      <formula>$E$44=""</formula>
    </cfRule>
  </conditionalFormatting>
  <conditionalFormatting sqref="B52:U53">
    <cfRule type="expression" dxfId="71" priority="45">
      <formula>$F$44=""</formula>
    </cfRule>
  </conditionalFormatting>
  <conditionalFormatting sqref="B54:U55">
    <cfRule type="expression" dxfId="70" priority="39">
      <formula>$G$44=""</formula>
    </cfRule>
  </conditionalFormatting>
  <conditionalFormatting sqref="B63:U71 C58 B59:G62">
    <cfRule type="expression" dxfId="69" priority="15">
      <formula>$C$58&lt;&gt;"Wärmebereitstellung und Brennstoffeinsatz"</formula>
    </cfRule>
  </conditionalFormatting>
  <conditionalFormatting sqref="B64:U65">
    <cfRule type="expression" dxfId="68" priority="14">
      <formula>$D$60=""</formula>
    </cfRule>
  </conditionalFormatting>
  <conditionalFormatting sqref="B66:U67">
    <cfRule type="expression" dxfId="67" priority="38">
      <formula>$E$60=""</formula>
    </cfRule>
  </conditionalFormatting>
  <conditionalFormatting sqref="B68:U69">
    <cfRule type="expression" dxfId="66" priority="37">
      <formula>$F$60=""</formula>
    </cfRule>
  </conditionalFormatting>
  <conditionalFormatting sqref="B70:U71">
    <cfRule type="expression" dxfId="65" priority="33">
      <formula>$G$60=""</formula>
    </cfRule>
  </conditionalFormatting>
  <conditionalFormatting sqref="D17:U17">
    <cfRule type="expression" dxfId="64" priority="11">
      <formula>$C$11="- nicht ausgewählt -"</formula>
    </cfRule>
  </conditionalFormatting>
  <conditionalFormatting sqref="D18:U18">
    <cfRule type="expression" dxfId="63" priority="13">
      <formula>$D$11="- nicht ausgewählt -"</formula>
    </cfRule>
  </conditionalFormatting>
  <conditionalFormatting sqref="D19:U19">
    <cfRule type="expression" dxfId="62" priority="57">
      <formula>$E$11="- nicht ausgewählt -"</formula>
    </cfRule>
  </conditionalFormatting>
  <conditionalFormatting sqref="D20:U20">
    <cfRule type="expression" dxfId="61" priority="67">
      <formula>$F$11="- nicht ausgewählt -"</formula>
    </cfRule>
  </conditionalFormatting>
  <conditionalFormatting sqref="D21:U21">
    <cfRule type="expression" dxfId="60" priority="68">
      <formula>$G$11="- nicht ausgewählt -"</formula>
    </cfRule>
  </conditionalFormatting>
  <conditionalFormatting sqref="D22:U22">
    <cfRule type="expression" dxfId="59" priority="69">
      <formula>$H$11="- nicht ausgewählt -"</formula>
    </cfRule>
  </conditionalFormatting>
  <conditionalFormatting sqref="D23:U23">
    <cfRule type="expression" dxfId="58" priority="71">
      <formula>$I$11="- nicht ausgewählt -"</formula>
    </cfRule>
  </conditionalFormatting>
  <conditionalFormatting sqref="K10:N11">
    <cfRule type="expression" dxfId="57" priority="16">
      <formula>$K$10&lt;&gt;""</formula>
    </cfRule>
  </conditionalFormatting>
  <conditionalFormatting sqref="T16:T23 T31:T39 T47:T55 T63:T71 T75:T116 T118:T119">
    <cfRule type="expression" dxfId="56" priority="3">
      <formula>$T$16=""</formula>
    </cfRule>
  </conditionalFormatting>
  <conditionalFormatting sqref="U16:U23 U31:U39 U47:U55 U63:U71 U75:U116 U118:U119">
    <cfRule type="expression" dxfId="55" priority="6">
      <formula>U$16=""</formula>
    </cfRule>
  </conditionalFormatting>
  <dataValidations count="5">
    <dataValidation type="decimal" allowBlank="1" showInputMessage="1" showErrorMessage="1" errorTitle="Fehlerhafte Dateneingabe" error="Bitte geben Sie nur Zahlenwerte, keinen Text oder Bereiche an." sqref="G36:U36 G50:U50 G70:U70 G33:I33 G34:U34 G35:I35 G37:I42 G49:I49 G51:I56 G65:I65 G66:U66 G67:I67 G68:U68 G69:I69 G71:I72 G32:U32 D57:I58 G48:U48 D48:F56 D32:F42 G64:U64 E88:U93 D64:F72 D30:I30 D46:I46 D62:I62 E119:U120 E109:U116 S77:T82 U76:U82 E83:U86 E76:R82 E95:U100 E102:U107" xr:uid="{585102DC-85BF-4180-B46B-DD6B710C051F}">
      <formula1>0</formula1>
      <formula2>1000000000</formula2>
    </dataValidation>
    <dataValidation type="decimal" allowBlank="1" showInputMessage="1" showErrorMessage="1" errorTitle="Fehlerhafte Dateneingabe" error="Bitte geben Sie nur Zahlenwerte, keinen Text oder Bereiche an." sqref="E48:U57 E32:U41 E17:E23 F18:U23 E64:R74 S76:T76 S64:U73 F17:V17" xr:uid="{F6AF7063-EF36-4733-A2C4-AB3CFDDB8DFC}">
      <formula1>0</formula1>
      <formula2>1000000000000</formula2>
    </dataValidation>
    <dataValidation showDropDown="1" showInputMessage="1" showErrorMessage="1" sqref="D94" xr:uid="{7AC7A59B-F1B1-44E9-AC92-1524B5A3EBD4}"/>
    <dataValidation type="list" allowBlank="1" showInputMessage="1" showErrorMessage="1" sqref="D95:D100" xr:uid="{55DB864F-3C2B-4628-A1EE-4435ECEBBC12}">
      <formula1>"'- nicht ausgewählt -, Haushaltsabfall, Gewerbeabfall, Klärschlamm, biogen (gasförmig), biogen (fest oder flüssig), Sonstiges"</formula1>
    </dataValidation>
    <dataValidation type="list" allowBlank="1" showInputMessage="1" showErrorMessage="1" sqref="D83:D86" xr:uid="{87064920-BF1F-45E0-AD69-9ABF6F5F0FBC}">
      <formula1>"'- nicht ausgewählt -, erneuerbar, CO2-arm"</formula1>
    </dataValidation>
  </dataValidations>
  <pageMargins left="0.7" right="0.7" top="0.75" bottom="0.75" header="0.3" footer="0.3"/>
  <pageSetup paperSize="9" orientation="portrait" r:id="rId1"/>
  <ignoredErrors>
    <ignoredError sqref="T34 U34 T50:U50 T66:U66 T68:U68 T70:U70 T52:U52 T54:U54 T36 U36 T38 U38"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1B3941F8-69BB-4D6A-95FA-F1203769D1C2}">
          <x14:formula1>
            <xm:f>_xlfn.ANCHORARRAY('3b) Referenzsysteme'!$N$6)</xm:f>
          </x14:formula1>
          <xm:sqref>C11</xm:sqref>
        </x14:dataValidation>
        <x14:dataValidation type="list" showInputMessage="1" showErrorMessage="1" xr:uid="{483FA88A-9B75-4F33-A950-E9FE1EBCB10E}">
          <x14:formula1>
            <xm:f>_xlfn.ANCHORARRAY('3b) Referenzsysteme'!$O$6)</xm:f>
          </x14:formula1>
          <xm:sqref>D11</xm:sqref>
        </x14:dataValidation>
        <x14:dataValidation type="list" showInputMessage="1" showErrorMessage="1" xr:uid="{F057BFF2-67BE-476A-8BF0-2EA4ED1C64EB}">
          <x14:formula1>
            <xm:f>_xlfn.ANCHORARRAY('3b) Referenzsysteme'!$P$6)</xm:f>
          </x14:formula1>
          <xm:sqref>E11</xm:sqref>
        </x14:dataValidation>
        <x14:dataValidation type="list" showInputMessage="1" showErrorMessage="1" xr:uid="{6C8DAD57-7EC4-4618-A0C3-46428BDE94A7}">
          <x14:formula1>
            <xm:f>_xlfn.ANCHORARRAY('3b) Referenzsysteme'!$Q$6)</xm:f>
          </x14:formula1>
          <xm:sqref>F11</xm:sqref>
        </x14:dataValidation>
        <x14:dataValidation type="list" showInputMessage="1" showErrorMessage="1" xr:uid="{BDC7B1AF-4D55-40EB-8D00-EC538333963E}">
          <x14:formula1>
            <xm:f>_xlfn.ANCHORARRAY('3b) Referenzsysteme'!$R$6)</xm:f>
          </x14:formula1>
          <xm:sqref>G11</xm:sqref>
        </x14:dataValidation>
        <x14:dataValidation type="list" showInputMessage="1" showErrorMessage="1" xr:uid="{8F6E5862-5743-4F70-8155-EAF247E6EFA5}">
          <x14:formula1>
            <xm:f>_xlfn.ANCHORARRAY('3b) Referenzsysteme'!$S$6)</xm:f>
          </x14:formula1>
          <xm:sqref>H11</xm:sqref>
        </x14:dataValidation>
        <x14:dataValidation type="list" showInputMessage="1" showErrorMessage="1" xr:uid="{4A4E67EB-4F71-4CE4-BF53-6F58BCD9E5C4}">
          <x14:formula1>
            <xm:f>_xlfn.ANCHORARRAY('3b) Referenzsysteme'!$T$6)</xm:f>
          </x14:formula1>
          <xm:sqref>I11</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9027E-8398-44AC-BEDC-087082E66AF9}">
  <sheetPr codeName="Sheet12">
    <tabColor theme="9" tint="0.59999389629810485"/>
  </sheetPr>
  <dimension ref="A1:AG122"/>
  <sheetViews>
    <sheetView zoomScaleNormal="100" workbookViewId="0"/>
  </sheetViews>
  <sheetFormatPr defaultColWidth="0" defaultRowHeight="14.5" customHeight="1" zeroHeight="1"/>
  <cols>
    <col min="1" max="1" width="46.453125" style="1198" customWidth="1"/>
    <col min="2" max="2" width="114.6328125" style="1198" customWidth="1"/>
    <col min="3" max="3" width="30.54296875" style="1198" customWidth="1"/>
    <col min="4" max="4" width="28.90625" style="1198" customWidth="1"/>
    <col min="5" max="9" width="30.54296875" style="1198" customWidth="1"/>
    <col min="10" max="21" width="20.54296875" style="1198" customWidth="1"/>
    <col min="22" max="22" width="2.453125" style="1198" customWidth="1"/>
    <col min="23" max="33" width="0" style="1198" hidden="1" customWidth="1"/>
    <col min="34" max="16384" width="11.453125" style="1198" hidden="1"/>
  </cols>
  <sheetData>
    <row r="1" spans="1:21" ht="23.5" customHeight="1">
      <c r="A1" s="1253"/>
      <c r="B1" s="1117"/>
      <c r="C1" s="1117"/>
      <c r="D1" s="1117"/>
      <c r="E1" s="1117"/>
      <c r="F1" s="1117"/>
      <c r="G1" s="1117"/>
      <c r="H1" s="1117"/>
      <c r="I1" s="1117"/>
      <c r="J1" s="1117"/>
    </row>
    <row r="2" spans="1:21" ht="28.5">
      <c r="A2" s="1117"/>
      <c r="B2" s="1118" t="s">
        <v>202</v>
      </c>
      <c r="C2" s="1117"/>
      <c r="D2" s="1117"/>
      <c r="E2" s="1117"/>
      <c r="F2" s="1117"/>
      <c r="G2" s="1117"/>
      <c r="H2" s="1117"/>
      <c r="I2" s="1117"/>
      <c r="J2" s="1117"/>
    </row>
    <row r="3" spans="1:21" ht="47.15" customHeight="1">
      <c r="A3" s="1117"/>
      <c r="B3" s="1632" t="s">
        <v>203</v>
      </c>
      <c r="C3" s="1632"/>
      <c r="D3" s="1119"/>
      <c r="E3" s="1117"/>
      <c r="F3" s="1117"/>
      <c r="G3" s="1117"/>
      <c r="H3" s="1117"/>
      <c r="I3" s="1117"/>
      <c r="J3" s="1117"/>
    </row>
    <row r="4" spans="1:21" ht="15" thickBot="1">
      <c r="A4" s="1117"/>
      <c r="B4" s="1120"/>
      <c r="C4" s="1120"/>
      <c r="D4" s="1120"/>
      <c r="E4" s="1117"/>
      <c r="F4" s="1117"/>
      <c r="G4" s="1117"/>
      <c r="H4" s="1117"/>
      <c r="I4" s="1117"/>
      <c r="J4" s="1117"/>
    </row>
    <row r="5" spans="1:21" ht="31" customHeight="1" thickBot="1">
      <c r="A5" s="1117"/>
      <c r="B5" s="1627" t="s">
        <v>204</v>
      </c>
      <c r="C5" s="1645"/>
    </row>
    <row r="6" spans="1:21" ht="31.5" customHeight="1" thickBot="1">
      <c r="A6" s="1117"/>
      <c r="B6" s="1152" t="s">
        <v>205</v>
      </c>
      <c r="C6" s="1599" t="s">
        <v>117</v>
      </c>
      <c r="D6" s="1367"/>
      <c r="E6" s="1368"/>
      <c r="F6" s="1647" t="str">
        <f>IF(C6="Ja","Bitte füllen Sie dieses Tabellenblatt zu realisierten Verbrauchsparametern aus.","Bitte füllen Sie dieses Tabellenblatt nicht aus.")</f>
        <v>Bitte füllen Sie dieses Tabellenblatt nicht aus.</v>
      </c>
      <c r="G6" s="1647"/>
      <c r="H6" s="1647"/>
      <c r="I6" s="1647"/>
      <c r="J6" s="1369"/>
    </row>
    <row r="7" spans="1:21">
      <c r="A7" s="1117"/>
      <c r="B7" s="1120"/>
      <c r="C7" s="1120"/>
      <c r="D7" s="1120"/>
      <c r="E7" s="1117"/>
      <c r="F7" s="1117"/>
      <c r="G7" s="1117"/>
      <c r="H7" s="1117"/>
      <c r="I7" s="1117"/>
      <c r="J7" s="1117"/>
    </row>
    <row r="8" spans="1:21" ht="15" thickBot="1">
      <c r="A8" s="1117"/>
      <c r="B8" s="1120"/>
      <c r="C8" s="1120"/>
      <c r="D8" s="1120"/>
      <c r="E8" s="1117"/>
      <c r="F8" s="1117"/>
      <c r="G8" s="1117"/>
      <c r="H8" s="1117"/>
      <c r="I8" s="1117"/>
      <c r="J8" s="1117"/>
    </row>
    <row r="9" spans="1:21" ht="30" customHeight="1" thickBot="1">
      <c r="A9" s="1117"/>
      <c r="B9" s="1370" t="s">
        <v>164</v>
      </c>
      <c r="C9" s="1371"/>
      <c r="D9" s="1371"/>
      <c r="E9" s="1371"/>
      <c r="F9" s="1371"/>
      <c r="G9" s="1371"/>
      <c r="H9" s="1371"/>
      <c r="I9" s="1371"/>
      <c r="J9" s="1117"/>
    </row>
    <row r="10" spans="1:21" ht="30" customHeight="1" thickBot="1">
      <c r="A10" s="1117"/>
      <c r="B10" s="1372" t="s">
        <v>165</v>
      </c>
      <c r="C10" s="1289" t="s">
        <v>166</v>
      </c>
      <c r="D10" s="1373" t="s">
        <v>167</v>
      </c>
      <c r="E10" s="1373" t="s">
        <v>168</v>
      </c>
      <c r="F10" s="1373" t="s">
        <v>169</v>
      </c>
      <c r="G10" s="1373" t="s">
        <v>170</v>
      </c>
      <c r="H10" s="1373" t="s">
        <v>171</v>
      </c>
      <c r="I10" s="1258" t="s">
        <v>172</v>
      </c>
      <c r="J10" s="1117"/>
      <c r="K10" s="1646"/>
      <c r="L10" s="1646"/>
      <c r="M10" s="1646"/>
      <c r="N10" s="1646"/>
    </row>
    <row r="11" spans="1:21" ht="15.65" customHeight="1">
      <c r="A11" s="1117"/>
      <c r="B11" s="1259" t="s">
        <v>604</v>
      </c>
      <c r="C11" s="1374" t="str">
        <f>IF($C$6="Ja",'2d) Planwerte (Anlage)'!C11,"- nicht ausgewählt -")</f>
        <v>- nicht ausgewählt -</v>
      </c>
      <c r="D11" s="1374" t="str">
        <f>IF($C$6="Ja",'2d) Planwerte (Anlage)'!D11,"- nicht ausgewählt -")</f>
        <v>- nicht ausgewählt -</v>
      </c>
      <c r="E11" s="1374" t="str">
        <f>IF($C$6="Ja",'2d) Planwerte (Anlage)'!E11,"- nicht ausgewählt -")</f>
        <v>- nicht ausgewählt -</v>
      </c>
      <c r="F11" s="1374" t="str">
        <f>IF($C$6="Ja",'2d) Planwerte (Anlage)'!F11,"- nicht ausgewählt -")</f>
        <v>- nicht ausgewählt -</v>
      </c>
      <c r="G11" s="1374" t="str">
        <f>IF($C$6="Ja",'2d) Planwerte (Anlage)'!G11,"- nicht ausgewählt -")</f>
        <v>- nicht ausgewählt -</v>
      </c>
      <c r="H11" s="1374" t="str">
        <f>IF($C$6="Ja",'2d) Planwerte (Anlage)'!H11,"- nicht ausgewählt -")</f>
        <v>- nicht ausgewählt -</v>
      </c>
      <c r="I11" s="1381" t="str">
        <f>IF($C$6="Ja",'2d) Planwerte (Anlage)'!I11,"- nicht ausgewählt -")</f>
        <v>- nicht ausgewählt -</v>
      </c>
      <c r="J11" s="1117"/>
      <c r="K11" s="1646"/>
      <c r="L11" s="1646"/>
      <c r="M11" s="1646"/>
      <c r="N11" s="1646"/>
    </row>
    <row r="12" spans="1:21" ht="17" thickBot="1">
      <c r="B12" s="1260" t="s">
        <v>608</v>
      </c>
      <c r="C12" s="1375" t="str">
        <f>IF($C$6="Ja",'2d) Planwerte (Anlage)'!C12,"")</f>
        <v/>
      </c>
      <c r="D12" s="1375" t="str">
        <f>IF($C$6="Ja",'2d) Planwerte (Anlage)'!D12,"")</f>
        <v/>
      </c>
      <c r="E12" s="1375" t="str">
        <f>IF($C$6="Ja",'2d) Planwerte (Anlage)'!E12,"")</f>
        <v/>
      </c>
      <c r="F12" s="1375" t="str">
        <f>IF($C$6="Ja",'2d) Planwerte (Anlage)'!F12,"")</f>
        <v/>
      </c>
      <c r="G12" s="1375" t="str">
        <f>IF($C$6="Ja",'2d) Planwerte (Anlage)'!G12,"")</f>
        <v/>
      </c>
      <c r="H12" s="1375" t="str">
        <f>IF($C$6="Ja",'2d) Planwerte (Anlage)'!H12,"")</f>
        <v/>
      </c>
      <c r="I12" s="1609" t="str">
        <f>IF($C$6="Ja",'2d) Planwerte (Anlage)'!I12,"")</f>
        <v/>
      </c>
      <c r="J12" s="1317"/>
    </row>
    <row r="13" spans="1:21">
      <c r="A13" s="1117"/>
      <c r="B13" s="1117"/>
      <c r="C13" s="1117"/>
      <c r="D13" s="1117"/>
      <c r="E13" s="1117"/>
      <c r="F13" s="1117"/>
      <c r="G13" s="1117"/>
      <c r="H13" s="1117"/>
      <c r="I13" s="1117"/>
      <c r="J13" s="1117"/>
    </row>
    <row r="14" spans="1:21" ht="15" thickBot="1">
      <c r="A14" s="1117"/>
      <c r="B14" s="1117"/>
      <c r="C14" s="1117"/>
      <c r="D14" s="1117"/>
      <c r="E14" s="1117"/>
      <c r="F14" s="1117"/>
      <c r="G14" s="1117"/>
      <c r="H14" s="1117"/>
      <c r="I14" s="1117"/>
      <c r="J14" s="1117"/>
    </row>
    <row r="15" spans="1:21" ht="30" customHeight="1" thickBot="1">
      <c r="B15" s="1627" t="s">
        <v>206</v>
      </c>
      <c r="C15" s="1645"/>
      <c r="D15" s="1117"/>
    </row>
    <row r="16" spans="1:21" s="1263" customFormat="1" ht="30" customHeight="1" thickBot="1">
      <c r="B16" s="1289" t="s">
        <v>207</v>
      </c>
      <c r="C16" s="1265" t="s">
        <v>52</v>
      </c>
      <c r="D16" s="1266" t="s">
        <v>176</v>
      </c>
      <c r="E16" s="1267">
        <f>YEAR('2b) Allg. Inputs'!$C$8)</f>
        <v>1900</v>
      </c>
      <c r="F16" s="1268">
        <f t="shared" ref="F16:R16" si="0">E16+1</f>
        <v>1901</v>
      </c>
      <c r="G16" s="1268">
        <f t="shared" si="0"/>
        <v>1902</v>
      </c>
      <c r="H16" s="1268">
        <f t="shared" si="0"/>
        <v>1903</v>
      </c>
      <c r="I16" s="1268">
        <f t="shared" si="0"/>
        <v>1904</v>
      </c>
      <c r="J16" s="1268">
        <f t="shared" si="0"/>
        <v>1905</v>
      </c>
      <c r="K16" s="1268">
        <f t="shared" si="0"/>
        <v>1906</v>
      </c>
      <c r="L16" s="1268">
        <f t="shared" si="0"/>
        <v>1907</v>
      </c>
      <c r="M16" s="1268">
        <f t="shared" si="0"/>
        <v>1908</v>
      </c>
      <c r="N16" s="1268">
        <f t="shared" si="0"/>
        <v>1909</v>
      </c>
      <c r="O16" s="1268">
        <f t="shared" si="0"/>
        <v>1910</v>
      </c>
      <c r="P16" s="1268">
        <f t="shared" si="0"/>
        <v>1911</v>
      </c>
      <c r="Q16" s="1268">
        <f t="shared" si="0"/>
        <v>1912</v>
      </c>
      <c r="R16" s="1268">
        <f t="shared" si="0"/>
        <v>1913</v>
      </c>
      <c r="S16" s="1268">
        <f>IF('4c) Berechnungen_MFS'!E99 = "Nein",R16+1, R16+1&amp;" 1. Teil-KJ")</f>
        <v>1914</v>
      </c>
      <c r="T16" s="1269" t="str">
        <f>IF('4c) Berechnungen_MFS'!E99 = "Nein","", R16+1&amp;" 2. Teil-KJ")</f>
        <v/>
      </c>
      <c r="U16" s="1270" t="str">
        <f>IF('4c) Berechnungen_MFS'!E99="Ja",R16+2,"")</f>
        <v/>
      </c>
    </row>
    <row r="17" spans="1:22">
      <c r="B17" s="1259" t="s">
        <v>208</v>
      </c>
      <c r="C17" s="1271" t="str">
        <f>IF(OR(C11="50: Wasserstoff",C11="51: Synthesegas", C11="Wärmebereitstellung und Brennstoffeinsatz"),"ME Vorprodukt","ME Produkt")</f>
        <v>ME Produkt</v>
      </c>
      <c r="D17" s="1272" t="str">
        <f>C11</f>
        <v>- nicht ausgewählt -</v>
      </c>
      <c r="E17" s="183"/>
      <c r="F17" s="197"/>
      <c r="G17" s="197"/>
      <c r="H17" s="197"/>
      <c r="I17" s="197"/>
      <c r="J17" s="197"/>
      <c r="K17" s="197"/>
      <c r="L17" s="197"/>
      <c r="M17" s="197"/>
      <c r="N17" s="197"/>
      <c r="O17" s="197"/>
      <c r="P17" s="197"/>
      <c r="Q17" s="197"/>
      <c r="R17" s="197"/>
      <c r="S17" s="197"/>
      <c r="T17" s="197"/>
      <c r="U17" s="302"/>
      <c r="V17" s="1117"/>
    </row>
    <row r="18" spans="1:22">
      <c r="B18" s="1273" t="s">
        <v>208</v>
      </c>
      <c r="C18" s="1274" t="str">
        <f>IF(OR(D11="50: Wasserstoff",D11="51: Synthesegas",D11="Wärmebereitstellung und Brennstoffeinsatz"),"ME Vorprodukt","ME Produkt")</f>
        <v>ME Produkt</v>
      </c>
      <c r="D18" s="1275" t="str">
        <f>D11</f>
        <v>- nicht ausgewählt -</v>
      </c>
      <c r="E18" s="1"/>
      <c r="F18" s="2"/>
      <c r="G18" s="2"/>
      <c r="H18" s="2"/>
      <c r="I18" s="2"/>
      <c r="J18" s="2"/>
      <c r="K18" s="2"/>
      <c r="L18" s="2"/>
      <c r="M18" s="2"/>
      <c r="N18" s="2"/>
      <c r="O18" s="2"/>
      <c r="P18" s="2"/>
      <c r="Q18" s="2"/>
      <c r="R18" s="2"/>
      <c r="S18" s="2"/>
      <c r="T18" s="2"/>
      <c r="U18" s="300"/>
    </row>
    <row r="19" spans="1:22">
      <c r="B19" s="1276" t="s">
        <v>208</v>
      </c>
      <c r="C19" s="1277" t="str">
        <f>IF(OR(E11="50: Wasserstoff",E11="51: Synthesegas", E11="Wärmebereitstellung und Brennstoffeinsatz"),"ME Vorprodukt","ME Produkt")</f>
        <v>ME Produkt</v>
      </c>
      <c r="D19" s="1278" t="str">
        <f>E11</f>
        <v>- nicht ausgewählt -</v>
      </c>
      <c r="E19" s="1"/>
      <c r="F19" s="2"/>
      <c r="G19" s="2"/>
      <c r="H19" s="2"/>
      <c r="I19" s="2"/>
      <c r="J19" s="2"/>
      <c r="K19" s="2"/>
      <c r="L19" s="2"/>
      <c r="M19" s="2"/>
      <c r="N19" s="2"/>
      <c r="O19" s="2"/>
      <c r="P19" s="2"/>
      <c r="Q19" s="2"/>
      <c r="R19" s="2"/>
      <c r="S19" s="2"/>
      <c r="T19" s="2"/>
      <c r="U19" s="300"/>
    </row>
    <row r="20" spans="1:22">
      <c r="B20" s="1273" t="s">
        <v>208</v>
      </c>
      <c r="C20" s="1274" t="str">
        <f>IF(OR(F11="50: Wasserstoff",F11="51: Synthesegas", F11="Wärmebereitstellung und Brennstoffeinsatz"),"ME Vorprodukt","ME Produkt")</f>
        <v>ME Produkt</v>
      </c>
      <c r="D20" s="1275" t="str">
        <f>F11</f>
        <v>- nicht ausgewählt -</v>
      </c>
      <c r="E20" s="1"/>
      <c r="F20" s="2"/>
      <c r="G20" s="2"/>
      <c r="H20" s="2"/>
      <c r="I20" s="2"/>
      <c r="J20" s="2"/>
      <c r="K20" s="2"/>
      <c r="L20" s="2"/>
      <c r="M20" s="2"/>
      <c r="N20" s="2"/>
      <c r="O20" s="2"/>
      <c r="P20" s="2"/>
      <c r="Q20" s="2"/>
      <c r="R20" s="2"/>
      <c r="S20" s="2"/>
      <c r="T20" s="2"/>
      <c r="U20" s="300"/>
    </row>
    <row r="21" spans="1:22">
      <c r="B21" s="1279" t="s">
        <v>208</v>
      </c>
      <c r="C21" s="1280" t="str">
        <f>IF(OR(G11="50: Wasserstoff",G11="51: Synthesegas", G11="Wärmebereitstellung und Brennstoffeinsatz"),"ME Vorprodukt","ME Produkt")</f>
        <v>ME Produkt</v>
      </c>
      <c r="D21" s="1281" t="str">
        <f>G11</f>
        <v>- nicht ausgewählt -</v>
      </c>
      <c r="E21" s="1"/>
      <c r="F21" s="2"/>
      <c r="G21" s="2"/>
      <c r="H21" s="2"/>
      <c r="I21" s="2"/>
      <c r="J21" s="2"/>
      <c r="K21" s="2"/>
      <c r="L21" s="2"/>
      <c r="M21" s="2"/>
      <c r="N21" s="2"/>
      <c r="O21" s="2"/>
      <c r="P21" s="2"/>
      <c r="Q21" s="2"/>
      <c r="R21" s="2"/>
      <c r="S21" s="2"/>
      <c r="T21" s="2"/>
      <c r="U21" s="300"/>
    </row>
    <row r="22" spans="1:22">
      <c r="B22" s="1273" t="s">
        <v>208</v>
      </c>
      <c r="C22" s="1274" t="str">
        <f>IF(OR(H11="50: Wasserstoff",H11="51: Synthesegas", H11="Wärmebereitstellung und Brennstoffeinsatz"),"ME Vorprodukt","ME Produkt")</f>
        <v>ME Produkt</v>
      </c>
      <c r="D22" s="1275" t="str">
        <f>H11</f>
        <v>- nicht ausgewählt -</v>
      </c>
      <c r="E22" s="1"/>
      <c r="F22" s="2"/>
      <c r="G22" s="2"/>
      <c r="H22" s="2"/>
      <c r="I22" s="2"/>
      <c r="J22" s="2"/>
      <c r="K22" s="2"/>
      <c r="L22" s="2"/>
      <c r="M22" s="2"/>
      <c r="N22" s="2"/>
      <c r="O22" s="2"/>
      <c r="P22" s="2"/>
      <c r="Q22" s="2"/>
      <c r="R22" s="2"/>
      <c r="S22" s="2"/>
      <c r="T22" s="2"/>
      <c r="U22" s="300"/>
    </row>
    <row r="23" spans="1:22" ht="15" thickBot="1">
      <c r="B23" s="1282" t="s">
        <v>208</v>
      </c>
      <c r="C23" s="1283" t="str">
        <f>IF(OR(I11="50: Wasserstoff",I11="51: Synthesegas", I11="Wärmebereitstellung und Brennstoffeinsatz"),"ME Vorprodukt","ME Produkt")</f>
        <v>ME Produkt</v>
      </c>
      <c r="D23" s="1284" t="str">
        <f>I11</f>
        <v>- nicht ausgewählt -</v>
      </c>
      <c r="E23" s="3"/>
      <c r="F23" s="4"/>
      <c r="G23" s="4"/>
      <c r="H23" s="4"/>
      <c r="I23" s="4"/>
      <c r="J23" s="4"/>
      <c r="K23" s="4"/>
      <c r="L23" s="4"/>
      <c r="M23" s="4"/>
      <c r="N23" s="4"/>
      <c r="O23" s="4"/>
      <c r="P23" s="4"/>
      <c r="Q23" s="4"/>
      <c r="R23" s="4"/>
      <c r="S23" s="4"/>
      <c r="T23" s="4"/>
      <c r="U23" s="304"/>
    </row>
    <row r="24" spans="1:22"/>
    <row r="25" spans="1:22" ht="15" thickBot="1"/>
    <row r="26" spans="1:22" ht="30" customHeight="1" thickBot="1">
      <c r="B26" s="1376" t="s">
        <v>209</v>
      </c>
      <c r="C26" s="1377" t="str">
        <f>IF(OR(C11="50: Wasserstoff",D11="50: Wasserstoff",E11="50: Wasserstoff",F11="50: Wasserstoff",G11="50: Wasserstoff",H11="50: Wasserstoff",I11="50: Wasserstoff"),"50: Wasserstoff","")</f>
        <v/>
      </c>
      <c r="D26" s="1117"/>
    </row>
    <row r="27" spans="1:22" ht="15" thickBot="1">
      <c r="A27" s="1117"/>
      <c r="B27" s="1287" t="s">
        <v>165</v>
      </c>
      <c r="C27" s="1288" t="s">
        <v>52</v>
      </c>
      <c r="D27" s="1289" t="str">
        <f>IF($C$26="50: Wasserstoff",_xlfn.CONCAT("Industrieprodukt ",_xlfn.XLOOKUP($C$26,'3b) Referenzsysteme'!$W$6:$W$12,'3b) Referenzsysteme'!$X$6:$X$12),"a"),"")</f>
        <v/>
      </c>
      <c r="E27" s="1290" t="str">
        <f>IF($C$26="50: Wasserstoff",_xlfn.CONCAT("Industrieprodukt ",_xlfn.XLOOKUP($C$26,'3b) Referenzsysteme'!$W$6:$W$12,'3b) Referenzsysteme'!$X$6:$X$12),"b"),"")</f>
        <v/>
      </c>
      <c r="F27" s="1291" t="str">
        <f>IF($C$26="50: Wasserstoff",_xlfn.CONCAT("Industrieprodukt ",_xlfn.XLOOKUP($C$26,'3b) Referenzsysteme'!$W$6:$W$12,'3b) Referenzsysteme'!$X$6:$X$12),"c"),"")</f>
        <v/>
      </c>
      <c r="G27" s="1265" t="str">
        <f>IF($C$26="50: Wasserstoff",_xlfn.CONCAT("Industrieprodukt ",_xlfn.XLOOKUP($C$26,'3b) Referenzsysteme'!$W$6:$W$12,'3b) Referenzsysteme'!$X$6:$X$12),"d"),"")</f>
        <v/>
      </c>
      <c r="H27" s="1117"/>
      <c r="J27" s="1117"/>
    </row>
    <row r="28" spans="1:22">
      <c r="A28" s="1117"/>
      <c r="B28" s="1292" t="s">
        <v>179</v>
      </c>
      <c r="C28" s="1293" t="s">
        <v>53</v>
      </c>
      <c r="D28" s="1378" t="str">
        <f>IF($C$6="Ja",IF('2d) Planwerte (Anlage)'!D28="", "", '2d) Planwerte (Anlage)'!D28),"")</f>
        <v/>
      </c>
      <c r="E28" s="1379" t="str">
        <f>IF($C$6="Ja",IF('2d) Planwerte (Anlage)'!E28="", "", '2d) Planwerte (Anlage)'!E28),"")</f>
        <v/>
      </c>
      <c r="F28" s="1380" t="str">
        <f>IF($C$6="Ja",IF('2d) Planwerte (Anlage)'!F28="", "", '2d) Planwerte (Anlage)'!F28),"")</f>
        <v/>
      </c>
      <c r="G28" s="1381" t="str">
        <f>IF($C$6="Ja",IF('2d) Planwerte (Anlage)'!G28="", "", '2d) Planwerte (Anlage)'!G28),"")</f>
        <v/>
      </c>
      <c r="H28" s="1117"/>
      <c r="J28" s="1117"/>
    </row>
    <row r="29" spans="1:22">
      <c r="A29" s="1117"/>
      <c r="B29" s="1294" t="s">
        <v>180</v>
      </c>
      <c r="C29" s="1295" t="s">
        <v>53</v>
      </c>
      <c r="D29" s="1382" t="str">
        <f>IF($C$6="Ja",IF('2d) Planwerte (Anlage)'!D29="", "", '2d) Planwerte (Anlage)'!D29),"")</f>
        <v/>
      </c>
      <c r="E29" s="1383" t="str">
        <f>IF($C$6="Ja",IF('2d) Planwerte (Anlage)'!E29="", "", '2d) Planwerte (Anlage)'!E29),"")</f>
        <v/>
      </c>
      <c r="F29" s="1384" t="str">
        <f>IF($C$6="Ja",IF('2d) Planwerte (Anlage)'!F29="", "", '2d) Planwerte (Anlage)'!F29),"")</f>
        <v/>
      </c>
      <c r="G29" s="1385" t="str">
        <f>IF($C$6="Ja",IF('2d) Planwerte (Anlage)'!G29="", "", '2d) Planwerte (Anlage)'!G29),"")</f>
        <v/>
      </c>
      <c r="H29" s="1117"/>
      <c r="J29" s="1117"/>
    </row>
    <row r="30" spans="1:22" ht="15" customHeight="1" thickBot="1">
      <c r="B30" s="1296" t="s">
        <v>503</v>
      </c>
      <c r="C30" s="1297" t="s">
        <v>127</v>
      </c>
      <c r="D30" s="1383" t="str">
        <f>IF($C$6="Ja",IF('2d) Planwerte (Anlage)'!D30="", "", '2d) Planwerte (Anlage)'!D30),"")</f>
        <v/>
      </c>
      <c r="E30" s="1383" t="str">
        <f>IF($C$6="Ja",IF('2d) Planwerte (Anlage)'!E30="", "", '2d) Planwerte (Anlage)'!E30),"")</f>
        <v/>
      </c>
      <c r="F30" s="1384" t="str">
        <f>IF($C$6="Ja",IF('2d) Planwerte (Anlage)'!F30="", "", '2d) Planwerte (Anlage)'!F30),"")</f>
        <v/>
      </c>
      <c r="G30" s="1385" t="str">
        <f>IF($C$6="Ja",IF('2d) Planwerte (Anlage)'!G30="", "", '2d) Planwerte (Anlage)'!G30),"")</f>
        <v/>
      </c>
      <c r="H30" s="1117"/>
    </row>
    <row r="31" spans="1:22" s="1263" customFormat="1" ht="15" thickBot="1">
      <c r="B31" s="1228" t="s">
        <v>181</v>
      </c>
      <c r="C31" s="1265" t="s">
        <v>52</v>
      </c>
      <c r="D31" s="1289" t="s">
        <v>573</v>
      </c>
      <c r="E31" s="1298">
        <f>YEAR('2b) Allg. Inputs'!$C$8)</f>
        <v>1900</v>
      </c>
      <c r="F31" s="1268">
        <f t="shared" ref="F31:R31" si="1">E31+1</f>
        <v>1901</v>
      </c>
      <c r="G31" s="1268">
        <f t="shared" si="1"/>
        <v>1902</v>
      </c>
      <c r="H31" s="1268">
        <f t="shared" si="1"/>
        <v>1903</v>
      </c>
      <c r="I31" s="1268">
        <f t="shared" si="1"/>
        <v>1904</v>
      </c>
      <c r="J31" s="1268">
        <f t="shared" si="1"/>
        <v>1905</v>
      </c>
      <c r="K31" s="1268">
        <f t="shared" si="1"/>
        <v>1906</v>
      </c>
      <c r="L31" s="1268">
        <f t="shared" si="1"/>
        <v>1907</v>
      </c>
      <c r="M31" s="1268">
        <f t="shared" si="1"/>
        <v>1908</v>
      </c>
      <c r="N31" s="1268">
        <f t="shared" si="1"/>
        <v>1909</v>
      </c>
      <c r="O31" s="1268">
        <f t="shared" si="1"/>
        <v>1910</v>
      </c>
      <c r="P31" s="1268">
        <f t="shared" si="1"/>
        <v>1911</v>
      </c>
      <c r="Q31" s="1268">
        <f t="shared" si="1"/>
        <v>1912</v>
      </c>
      <c r="R31" s="1268">
        <f t="shared" si="1"/>
        <v>1913</v>
      </c>
      <c r="S31" s="1268">
        <f>IF('4c) Berechnungen_MFS'!E99 = "Nein",R31+1, R31+1&amp;" 1. Teil-KJ")</f>
        <v>1914</v>
      </c>
      <c r="T31" s="1269" t="str">
        <f>IF('4c) Berechnungen_MFS'!E99 = "Nein","", R31+1&amp;" 2. Teil-KJ")</f>
        <v/>
      </c>
      <c r="U31" s="1270" t="str">
        <f>IF('4c) Berechnungen_MFS'!E99="Ja",R31+2,"")</f>
        <v/>
      </c>
    </row>
    <row r="32" spans="1:22">
      <c r="B32" s="1259" t="s">
        <v>208</v>
      </c>
      <c r="C32" s="1299" t="s">
        <v>182</v>
      </c>
      <c r="D32" s="1259" t="str">
        <f>IF(D28="","",D28)</f>
        <v/>
      </c>
      <c r="E32" s="8"/>
      <c r="F32" s="197"/>
      <c r="G32" s="197"/>
      <c r="H32" s="197"/>
      <c r="I32" s="197"/>
      <c r="J32" s="197"/>
      <c r="K32" s="197"/>
      <c r="L32" s="197"/>
      <c r="M32" s="197"/>
      <c r="N32" s="197"/>
      <c r="O32" s="197"/>
      <c r="P32" s="197"/>
      <c r="Q32" s="197"/>
      <c r="R32" s="197"/>
      <c r="S32" s="197"/>
      <c r="T32" s="301"/>
      <c r="U32" s="302"/>
    </row>
    <row r="33" spans="1:21">
      <c r="B33" s="1273" t="s">
        <v>183</v>
      </c>
      <c r="C33" s="1300" t="s">
        <v>184</v>
      </c>
      <c r="D33" s="1273"/>
      <c r="E33" s="1301">
        <f>IFERROR('4a) Berechnungen zu Planwerten'!E166,0)</f>
        <v>0</v>
      </c>
      <c r="F33" s="1245">
        <f>IFERROR('4a) Berechnungen zu Planwerten'!F166,0)</f>
        <v>0</v>
      </c>
      <c r="G33" s="1245">
        <f>IFERROR('4a) Berechnungen zu Planwerten'!G166,0)</f>
        <v>0</v>
      </c>
      <c r="H33" s="1245">
        <f>IFERROR('4a) Berechnungen zu Planwerten'!H166,0)</f>
        <v>0</v>
      </c>
      <c r="I33" s="1245">
        <f>IFERROR('4a) Berechnungen zu Planwerten'!I166,0)</f>
        <v>0</v>
      </c>
      <c r="J33" s="1245">
        <f>IFERROR('4a) Berechnungen zu Planwerten'!J166,0)</f>
        <v>0</v>
      </c>
      <c r="K33" s="1245">
        <f>IFERROR('4a) Berechnungen zu Planwerten'!K166,0)</f>
        <v>0</v>
      </c>
      <c r="L33" s="1245">
        <f>IFERROR('4a) Berechnungen zu Planwerten'!L166,0)</f>
        <v>0</v>
      </c>
      <c r="M33" s="1245">
        <f>IFERROR('4a) Berechnungen zu Planwerten'!M166,0)</f>
        <v>0</v>
      </c>
      <c r="N33" s="1245">
        <f>IFERROR('4a) Berechnungen zu Planwerten'!N166,0)</f>
        <v>0</v>
      </c>
      <c r="O33" s="1245">
        <f>IFERROR('4a) Berechnungen zu Planwerten'!O166,0)</f>
        <v>0</v>
      </c>
      <c r="P33" s="1245">
        <f>IFERROR('4a) Berechnungen zu Planwerten'!P166,0)</f>
        <v>0</v>
      </c>
      <c r="Q33" s="1245">
        <f>IFERROR('4a) Berechnungen zu Planwerten'!Q166,0)</f>
        <v>0</v>
      </c>
      <c r="R33" s="1245">
        <f>IFERROR('4a) Berechnungen zu Planwerten'!R166,0)</f>
        <v>0</v>
      </c>
      <c r="S33" s="1245">
        <f>IFERROR('4a) Berechnungen zu Planwerten'!S166,0)</f>
        <v>0</v>
      </c>
      <c r="T33" s="1245">
        <f>IFERROR('4a) Berechnungen zu Planwerten'!T166,0)</f>
        <v>0</v>
      </c>
      <c r="U33" s="1246">
        <f>IFERROR('4a) Berechnungen zu Planwerten'!U166,0)</f>
        <v>0</v>
      </c>
    </row>
    <row r="34" spans="1:21">
      <c r="B34" s="1276" t="s">
        <v>208</v>
      </c>
      <c r="C34" s="1303" t="s">
        <v>182</v>
      </c>
      <c r="D34" s="1276" t="str">
        <f>IF(E28="","",E28)</f>
        <v/>
      </c>
      <c r="E34" s="5"/>
      <c r="F34" s="5"/>
      <c r="G34" s="5"/>
      <c r="H34" s="5"/>
      <c r="I34" s="5"/>
      <c r="J34" s="5"/>
      <c r="K34" s="5"/>
      <c r="L34" s="5"/>
      <c r="M34" s="5"/>
      <c r="N34" s="5"/>
      <c r="O34" s="5"/>
      <c r="P34" s="5"/>
      <c r="Q34" s="5"/>
      <c r="R34" s="5"/>
      <c r="S34" s="5"/>
      <c r="T34" s="5"/>
      <c r="U34" s="749"/>
    </row>
    <row r="35" spans="1:21">
      <c r="B35" s="1273" t="s">
        <v>183</v>
      </c>
      <c r="C35" s="1300" t="s">
        <v>184</v>
      </c>
      <c r="D35" s="1273"/>
      <c r="E35" s="1301">
        <f>IFERROR('4a) Berechnungen zu Planwerten'!E167,0)</f>
        <v>0</v>
      </c>
      <c r="F35" s="1245">
        <f>IFERROR('4a) Berechnungen zu Planwerten'!F167,0)</f>
        <v>0</v>
      </c>
      <c r="G35" s="1245">
        <f>IFERROR('4a) Berechnungen zu Planwerten'!G167,0)</f>
        <v>0</v>
      </c>
      <c r="H35" s="1245">
        <f>IFERROR('4a) Berechnungen zu Planwerten'!H167,0)</f>
        <v>0</v>
      </c>
      <c r="I35" s="1245">
        <f>IFERROR('4a) Berechnungen zu Planwerten'!I167,0)</f>
        <v>0</v>
      </c>
      <c r="J35" s="1245">
        <f>IFERROR('4a) Berechnungen zu Planwerten'!J167,0)</f>
        <v>0</v>
      </c>
      <c r="K35" s="1245">
        <f>IFERROR('4a) Berechnungen zu Planwerten'!K167,0)</f>
        <v>0</v>
      </c>
      <c r="L35" s="1245">
        <f>IFERROR('4a) Berechnungen zu Planwerten'!L167,0)</f>
        <v>0</v>
      </c>
      <c r="M35" s="1245">
        <f>IFERROR('4a) Berechnungen zu Planwerten'!M167,0)</f>
        <v>0</v>
      </c>
      <c r="N35" s="1245">
        <f>IFERROR('4a) Berechnungen zu Planwerten'!N167,0)</f>
        <v>0</v>
      </c>
      <c r="O35" s="1245">
        <f>IFERROR('4a) Berechnungen zu Planwerten'!O167,0)</f>
        <v>0</v>
      </c>
      <c r="P35" s="1245">
        <f>IFERROR('4a) Berechnungen zu Planwerten'!P167,0)</f>
        <v>0</v>
      </c>
      <c r="Q35" s="1245">
        <f>IFERROR('4a) Berechnungen zu Planwerten'!Q167,0)</f>
        <v>0</v>
      </c>
      <c r="R35" s="1245">
        <f>IFERROR('4a) Berechnungen zu Planwerten'!R167,0)</f>
        <v>0</v>
      </c>
      <c r="S35" s="1245">
        <f>IFERROR('4a) Berechnungen zu Planwerten'!S167,0)</f>
        <v>0</v>
      </c>
      <c r="T35" s="1245">
        <f>IFERROR('4a) Berechnungen zu Planwerten'!T167,0)</f>
        <v>0</v>
      </c>
      <c r="U35" s="1246">
        <f>IFERROR('4a) Berechnungen zu Planwerten'!U167,0)</f>
        <v>0</v>
      </c>
    </row>
    <row r="36" spans="1:21">
      <c r="B36" s="1279" t="s">
        <v>208</v>
      </c>
      <c r="C36" s="1304" t="s">
        <v>182</v>
      </c>
      <c r="D36" s="1279" t="str">
        <f>IF(F28="","",F28)</f>
        <v/>
      </c>
      <c r="E36" s="2"/>
      <c r="F36" s="2"/>
      <c r="G36" s="2"/>
      <c r="H36" s="2"/>
      <c r="I36" s="2"/>
      <c r="J36" s="2"/>
      <c r="K36" s="2"/>
      <c r="L36" s="2"/>
      <c r="M36" s="2"/>
      <c r="N36" s="2"/>
      <c r="O36" s="2"/>
      <c r="P36" s="2"/>
      <c r="Q36" s="2"/>
      <c r="R36" s="2"/>
      <c r="S36" s="2"/>
      <c r="T36" s="2"/>
      <c r="U36" s="300"/>
    </row>
    <row r="37" spans="1:21">
      <c r="B37" s="1273" t="s">
        <v>183</v>
      </c>
      <c r="C37" s="1300" t="s">
        <v>184</v>
      </c>
      <c r="D37" s="1273"/>
      <c r="E37" s="1301">
        <f>IFERROR('4a) Berechnungen zu Planwerten'!E168,0)</f>
        <v>0</v>
      </c>
      <c r="F37" s="1245">
        <f>IFERROR('4a) Berechnungen zu Planwerten'!F168,0)</f>
        <v>0</v>
      </c>
      <c r="G37" s="1245">
        <f>IFERROR('4a) Berechnungen zu Planwerten'!G168,0)</f>
        <v>0</v>
      </c>
      <c r="H37" s="1245">
        <f>IFERROR('4a) Berechnungen zu Planwerten'!H168,0)</f>
        <v>0</v>
      </c>
      <c r="I37" s="1245">
        <f>IFERROR('4a) Berechnungen zu Planwerten'!I168,0)</f>
        <v>0</v>
      </c>
      <c r="J37" s="1245">
        <f>IFERROR('4a) Berechnungen zu Planwerten'!J168,0)</f>
        <v>0</v>
      </c>
      <c r="K37" s="1245">
        <f>IFERROR('4a) Berechnungen zu Planwerten'!K168,0)</f>
        <v>0</v>
      </c>
      <c r="L37" s="1245">
        <f>IFERROR('4a) Berechnungen zu Planwerten'!L168,0)</f>
        <v>0</v>
      </c>
      <c r="M37" s="1245">
        <f>IFERROR('4a) Berechnungen zu Planwerten'!M168,0)</f>
        <v>0</v>
      </c>
      <c r="N37" s="1245">
        <f>IFERROR('4a) Berechnungen zu Planwerten'!N168,0)</f>
        <v>0</v>
      </c>
      <c r="O37" s="1245">
        <f>IFERROR('4a) Berechnungen zu Planwerten'!O168,0)</f>
        <v>0</v>
      </c>
      <c r="P37" s="1245">
        <f>IFERROR('4a) Berechnungen zu Planwerten'!P168,0)</f>
        <v>0</v>
      </c>
      <c r="Q37" s="1245">
        <f>IFERROR('4a) Berechnungen zu Planwerten'!Q168,0)</f>
        <v>0</v>
      </c>
      <c r="R37" s="1245">
        <f>IFERROR('4a) Berechnungen zu Planwerten'!R168,0)</f>
        <v>0</v>
      </c>
      <c r="S37" s="1245">
        <f>IFERROR('4a) Berechnungen zu Planwerten'!S168,0)</f>
        <v>0</v>
      </c>
      <c r="T37" s="1245">
        <f>IFERROR('4a) Berechnungen zu Planwerten'!T168,0)</f>
        <v>0</v>
      </c>
      <c r="U37" s="1246">
        <f>IFERROR('4a) Berechnungen zu Planwerten'!U168,0)</f>
        <v>0</v>
      </c>
    </row>
    <row r="38" spans="1:21">
      <c r="B38" s="1276" t="s">
        <v>208</v>
      </c>
      <c r="C38" s="1303" t="s">
        <v>182</v>
      </c>
      <c r="D38" s="1276" t="str">
        <f>IF(G28="","",G28)</f>
        <v/>
      </c>
      <c r="E38" s="5"/>
      <c r="F38" s="2"/>
      <c r="G38" s="2"/>
      <c r="H38" s="2"/>
      <c r="I38" s="2"/>
      <c r="J38" s="2"/>
      <c r="K38" s="2"/>
      <c r="L38" s="2"/>
      <c r="M38" s="2"/>
      <c r="N38" s="2"/>
      <c r="O38" s="2"/>
      <c r="P38" s="2"/>
      <c r="Q38" s="2"/>
      <c r="R38" s="2"/>
      <c r="S38" s="2"/>
      <c r="T38" s="2"/>
      <c r="U38" s="300"/>
    </row>
    <row r="39" spans="1:21" ht="15" thickBot="1">
      <c r="B39" s="1305" t="s">
        <v>183</v>
      </c>
      <c r="C39" s="1306" t="s">
        <v>184</v>
      </c>
      <c r="D39" s="1305"/>
      <c r="E39" s="1307">
        <f>IFERROR('4a) Berechnungen zu Planwerten'!E169,0)</f>
        <v>0</v>
      </c>
      <c r="F39" s="1308">
        <f>IFERROR('4a) Berechnungen zu Planwerten'!F169,0)</f>
        <v>0</v>
      </c>
      <c r="G39" s="1308">
        <f>IFERROR('4a) Berechnungen zu Planwerten'!G169,0)</f>
        <v>0</v>
      </c>
      <c r="H39" s="1308">
        <f>IFERROR('4a) Berechnungen zu Planwerten'!H169,0)</f>
        <v>0</v>
      </c>
      <c r="I39" s="1308">
        <f>IFERROR('4a) Berechnungen zu Planwerten'!I169,0)</f>
        <v>0</v>
      </c>
      <c r="J39" s="1308">
        <f>IFERROR('4a) Berechnungen zu Planwerten'!J169,0)</f>
        <v>0</v>
      </c>
      <c r="K39" s="1308">
        <f>IFERROR('4a) Berechnungen zu Planwerten'!K169,0)</f>
        <v>0</v>
      </c>
      <c r="L39" s="1308">
        <f>IFERROR('4a) Berechnungen zu Planwerten'!L169,0)</f>
        <v>0</v>
      </c>
      <c r="M39" s="1308">
        <f>IFERROR('4a) Berechnungen zu Planwerten'!M169,0)</f>
        <v>0</v>
      </c>
      <c r="N39" s="1308">
        <f>IFERROR('4a) Berechnungen zu Planwerten'!N169,0)</f>
        <v>0</v>
      </c>
      <c r="O39" s="1308">
        <f>IFERROR('4a) Berechnungen zu Planwerten'!O169,0)</f>
        <v>0</v>
      </c>
      <c r="P39" s="1308">
        <f>IFERROR('4a) Berechnungen zu Planwerten'!P169,0)</f>
        <v>0</v>
      </c>
      <c r="Q39" s="1308">
        <f>IFERROR('4a) Berechnungen zu Planwerten'!Q169,0)</f>
        <v>0</v>
      </c>
      <c r="R39" s="1308">
        <f>IFERROR('4a) Berechnungen zu Planwerten'!R169,0)</f>
        <v>0</v>
      </c>
      <c r="S39" s="1308">
        <f>IFERROR('4a) Berechnungen zu Planwerten'!S169,0)</f>
        <v>0</v>
      </c>
      <c r="T39" s="1308">
        <f>IFERROR('4a) Berechnungen zu Planwerten'!T169,0)</f>
        <v>0</v>
      </c>
      <c r="U39" s="1310">
        <f>IFERROR('4a) Berechnungen zu Planwerten'!U169,0)</f>
        <v>0</v>
      </c>
    </row>
    <row r="40" spans="1:21"/>
    <row r="41" spans="1:21" ht="15" thickBot="1"/>
    <row r="42" spans="1:21" ht="30" customHeight="1" thickBot="1">
      <c r="B42" s="1376" t="s">
        <v>210</v>
      </c>
      <c r="C42" s="1377" t="str">
        <f>IF(OR(C11="51: Synthesegas",D11="51: Synthesegas",E11="51: Synthesegas",F11="51: Synthesegas",G11="51: Synthesegas",H11="51: Synthesegas",I11="51: Synthesegas"),"51: Synthesegas","")</f>
        <v/>
      </c>
      <c r="D42" s="1117"/>
    </row>
    <row r="43" spans="1:21" ht="15" thickBot="1">
      <c r="A43" s="1117"/>
      <c r="B43" s="1287" t="s">
        <v>165</v>
      </c>
      <c r="C43" s="1288" t="s">
        <v>52</v>
      </c>
      <c r="D43" s="1289" t="str">
        <f>IF($C$42="51: Synthesegas",_xlfn.CONCAT("Industrieprodukt ",_xlfn.XLOOKUP($C$42,'3b) Referenzsysteme'!$W$6:$W$12,'3b) Referenzsysteme'!$X$6:$X$12),"a"),"")</f>
        <v/>
      </c>
      <c r="E43" s="1290" t="str">
        <f>IF($C$42="51: Synthesegas",_xlfn.CONCAT("Industrieprodukt ",_xlfn.XLOOKUP($C$42,'3b) Referenzsysteme'!$W$6:$W$12,'3b) Referenzsysteme'!$X$6:$X$12),"b"),"")</f>
        <v/>
      </c>
      <c r="F43" s="1291" t="str">
        <f>IF($C$42="51: Synthesegas",_xlfn.CONCAT("Industrieprodukt ",_xlfn.XLOOKUP($C$42,'3b) Referenzsysteme'!$W$6:$W$12,'3b) Referenzsysteme'!$X$6:$X$12),"c"),"")</f>
        <v/>
      </c>
      <c r="G43" s="1265" t="str">
        <f>IF($C$42="51: Synthesegas",_xlfn.CONCAT("Industrieprodukt ",_xlfn.XLOOKUP($C$42,'3b) Referenzsysteme'!$W$6:$W$12,'3b) Referenzsysteme'!$X$6:$X$12),"d"),"")</f>
        <v/>
      </c>
    </row>
    <row r="44" spans="1:21">
      <c r="A44" s="1117"/>
      <c r="B44" s="1292" t="s">
        <v>179</v>
      </c>
      <c r="C44" s="1293" t="s">
        <v>53</v>
      </c>
      <c r="D44" s="1386" t="str">
        <f>IF($C$6="Ja",IF('2d) Planwerte (Anlage)'!D44="", "", '2d) Planwerte (Anlage)'!D44),"")</f>
        <v/>
      </c>
      <c r="E44" s="1387" t="str">
        <f>IF($C$6="Ja",IF('2d) Planwerte (Anlage)'!E44="", "", '2d) Planwerte (Anlage)'!E44),"")</f>
        <v/>
      </c>
      <c r="F44" s="1387" t="str">
        <f>IF($C$6="Ja",IF('2d) Planwerte (Anlage)'!F44="", "", '2d) Planwerte (Anlage)'!F44),"")</f>
        <v/>
      </c>
      <c r="G44" s="1388" t="str">
        <f>IF($C$6="Ja",IF('2d) Planwerte (Anlage)'!G44="", "", '2d) Planwerte (Anlage)'!G44),"")</f>
        <v/>
      </c>
    </row>
    <row r="45" spans="1:21">
      <c r="A45" s="1117"/>
      <c r="B45" s="1294" t="s">
        <v>180</v>
      </c>
      <c r="C45" s="1295" t="s">
        <v>53</v>
      </c>
      <c r="D45" s="1389" t="str">
        <f>IF($C$6="Ja",IF('2d) Planwerte (Anlage)'!D45="", "", '2d) Planwerte (Anlage)'!D45),"")</f>
        <v/>
      </c>
      <c r="E45" s="1390" t="str">
        <f>IF($C$6="Ja",IF('2d) Planwerte (Anlage)'!E45="", "", '2d) Planwerte (Anlage)'!E45),"")</f>
        <v/>
      </c>
      <c r="F45" s="1390" t="str">
        <f>IF($C$6="Ja",IF('2d) Planwerte (Anlage)'!F45="", "", '2d) Planwerte (Anlage)'!F45),"")</f>
        <v/>
      </c>
      <c r="G45" s="1214" t="str">
        <f>IF($C$6="Ja",IF('2d) Planwerte (Anlage)'!G45="", "", '2d) Planwerte (Anlage)'!G45),"")</f>
        <v/>
      </c>
    </row>
    <row r="46" spans="1:21" ht="15.75" customHeight="1" thickBot="1">
      <c r="B46" s="1296" t="s">
        <v>503</v>
      </c>
      <c r="C46" s="1312" t="s">
        <v>127</v>
      </c>
      <c r="D46" s="1250" t="str">
        <f>IF($C$6="Ja",IF('2d) Planwerte (Anlage)'!D46="", "", '2d) Planwerte (Anlage)'!D46),"")</f>
        <v/>
      </c>
      <c r="E46" s="1251" t="str">
        <f>IF($C$6="Ja",IF('2d) Planwerte (Anlage)'!E46="", "", '2d) Planwerte (Anlage)'!E46),"")</f>
        <v/>
      </c>
      <c r="F46" s="1251" t="str">
        <f>IF($C$6="Ja",IF('2d) Planwerte (Anlage)'!F46="", "", '2d) Planwerte (Anlage)'!F46),"")</f>
        <v/>
      </c>
      <c r="G46" s="1252" t="str">
        <f>IF($C$6="Ja",IF('2d) Planwerte (Anlage)'!G46="", "", '2d) Planwerte (Anlage)'!G46),"")</f>
        <v/>
      </c>
    </row>
    <row r="47" spans="1:21" s="1263" customFormat="1" ht="15" thickBot="1">
      <c r="B47" s="1228" t="s">
        <v>181</v>
      </c>
      <c r="C47" s="1265" t="s">
        <v>52</v>
      </c>
      <c r="D47" s="1289" t="s">
        <v>573</v>
      </c>
      <c r="E47" s="1298">
        <f>YEAR('2b) Allg. Inputs'!$C$8)</f>
        <v>1900</v>
      </c>
      <c r="F47" s="1268">
        <f t="shared" ref="F47:R47" si="2">E47+1</f>
        <v>1901</v>
      </c>
      <c r="G47" s="1268">
        <f t="shared" si="2"/>
        <v>1902</v>
      </c>
      <c r="H47" s="1268">
        <f t="shared" si="2"/>
        <v>1903</v>
      </c>
      <c r="I47" s="1268">
        <f t="shared" si="2"/>
        <v>1904</v>
      </c>
      <c r="J47" s="1268">
        <f t="shared" si="2"/>
        <v>1905</v>
      </c>
      <c r="K47" s="1268">
        <f t="shared" si="2"/>
        <v>1906</v>
      </c>
      <c r="L47" s="1268">
        <f t="shared" si="2"/>
        <v>1907</v>
      </c>
      <c r="M47" s="1268">
        <f t="shared" si="2"/>
        <v>1908</v>
      </c>
      <c r="N47" s="1268">
        <f t="shared" si="2"/>
        <v>1909</v>
      </c>
      <c r="O47" s="1268">
        <f t="shared" si="2"/>
        <v>1910</v>
      </c>
      <c r="P47" s="1268">
        <f t="shared" si="2"/>
        <v>1911</v>
      </c>
      <c r="Q47" s="1268">
        <f t="shared" si="2"/>
        <v>1912</v>
      </c>
      <c r="R47" s="1268">
        <f t="shared" si="2"/>
        <v>1913</v>
      </c>
      <c r="S47" s="1268">
        <f>IF('4c) Berechnungen_MFS'!E99 = "Nein",R47+1, R47+1&amp;" 1. Teil-KJ")</f>
        <v>1914</v>
      </c>
      <c r="T47" s="1269" t="str">
        <f>IF('4c) Berechnungen_MFS'!E99 = "Nein","", R47+1&amp;" 2. Teil-KJ")</f>
        <v/>
      </c>
      <c r="U47" s="1270" t="str">
        <f>IF('4c) Berechnungen_MFS'!E99="Ja",R47+2,"")</f>
        <v/>
      </c>
    </row>
    <row r="48" spans="1:21">
      <c r="B48" s="1259" t="s">
        <v>208</v>
      </c>
      <c r="C48" s="1299" t="s">
        <v>182</v>
      </c>
      <c r="D48" s="1259" t="str">
        <f>IF(D44="","",D44)</f>
        <v/>
      </c>
      <c r="E48" s="8"/>
      <c r="F48" s="197"/>
      <c r="G48" s="197"/>
      <c r="H48" s="197"/>
      <c r="I48" s="197"/>
      <c r="J48" s="197"/>
      <c r="K48" s="197"/>
      <c r="L48" s="197"/>
      <c r="M48" s="197"/>
      <c r="N48" s="197"/>
      <c r="O48" s="197"/>
      <c r="P48" s="197"/>
      <c r="Q48" s="197"/>
      <c r="R48" s="197"/>
      <c r="S48" s="197"/>
      <c r="T48" s="301"/>
      <c r="U48" s="302"/>
    </row>
    <row r="49" spans="1:21">
      <c r="B49" s="1273" t="s">
        <v>183</v>
      </c>
      <c r="C49" s="1300" t="s">
        <v>184</v>
      </c>
      <c r="D49" s="1273"/>
      <c r="E49" s="1301">
        <f>IFERROR('4a) Berechnungen zu Planwerten'!E183,0)</f>
        <v>0</v>
      </c>
      <c r="F49" s="1245">
        <f>IFERROR('4a) Berechnungen zu Planwerten'!F183,0)</f>
        <v>0</v>
      </c>
      <c r="G49" s="1245">
        <f>IFERROR('4a) Berechnungen zu Planwerten'!G183,0)</f>
        <v>0</v>
      </c>
      <c r="H49" s="1245">
        <f>IFERROR('4a) Berechnungen zu Planwerten'!H183,0)</f>
        <v>0</v>
      </c>
      <c r="I49" s="1245">
        <f>IFERROR('4a) Berechnungen zu Planwerten'!I183,0)</f>
        <v>0</v>
      </c>
      <c r="J49" s="1245">
        <f>IFERROR('4a) Berechnungen zu Planwerten'!J183,0)</f>
        <v>0</v>
      </c>
      <c r="K49" s="1245">
        <f>IFERROR('4a) Berechnungen zu Planwerten'!K183,0)</f>
        <v>0</v>
      </c>
      <c r="L49" s="1245">
        <f>IFERROR('4a) Berechnungen zu Planwerten'!L183,0)</f>
        <v>0</v>
      </c>
      <c r="M49" s="1245">
        <f>IFERROR('4a) Berechnungen zu Planwerten'!M183,0)</f>
        <v>0</v>
      </c>
      <c r="N49" s="1245">
        <f>IFERROR('4a) Berechnungen zu Planwerten'!N183,0)</f>
        <v>0</v>
      </c>
      <c r="O49" s="1245">
        <f>IFERROR('4a) Berechnungen zu Planwerten'!O183,0)</f>
        <v>0</v>
      </c>
      <c r="P49" s="1245">
        <f>IFERROR('4a) Berechnungen zu Planwerten'!P183,0)</f>
        <v>0</v>
      </c>
      <c r="Q49" s="1245">
        <f>IFERROR('4a) Berechnungen zu Planwerten'!Q183,0)</f>
        <v>0</v>
      </c>
      <c r="R49" s="1245">
        <f>IFERROR('4a) Berechnungen zu Planwerten'!R183,0)</f>
        <v>0</v>
      </c>
      <c r="S49" s="1245">
        <f>IFERROR('4a) Berechnungen zu Planwerten'!S183,0)</f>
        <v>0</v>
      </c>
      <c r="T49" s="1245">
        <f>IFERROR('4a) Berechnungen zu Planwerten'!T183,0)</f>
        <v>0</v>
      </c>
      <c r="U49" s="1246">
        <f>IFERROR('4a) Berechnungen zu Planwerten'!U183,0)</f>
        <v>0</v>
      </c>
    </row>
    <row r="50" spans="1:21">
      <c r="B50" s="1276" t="s">
        <v>208</v>
      </c>
      <c r="C50" s="1303" t="s">
        <v>182</v>
      </c>
      <c r="D50" s="1276" t="str">
        <f>IF(E44="","",E44)</f>
        <v/>
      </c>
      <c r="E50" s="5"/>
      <c r="F50" s="5"/>
      <c r="G50" s="5"/>
      <c r="H50" s="5"/>
      <c r="I50" s="5"/>
      <c r="J50" s="5"/>
      <c r="K50" s="5"/>
      <c r="L50" s="5"/>
      <c r="M50" s="5"/>
      <c r="N50" s="5"/>
      <c r="O50" s="5"/>
      <c r="P50" s="5"/>
      <c r="Q50" s="5"/>
      <c r="R50" s="5"/>
      <c r="S50" s="5"/>
      <c r="T50" s="5"/>
      <c r="U50" s="749"/>
    </row>
    <row r="51" spans="1:21">
      <c r="B51" s="1273" t="s">
        <v>183</v>
      </c>
      <c r="C51" s="1300" t="s">
        <v>184</v>
      </c>
      <c r="D51" s="1273"/>
      <c r="E51" s="1301">
        <f>IFERROR('4a) Berechnungen zu Planwerten'!E184,0)</f>
        <v>0</v>
      </c>
      <c r="F51" s="1245">
        <f>IFERROR('4a) Berechnungen zu Planwerten'!F184,0)</f>
        <v>0</v>
      </c>
      <c r="G51" s="1245">
        <f>IFERROR('4a) Berechnungen zu Planwerten'!G184,0)</f>
        <v>0</v>
      </c>
      <c r="H51" s="1245">
        <f>IFERROR('4a) Berechnungen zu Planwerten'!H184,0)</f>
        <v>0</v>
      </c>
      <c r="I51" s="1245">
        <f>IFERROR('4a) Berechnungen zu Planwerten'!I184,0)</f>
        <v>0</v>
      </c>
      <c r="J51" s="1245">
        <f>IFERROR('4a) Berechnungen zu Planwerten'!J184,0)</f>
        <v>0</v>
      </c>
      <c r="K51" s="1245">
        <f>IFERROR('4a) Berechnungen zu Planwerten'!K184,0)</f>
        <v>0</v>
      </c>
      <c r="L51" s="1245">
        <f>IFERROR('4a) Berechnungen zu Planwerten'!L184,0)</f>
        <v>0</v>
      </c>
      <c r="M51" s="1245">
        <f>IFERROR('4a) Berechnungen zu Planwerten'!M184,0)</f>
        <v>0</v>
      </c>
      <c r="N51" s="1245">
        <f>IFERROR('4a) Berechnungen zu Planwerten'!N184,0)</f>
        <v>0</v>
      </c>
      <c r="O51" s="1245">
        <f>IFERROR('4a) Berechnungen zu Planwerten'!O184,0)</f>
        <v>0</v>
      </c>
      <c r="P51" s="1245">
        <f>IFERROR('4a) Berechnungen zu Planwerten'!P184,0)</f>
        <v>0</v>
      </c>
      <c r="Q51" s="1245">
        <f>IFERROR('4a) Berechnungen zu Planwerten'!Q184,0)</f>
        <v>0</v>
      </c>
      <c r="R51" s="1245">
        <f>IFERROR('4a) Berechnungen zu Planwerten'!R184,0)</f>
        <v>0</v>
      </c>
      <c r="S51" s="1245">
        <f>IFERROR('4a) Berechnungen zu Planwerten'!S184,0)</f>
        <v>0</v>
      </c>
      <c r="T51" s="1245">
        <f>IFERROR('4a) Berechnungen zu Planwerten'!T184,0)</f>
        <v>0</v>
      </c>
      <c r="U51" s="1246">
        <f>IFERROR('4a) Berechnungen zu Planwerten'!U184,0)</f>
        <v>0</v>
      </c>
    </row>
    <row r="52" spans="1:21">
      <c r="B52" s="1279" t="s">
        <v>208</v>
      </c>
      <c r="C52" s="1304" t="s">
        <v>182</v>
      </c>
      <c r="D52" s="1279" t="str">
        <f>IF(F44="","",F44)</f>
        <v/>
      </c>
      <c r="E52" s="5"/>
      <c r="F52" s="5"/>
      <c r="G52" s="5"/>
      <c r="H52" s="5"/>
      <c r="I52" s="5"/>
      <c r="J52" s="5"/>
      <c r="K52" s="5"/>
      <c r="L52" s="5"/>
      <c r="M52" s="5"/>
      <c r="N52" s="5"/>
      <c r="O52" s="5"/>
      <c r="P52" s="5"/>
      <c r="Q52" s="5"/>
      <c r="R52" s="5"/>
      <c r="S52" s="5"/>
      <c r="T52" s="5"/>
      <c r="U52" s="749"/>
    </row>
    <row r="53" spans="1:21">
      <c r="B53" s="1273" t="s">
        <v>183</v>
      </c>
      <c r="C53" s="1300" t="s">
        <v>184</v>
      </c>
      <c r="D53" s="1273"/>
      <c r="E53" s="1301">
        <f>IFERROR('4a) Berechnungen zu Planwerten'!E185,0)</f>
        <v>0</v>
      </c>
      <c r="F53" s="1245">
        <f>IFERROR('4a) Berechnungen zu Planwerten'!F185,0)</f>
        <v>0</v>
      </c>
      <c r="G53" s="1245">
        <f>IFERROR('4a) Berechnungen zu Planwerten'!G185,0)</f>
        <v>0</v>
      </c>
      <c r="H53" s="1245">
        <f>IFERROR('4a) Berechnungen zu Planwerten'!H185,0)</f>
        <v>0</v>
      </c>
      <c r="I53" s="1245">
        <f>IFERROR('4a) Berechnungen zu Planwerten'!I185,0)</f>
        <v>0</v>
      </c>
      <c r="J53" s="1245">
        <f>IFERROR('4a) Berechnungen zu Planwerten'!J185,0)</f>
        <v>0</v>
      </c>
      <c r="K53" s="1245">
        <f>IFERROR('4a) Berechnungen zu Planwerten'!K185,0)</f>
        <v>0</v>
      </c>
      <c r="L53" s="1245">
        <f>IFERROR('4a) Berechnungen zu Planwerten'!L185,0)</f>
        <v>0</v>
      </c>
      <c r="M53" s="1245">
        <f>IFERROR('4a) Berechnungen zu Planwerten'!M185,0)</f>
        <v>0</v>
      </c>
      <c r="N53" s="1245">
        <f>IFERROR('4a) Berechnungen zu Planwerten'!N185,0)</f>
        <v>0</v>
      </c>
      <c r="O53" s="1245">
        <f>IFERROR('4a) Berechnungen zu Planwerten'!O185,0)</f>
        <v>0</v>
      </c>
      <c r="P53" s="1245">
        <f>IFERROR('4a) Berechnungen zu Planwerten'!P185,0)</f>
        <v>0</v>
      </c>
      <c r="Q53" s="1245">
        <f>IFERROR('4a) Berechnungen zu Planwerten'!Q185,0)</f>
        <v>0</v>
      </c>
      <c r="R53" s="1245">
        <f>IFERROR('4a) Berechnungen zu Planwerten'!R185,0)</f>
        <v>0</v>
      </c>
      <c r="S53" s="1245">
        <f>IFERROR('4a) Berechnungen zu Planwerten'!S185,0)</f>
        <v>0</v>
      </c>
      <c r="T53" s="1245">
        <f>IFERROR('4a) Berechnungen zu Planwerten'!T185,0)</f>
        <v>0</v>
      </c>
      <c r="U53" s="1246">
        <f>IFERROR('4a) Berechnungen zu Planwerten'!U185,0)</f>
        <v>0</v>
      </c>
    </row>
    <row r="54" spans="1:21">
      <c r="B54" s="1276" t="s">
        <v>208</v>
      </c>
      <c r="C54" s="1303" t="s">
        <v>182</v>
      </c>
      <c r="D54" s="1276" t="str">
        <f>IF(G44="","",G44)</f>
        <v/>
      </c>
      <c r="E54" s="5"/>
      <c r="F54" s="5"/>
      <c r="G54" s="5"/>
      <c r="H54" s="5"/>
      <c r="I54" s="5"/>
      <c r="J54" s="5"/>
      <c r="K54" s="5"/>
      <c r="L54" s="5"/>
      <c r="M54" s="5"/>
      <c r="N54" s="5"/>
      <c r="O54" s="5"/>
      <c r="P54" s="5"/>
      <c r="Q54" s="5"/>
      <c r="R54" s="5"/>
      <c r="S54" s="5"/>
      <c r="T54" s="5"/>
      <c r="U54" s="749"/>
    </row>
    <row r="55" spans="1:21" ht="15" thickBot="1">
      <c r="B55" s="1305" t="s">
        <v>183</v>
      </c>
      <c r="C55" s="1306" t="s">
        <v>184</v>
      </c>
      <c r="D55" s="1305"/>
      <c r="E55" s="1307">
        <f>IFERROR('4a) Berechnungen zu Planwerten'!E186,0)</f>
        <v>0</v>
      </c>
      <c r="F55" s="1308">
        <f>IFERROR('4a) Berechnungen zu Planwerten'!F186,0)</f>
        <v>0</v>
      </c>
      <c r="G55" s="1308">
        <f>IFERROR('4a) Berechnungen zu Planwerten'!G186,0)</f>
        <v>0</v>
      </c>
      <c r="H55" s="1308">
        <f>IFERROR('4a) Berechnungen zu Planwerten'!H186,0)</f>
        <v>0</v>
      </c>
      <c r="I55" s="1308">
        <f>IFERROR('4a) Berechnungen zu Planwerten'!I186,0)</f>
        <v>0</v>
      </c>
      <c r="J55" s="1308">
        <f>IFERROR('4a) Berechnungen zu Planwerten'!J186,0)</f>
        <v>0</v>
      </c>
      <c r="K55" s="1308">
        <f>IFERROR('4a) Berechnungen zu Planwerten'!K186,0)</f>
        <v>0</v>
      </c>
      <c r="L55" s="1308">
        <f>IFERROR('4a) Berechnungen zu Planwerten'!L186,0)</f>
        <v>0</v>
      </c>
      <c r="M55" s="1308">
        <f>IFERROR('4a) Berechnungen zu Planwerten'!M186,0)</f>
        <v>0</v>
      </c>
      <c r="N55" s="1308">
        <f>IFERROR('4a) Berechnungen zu Planwerten'!N186,0)</f>
        <v>0</v>
      </c>
      <c r="O55" s="1308">
        <f>IFERROR('4a) Berechnungen zu Planwerten'!O186,0)</f>
        <v>0</v>
      </c>
      <c r="P55" s="1308">
        <f>IFERROR('4a) Berechnungen zu Planwerten'!P186,0)</f>
        <v>0</v>
      </c>
      <c r="Q55" s="1308">
        <f>IFERROR('4a) Berechnungen zu Planwerten'!Q186,0)</f>
        <v>0</v>
      </c>
      <c r="R55" s="1308">
        <f>IFERROR('4a) Berechnungen zu Planwerten'!R186,0)</f>
        <v>0</v>
      </c>
      <c r="S55" s="1308">
        <f>IFERROR('4a) Berechnungen zu Planwerten'!S186,0)</f>
        <v>0</v>
      </c>
      <c r="T55" s="1308">
        <f>IFERROR('4a) Berechnungen zu Planwerten'!T186,0)</f>
        <v>0</v>
      </c>
      <c r="U55" s="1310">
        <f>IFERROR('4a) Berechnungen zu Planwerten'!U186,0)</f>
        <v>0</v>
      </c>
    </row>
    <row r="56" spans="1:21"/>
    <row r="57" spans="1:21" ht="15" thickBot="1">
      <c r="B57" s="1117"/>
      <c r="C57" s="1117"/>
      <c r="D57" s="1117"/>
      <c r="E57" s="1117"/>
      <c r="F57" s="1117"/>
      <c r="G57" s="1117"/>
      <c r="H57" s="1117"/>
      <c r="I57" s="1117"/>
      <c r="J57" s="1117"/>
      <c r="K57" s="1117"/>
      <c r="L57" s="1117"/>
      <c r="M57" s="1117"/>
      <c r="N57" s="1117"/>
      <c r="O57" s="1117"/>
      <c r="P57" s="1117"/>
      <c r="Q57" s="1117"/>
      <c r="R57" s="1117"/>
      <c r="S57" s="1117"/>
      <c r="T57" s="1117"/>
      <c r="U57" s="1117"/>
    </row>
    <row r="58" spans="1:21" ht="30" customHeight="1" thickBot="1">
      <c r="B58" s="1376" t="s">
        <v>211</v>
      </c>
      <c r="C58" s="1286" t="str">
        <f>IF(OR(C11="Wärmebereitstellung und Brennstoffeinsatz",D11="Wärmebereitstellung und Brennstoffeinsatz",E11="Wärmebereitstellung und Brennstoffeinsatz",F11="Wärmebereitstellung und Brennstoffeinsatz",G11="Wärmebereitstellung und Brennstoffeinsatz",H11="Wärmebereitstellung und Brennstoffeinsatz",I11="Wärmebereitstellung und Brennstoffeinsatz"),"Wärmebereitstellung und Brennstoffeinsatz","")</f>
        <v/>
      </c>
      <c r="D58" s="1117"/>
    </row>
    <row r="59" spans="1:21" ht="15" thickBot="1">
      <c r="A59" s="1117"/>
      <c r="B59" s="1287" t="s">
        <v>165</v>
      </c>
      <c r="C59" s="1288" t="s">
        <v>52</v>
      </c>
      <c r="D59" s="1289" t="str">
        <f>IF($C$58="Wärmebereitstellung und Brennstoffeinsatz",_xlfn.CONCAT("Industrieprodukt ",_xlfn.XLOOKUP($C$58,'3b) Referenzsysteme'!$W$6:$W$12,'3b) Referenzsysteme'!$X$6:$X$12),"a"),"")</f>
        <v/>
      </c>
      <c r="E59" s="1290" t="str">
        <f>IF($C$58="Wärmebereitstellung und Brennstoffeinsatz",_xlfn.CONCAT("Industrieprodukt ",_xlfn.XLOOKUP($C$58,'3b) Referenzsysteme'!$W$6:$W$12,'3b) Referenzsysteme'!$X$6:$X$12),"b"),"")</f>
        <v/>
      </c>
      <c r="F59" s="1291" t="str">
        <f>IF($C$58="Wärmebereitstellung und Brennstoffeinsatz",_xlfn.CONCAT("Industrieprodukt ",_xlfn.XLOOKUP($C$58,'3b) Referenzsysteme'!$W$6:$W$12,'3b) Referenzsysteme'!$X$6:$X$12),"c"),"")</f>
        <v/>
      </c>
      <c r="G59" s="1265" t="str">
        <f>IF($C$58="Wärmebereitstellung und Brennstoffeinsatz",_xlfn.CONCAT("Industrieprodukt ",_xlfn.XLOOKUP($C$58,'3b) Referenzsysteme'!$W$6:$W$12,'3b) Referenzsysteme'!$X$6:$X$12),"d"),"")</f>
        <v/>
      </c>
      <c r="H59" s="1117"/>
      <c r="I59" s="1117"/>
      <c r="J59" s="1117"/>
    </row>
    <row r="60" spans="1:21">
      <c r="A60" s="1117"/>
      <c r="B60" s="1292" t="s">
        <v>179</v>
      </c>
      <c r="C60" s="1293" t="s">
        <v>53</v>
      </c>
      <c r="D60" s="1378" t="str">
        <f>IF($C$6="Ja",IF('2d) Planwerte (Anlage)'!D60="", "", '2d) Planwerte (Anlage)'!D60),"")</f>
        <v/>
      </c>
      <c r="E60" s="1379" t="str">
        <f>IF($C$6="Ja",IF('2d) Planwerte (Anlage)'!E60="", "", '2d) Planwerte (Anlage)'!E60),"")</f>
        <v/>
      </c>
      <c r="F60" s="1380" t="str">
        <f>IF($C$6="Ja",IF('2d) Planwerte (Anlage)'!F60="", "", '2d) Planwerte (Anlage)'!F60),"")</f>
        <v/>
      </c>
      <c r="G60" s="1381" t="str">
        <f>IF($C$6="Ja",IF('2d) Planwerte (Anlage)'!G60="", "", '2d) Planwerte (Anlage)'!G60),"")</f>
        <v/>
      </c>
      <c r="H60" s="1117"/>
      <c r="I60" s="1117"/>
      <c r="J60" s="1117"/>
    </row>
    <row r="61" spans="1:21">
      <c r="A61" s="1117"/>
      <c r="B61" s="1294" t="s">
        <v>180</v>
      </c>
      <c r="C61" s="1311" t="s">
        <v>53</v>
      </c>
      <c r="D61" s="1382" t="str">
        <f>IF($C$6="Ja",IF('2d) Planwerte (Anlage)'!D61="", "", '2d) Planwerte (Anlage)'!D61),"")</f>
        <v/>
      </c>
      <c r="E61" s="1383" t="str">
        <f>IF($C$6="Ja",IF('2d) Planwerte (Anlage)'!E61="", "", '2d) Planwerte (Anlage)'!E61),"")</f>
        <v/>
      </c>
      <c r="F61" s="1384" t="str">
        <f>IF($C$6="Ja",IF('2d) Planwerte (Anlage)'!F61="", "", '2d) Planwerte (Anlage)'!F61),"")</f>
        <v/>
      </c>
      <c r="G61" s="1385" t="str">
        <f>IF($C$6="Ja",IF('2d) Planwerte (Anlage)'!G61="", "", '2d) Planwerte (Anlage)'!G61),"")</f>
        <v/>
      </c>
      <c r="H61" s="1117"/>
      <c r="I61" s="1117"/>
      <c r="J61" s="1117"/>
    </row>
    <row r="62" spans="1:21" ht="15" customHeight="1" thickBot="1">
      <c r="B62" s="1296" t="s">
        <v>503</v>
      </c>
      <c r="C62" s="1312" t="s">
        <v>127</v>
      </c>
      <c r="D62" s="1391" t="str">
        <f>IF($C$6="Ja",IF('2d) Planwerte (Anlage)'!D62="", "", '2d) Planwerte (Anlage)'!D62),"")</f>
        <v/>
      </c>
      <c r="E62" s="1392" t="str">
        <f>IF($C$6="Ja",IF('2d) Planwerte (Anlage)'!E62="", "", '2d) Planwerte (Anlage)'!E62),"")</f>
        <v/>
      </c>
      <c r="F62" s="1393" t="str">
        <f>IF($C$6="Ja",IF('2d) Planwerte (Anlage)'!F62="", "", '2d) Planwerte (Anlage)'!F62),"")</f>
        <v/>
      </c>
      <c r="G62" s="1394" t="str">
        <f>IF($C$6="Ja",IF('2d) Planwerte (Anlage)'!G62="", "", '2d) Planwerte (Anlage)'!G62),"")</f>
        <v/>
      </c>
      <c r="H62" s="1117"/>
      <c r="I62" s="1117"/>
    </row>
    <row r="63" spans="1:21" s="1263" customFormat="1" ht="15" thickBot="1">
      <c r="B63" s="1289" t="s">
        <v>181</v>
      </c>
      <c r="C63" s="1349" t="s">
        <v>52</v>
      </c>
      <c r="D63" s="1289" t="s">
        <v>573</v>
      </c>
      <c r="E63" s="1313">
        <f>YEAR('2b) Allg. Inputs'!$C$8)</f>
        <v>1900</v>
      </c>
      <c r="F63" s="1314">
        <f t="shared" ref="F63:R63" si="3">E63+1</f>
        <v>1901</v>
      </c>
      <c r="G63" s="1314">
        <f t="shared" si="3"/>
        <v>1902</v>
      </c>
      <c r="H63" s="1314">
        <f t="shared" si="3"/>
        <v>1903</v>
      </c>
      <c r="I63" s="1314">
        <f t="shared" si="3"/>
        <v>1904</v>
      </c>
      <c r="J63" s="1314">
        <f t="shared" si="3"/>
        <v>1905</v>
      </c>
      <c r="K63" s="1314">
        <f t="shared" si="3"/>
        <v>1906</v>
      </c>
      <c r="L63" s="1314">
        <f t="shared" si="3"/>
        <v>1907</v>
      </c>
      <c r="M63" s="1314">
        <f t="shared" si="3"/>
        <v>1908</v>
      </c>
      <c r="N63" s="1314">
        <f t="shared" si="3"/>
        <v>1909</v>
      </c>
      <c r="O63" s="1314">
        <f t="shared" si="3"/>
        <v>1910</v>
      </c>
      <c r="P63" s="1314">
        <f t="shared" si="3"/>
        <v>1911</v>
      </c>
      <c r="Q63" s="1314">
        <f t="shared" si="3"/>
        <v>1912</v>
      </c>
      <c r="R63" s="1314">
        <f t="shared" si="3"/>
        <v>1913</v>
      </c>
      <c r="S63" s="1314">
        <f>IF('4c) Berechnungen_MFS'!E99 = "Nein",R63+1, R63+1&amp;" 1. Teil-KJ")</f>
        <v>1914</v>
      </c>
      <c r="T63" s="1315" t="str">
        <f>IF('4c) Berechnungen_MFS'!E99 = "Nein","", R63+1&amp;" 2. Teil-KJ")</f>
        <v/>
      </c>
      <c r="U63" s="1316" t="str">
        <f>IF('4c) Berechnungen_MFS'!E99="Ja",R63+2,"")</f>
        <v/>
      </c>
    </row>
    <row r="64" spans="1:21">
      <c r="B64" s="1395" t="s">
        <v>208</v>
      </c>
      <c r="C64" s="1299" t="s">
        <v>182</v>
      </c>
      <c r="D64" s="1259" t="str">
        <f>IF(D60="","",D60)</f>
        <v/>
      </c>
      <c r="E64" s="197"/>
      <c r="F64" s="197"/>
      <c r="G64" s="197"/>
      <c r="H64" s="197"/>
      <c r="I64" s="197"/>
      <c r="J64" s="197"/>
      <c r="K64" s="197"/>
      <c r="L64" s="197"/>
      <c r="M64" s="197"/>
      <c r="N64" s="197"/>
      <c r="O64" s="197"/>
      <c r="P64" s="197"/>
      <c r="Q64" s="8"/>
      <c r="R64" s="8"/>
      <c r="S64" s="8"/>
      <c r="T64" s="570"/>
      <c r="U64" s="302"/>
    </row>
    <row r="65" spans="2:21">
      <c r="B65" s="1273" t="s">
        <v>183</v>
      </c>
      <c r="C65" s="1300" t="s">
        <v>184</v>
      </c>
      <c r="D65" s="1273"/>
      <c r="E65" s="1301">
        <f>IFERROR('4a) Berechnungen zu Planwerten'!E200,0)</f>
        <v>0</v>
      </c>
      <c r="F65" s="1245">
        <f>IFERROR('4a) Berechnungen zu Planwerten'!F200,0)</f>
        <v>0</v>
      </c>
      <c r="G65" s="1245">
        <f>IFERROR('4a) Berechnungen zu Planwerten'!G200,0)</f>
        <v>0</v>
      </c>
      <c r="H65" s="1245">
        <f>IFERROR('4a) Berechnungen zu Planwerten'!H200,0)</f>
        <v>0</v>
      </c>
      <c r="I65" s="1245">
        <f>IFERROR('4a) Berechnungen zu Planwerten'!I200,0)</f>
        <v>0</v>
      </c>
      <c r="J65" s="1245">
        <f>IFERROR('4a) Berechnungen zu Planwerten'!J200,0)</f>
        <v>0</v>
      </c>
      <c r="K65" s="1245">
        <f>IFERROR('4a) Berechnungen zu Planwerten'!K200,0)</f>
        <v>0</v>
      </c>
      <c r="L65" s="1245">
        <f>IFERROR('4a) Berechnungen zu Planwerten'!L200,0)</f>
        <v>0</v>
      </c>
      <c r="M65" s="1245">
        <f>IFERROR('4a) Berechnungen zu Planwerten'!M200,0)</f>
        <v>0</v>
      </c>
      <c r="N65" s="1245">
        <f>IFERROR('4a) Berechnungen zu Planwerten'!N200,0)</f>
        <v>0</v>
      </c>
      <c r="O65" s="1245">
        <f>IFERROR('4a) Berechnungen zu Planwerten'!O200,0)</f>
        <v>0</v>
      </c>
      <c r="P65" s="1245">
        <f>IFERROR('4a) Berechnungen zu Planwerten'!P200,0)</f>
        <v>0</v>
      </c>
      <c r="Q65" s="1245">
        <f>IFERROR('4a) Berechnungen zu Planwerten'!Q200,0)</f>
        <v>0</v>
      </c>
      <c r="R65" s="1245">
        <f>IFERROR('4a) Berechnungen zu Planwerten'!R200,0)</f>
        <v>0</v>
      </c>
      <c r="S65" s="1245">
        <f>IFERROR('4a) Berechnungen zu Planwerten'!S200,0)</f>
        <v>0</v>
      </c>
      <c r="T65" s="1245">
        <f>IFERROR('4a) Berechnungen zu Planwerten'!T200,0)</f>
        <v>0</v>
      </c>
      <c r="U65" s="1396">
        <f>IFERROR('4a) Berechnungen zu Planwerten'!U200,0)</f>
        <v>0</v>
      </c>
    </row>
    <row r="66" spans="2:21">
      <c r="B66" s="1276" t="s">
        <v>208</v>
      </c>
      <c r="C66" s="1303" t="s">
        <v>182</v>
      </c>
      <c r="D66" s="1276" t="str">
        <f>IF(E60="","",E60)</f>
        <v/>
      </c>
      <c r="E66" s="5"/>
      <c r="F66" s="5"/>
      <c r="G66" s="5"/>
      <c r="H66" s="5"/>
      <c r="I66" s="5"/>
      <c r="J66" s="5"/>
      <c r="K66" s="5"/>
      <c r="L66" s="5"/>
      <c r="M66" s="5"/>
      <c r="N66" s="5"/>
      <c r="O66" s="5"/>
      <c r="P66" s="5"/>
      <c r="Q66" s="5"/>
      <c r="R66" s="5"/>
      <c r="S66" s="5"/>
      <c r="T66" s="5"/>
      <c r="U66" s="749"/>
    </row>
    <row r="67" spans="2:21">
      <c r="B67" s="1273" t="s">
        <v>183</v>
      </c>
      <c r="C67" s="1300" t="s">
        <v>184</v>
      </c>
      <c r="D67" s="1273"/>
      <c r="E67" s="1301">
        <f>IFERROR('4a) Berechnungen zu Planwerten'!E201,0)</f>
        <v>0</v>
      </c>
      <c r="F67" s="1245">
        <f>IFERROR('4a) Berechnungen zu Planwerten'!F201,0)</f>
        <v>0</v>
      </c>
      <c r="G67" s="1245">
        <f>IFERROR('4a) Berechnungen zu Planwerten'!G201,0)</f>
        <v>0</v>
      </c>
      <c r="H67" s="1245">
        <f>IFERROR('4a) Berechnungen zu Planwerten'!H201,0)</f>
        <v>0</v>
      </c>
      <c r="I67" s="1245">
        <f>IFERROR('4a) Berechnungen zu Planwerten'!I201,0)</f>
        <v>0</v>
      </c>
      <c r="J67" s="1245">
        <f>IFERROR('4a) Berechnungen zu Planwerten'!J201,0)</f>
        <v>0</v>
      </c>
      <c r="K67" s="1245">
        <f>IFERROR('4a) Berechnungen zu Planwerten'!K201,0)</f>
        <v>0</v>
      </c>
      <c r="L67" s="1245">
        <f>IFERROR('4a) Berechnungen zu Planwerten'!L201,0)</f>
        <v>0</v>
      </c>
      <c r="M67" s="1245">
        <f>IFERROR('4a) Berechnungen zu Planwerten'!M201,0)</f>
        <v>0</v>
      </c>
      <c r="N67" s="1245">
        <f>IFERROR('4a) Berechnungen zu Planwerten'!N201,0)</f>
        <v>0</v>
      </c>
      <c r="O67" s="1245">
        <f>IFERROR('4a) Berechnungen zu Planwerten'!O201,0)</f>
        <v>0</v>
      </c>
      <c r="P67" s="1245">
        <f>IFERROR('4a) Berechnungen zu Planwerten'!P201,0)</f>
        <v>0</v>
      </c>
      <c r="Q67" s="1245">
        <f>IFERROR('4a) Berechnungen zu Planwerten'!Q201,0)</f>
        <v>0</v>
      </c>
      <c r="R67" s="1245">
        <f>IFERROR('4a) Berechnungen zu Planwerten'!R201,0)</f>
        <v>0</v>
      </c>
      <c r="S67" s="1245">
        <f>IFERROR('4a) Berechnungen zu Planwerten'!S201,0)</f>
        <v>0</v>
      </c>
      <c r="T67" s="1245">
        <f>IFERROR('4a) Berechnungen zu Planwerten'!T201,0)</f>
        <v>0</v>
      </c>
      <c r="U67" s="1396">
        <f>IFERROR('4a) Berechnungen zu Planwerten'!U201,0)</f>
        <v>0</v>
      </c>
    </row>
    <row r="68" spans="2:21">
      <c r="B68" s="1279" t="s">
        <v>208</v>
      </c>
      <c r="C68" s="1304" t="s">
        <v>182</v>
      </c>
      <c r="D68" s="1279" t="str">
        <f>IF(F60="","",F60)</f>
        <v/>
      </c>
      <c r="E68" s="5"/>
      <c r="F68" s="5"/>
      <c r="G68" s="5"/>
      <c r="H68" s="5"/>
      <c r="I68" s="5"/>
      <c r="J68" s="5"/>
      <c r="K68" s="5"/>
      <c r="L68" s="5"/>
      <c r="M68" s="5"/>
      <c r="N68" s="5"/>
      <c r="O68" s="5"/>
      <c r="P68" s="5"/>
      <c r="Q68" s="5"/>
      <c r="R68" s="5"/>
      <c r="S68" s="5"/>
      <c r="T68" s="5"/>
      <c r="U68" s="749"/>
    </row>
    <row r="69" spans="2:21">
      <c r="B69" s="1273" t="s">
        <v>183</v>
      </c>
      <c r="C69" s="1300" t="s">
        <v>184</v>
      </c>
      <c r="D69" s="1273"/>
      <c r="E69" s="1301">
        <f>IFERROR('4a) Berechnungen zu Planwerten'!E202,0)</f>
        <v>0</v>
      </c>
      <c r="F69" s="1245">
        <f>IFERROR('4a) Berechnungen zu Planwerten'!F202,0)</f>
        <v>0</v>
      </c>
      <c r="G69" s="1245">
        <f>IFERROR('4a) Berechnungen zu Planwerten'!G202,0)</f>
        <v>0</v>
      </c>
      <c r="H69" s="1245">
        <f>IFERROR('4a) Berechnungen zu Planwerten'!H202,0)</f>
        <v>0</v>
      </c>
      <c r="I69" s="1245">
        <f>IFERROR('4a) Berechnungen zu Planwerten'!I202,0)</f>
        <v>0</v>
      </c>
      <c r="J69" s="1245">
        <f>IFERROR('4a) Berechnungen zu Planwerten'!J202,0)</f>
        <v>0</v>
      </c>
      <c r="K69" s="1245">
        <f>IFERROR('4a) Berechnungen zu Planwerten'!K202,0)</f>
        <v>0</v>
      </c>
      <c r="L69" s="1245">
        <f>IFERROR('4a) Berechnungen zu Planwerten'!L202,0)</f>
        <v>0</v>
      </c>
      <c r="M69" s="1245">
        <f>IFERROR('4a) Berechnungen zu Planwerten'!M202,0)</f>
        <v>0</v>
      </c>
      <c r="N69" s="1245">
        <f>IFERROR('4a) Berechnungen zu Planwerten'!N202,0)</f>
        <v>0</v>
      </c>
      <c r="O69" s="1245">
        <f>IFERROR('4a) Berechnungen zu Planwerten'!O202,0)</f>
        <v>0</v>
      </c>
      <c r="P69" s="1245">
        <f>IFERROR('4a) Berechnungen zu Planwerten'!P202,0)</f>
        <v>0</v>
      </c>
      <c r="Q69" s="1245">
        <f>IFERROR('4a) Berechnungen zu Planwerten'!Q202,0)</f>
        <v>0</v>
      </c>
      <c r="R69" s="1245">
        <f>IFERROR('4a) Berechnungen zu Planwerten'!R202,0)</f>
        <v>0</v>
      </c>
      <c r="S69" s="1245">
        <f>IFERROR('4a) Berechnungen zu Planwerten'!S202,0)</f>
        <v>0</v>
      </c>
      <c r="T69" s="1245">
        <f>IFERROR('4a) Berechnungen zu Planwerten'!T202,0)</f>
        <v>0</v>
      </c>
      <c r="U69" s="1396">
        <f>IFERROR('4a) Berechnungen zu Planwerten'!U202,0)</f>
        <v>0</v>
      </c>
    </row>
    <row r="70" spans="2:21">
      <c r="B70" s="1276" t="s">
        <v>208</v>
      </c>
      <c r="C70" s="1303" t="s">
        <v>182</v>
      </c>
      <c r="D70" s="1276" t="str">
        <f>IF(G60="","",G60)</f>
        <v/>
      </c>
      <c r="E70" s="5"/>
      <c r="F70" s="5"/>
      <c r="G70" s="5"/>
      <c r="H70" s="5"/>
      <c r="I70" s="5"/>
      <c r="J70" s="5"/>
      <c r="K70" s="5"/>
      <c r="L70" s="5"/>
      <c r="M70" s="5"/>
      <c r="N70" s="5"/>
      <c r="O70" s="5"/>
      <c r="P70" s="5"/>
      <c r="Q70" s="5"/>
      <c r="R70" s="5"/>
      <c r="S70" s="5"/>
      <c r="T70" s="5"/>
      <c r="U70" s="749"/>
    </row>
    <row r="71" spans="2:21" ht="15" thickBot="1">
      <c r="B71" s="1318" t="s">
        <v>183</v>
      </c>
      <c r="C71" s="1319" t="s">
        <v>184</v>
      </c>
      <c r="D71" s="1318"/>
      <c r="E71" s="1307">
        <f>IFERROR('4a) Berechnungen zu Planwerten'!E203,0)</f>
        <v>0</v>
      </c>
      <c r="F71" s="1308">
        <f>IFERROR('4a) Berechnungen zu Planwerten'!F203,0)</f>
        <v>0</v>
      </c>
      <c r="G71" s="1308">
        <f>IFERROR('4a) Berechnungen zu Planwerten'!G203,0)</f>
        <v>0</v>
      </c>
      <c r="H71" s="1308">
        <f>IFERROR('4a) Berechnungen zu Planwerten'!H203,0)</f>
        <v>0</v>
      </c>
      <c r="I71" s="1308">
        <f>IFERROR('4a) Berechnungen zu Planwerten'!I203,0)</f>
        <v>0</v>
      </c>
      <c r="J71" s="1308">
        <f>IFERROR('4a) Berechnungen zu Planwerten'!J203,0)</f>
        <v>0</v>
      </c>
      <c r="K71" s="1308">
        <f>IFERROR('4a) Berechnungen zu Planwerten'!K203,0)</f>
        <v>0</v>
      </c>
      <c r="L71" s="1308">
        <f>IFERROR('4a) Berechnungen zu Planwerten'!L203,0)</f>
        <v>0</v>
      </c>
      <c r="M71" s="1308">
        <f>IFERROR('4a) Berechnungen zu Planwerten'!M203,0)</f>
        <v>0</v>
      </c>
      <c r="N71" s="1308">
        <f>IFERROR('4a) Berechnungen zu Planwerten'!N203,0)</f>
        <v>0</v>
      </c>
      <c r="O71" s="1308">
        <f>IFERROR('4a) Berechnungen zu Planwerten'!O203,0)</f>
        <v>0</v>
      </c>
      <c r="P71" s="1308">
        <f>IFERROR('4a) Berechnungen zu Planwerten'!P203,0)</f>
        <v>0</v>
      </c>
      <c r="Q71" s="1308">
        <f>IFERROR('4a) Berechnungen zu Planwerten'!Q203,0)</f>
        <v>0</v>
      </c>
      <c r="R71" s="1308">
        <f>IFERROR('4a) Berechnungen zu Planwerten'!R203,0)</f>
        <v>0</v>
      </c>
      <c r="S71" s="1308">
        <f>IFERROR('4a) Berechnungen zu Planwerten'!S203,0)</f>
        <v>0</v>
      </c>
      <c r="T71" s="1308">
        <f>IFERROR('4a) Berechnungen zu Planwerten'!T203,0)</f>
        <v>0</v>
      </c>
      <c r="U71" s="1310">
        <f>IFERROR('4a) Berechnungen zu Planwerten'!U203,0)</f>
        <v>0</v>
      </c>
    </row>
    <row r="72" spans="2:21"/>
    <row r="73" spans="2:21" ht="15" thickBot="1">
      <c r="B73" s="1117"/>
      <c r="C73" s="1117"/>
      <c r="D73" s="1117"/>
      <c r="E73" s="1117"/>
    </row>
    <row r="74" spans="2:21" ht="30" customHeight="1" thickBot="1">
      <c r="B74" s="1627" t="s">
        <v>187</v>
      </c>
      <c r="C74" s="1645"/>
      <c r="D74" s="1117"/>
    </row>
    <row r="75" spans="2:21" ht="38.5" customHeight="1" thickBot="1">
      <c r="B75" s="1228" t="s">
        <v>594</v>
      </c>
      <c r="C75" s="1397" t="s">
        <v>52</v>
      </c>
      <c r="D75" s="1353" t="s">
        <v>590</v>
      </c>
      <c r="E75" s="1398">
        <f>YEAR('2b) Allg. Inputs'!$C$8)</f>
        <v>1900</v>
      </c>
      <c r="F75" s="1399">
        <f t="shared" ref="F75:R75" si="4">E75+1</f>
        <v>1901</v>
      </c>
      <c r="G75" s="1399">
        <f t="shared" si="4"/>
        <v>1902</v>
      </c>
      <c r="H75" s="1399">
        <f t="shared" si="4"/>
        <v>1903</v>
      </c>
      <c r="I75" s="1399">
        <f t="shared" si="4"/>
        <v>1904</v>
      </c>
      <c r="J75" s="1399">
        <f t="shared" si="4"/>
        <v>1905</v>
      </c>
      <c r="K75" s="1399">
        <f t="shared" si="4"/>
        <v>1906</v>
      </c>
      <c r="L75" s="1399">
        <f t="shared" si="4"/>
        <v>1907</v>
      </c>
      <c r="M75" s="1399">
        <f t="shared" si="4"/>
        <v>1908</v>
      </c>
      <c r="N75" s="1399">
        <f t="shared" si="4"/>
        <v>1909</v>
      </c>
      <c r="O75" s="1399">
        <f t="shared" si="4"/>
        <v>1910</v>
      </c>
      <c r="P75" s="1399">
        <f t="shared" si="4"/>
        <v>1911</v>
      </c>
      <c r="Q75" s="1399">
        <f t="shared" si="4"/>
        <v>1912</v>
      </c>
      <c r="R75" s="1399">
        <f t="shared" si="4"/>
        <v>1913</v>
      </c>
      <c r="S75" s="1399">
        <f>IF('4c) Berechnungen_MFS'!E99 = "Nein",R75+1, R75+1&amp;" 1. Teil-KJ")</f>
        <v>1914</v>
      </c>
      <c r="T75" s="1400" t="str">
        <f>IF('4c) Berechnungen_MFS'!E99 = "Nein","", R75+1&amp;" 2. Teil-KJ")</f>
        <v/>
      </c>
      <c r="U75" s="1401" t="str">
        <f>IF('4c) Berechnungen_MFS'!E99="Ja",R75+2,"")</f>
        <v/>
      </c>
    </row>
    <row r="76" spans="2:21" ht="14.5" customHeight="1">
      <c r="B76" s="1259" t="s">
        <v>100</v>
      </c>
      <c r="C76" s="1271" t="s">
        <v>188</v>
      </c>
      <c r="D76" s="1326" t="s">
        <v>189</v>
      </c>
      <c r="E76" s="8"/>
      <c r="F76" s="8"/>
      <c r="G76" s="8"/>
      <c r="H76" s="8"/>
      <c r="I76" s="8"/>
      <c r="J76" s="8"/>
      <c r="K76" s="8"/>
      <c r="L76" s="8"/>
      <c r="M76" s="8"/>
      <c r="N76" s="8"/>
      <c r="O76" s="8"/>
      <c r="P76" s="8"/>
      <c r="Q76" s="8"/>
      <c r="R76" s="8"/>
      <c r="S76" s="8"/>
      <c r="T76" s="570"/>
      <c r="U76" s="302"/>
    </row>
    <row r="77" spans="2:21" ht="14.5" customHeight="1">
      <c r="B77" s="1273" t="s">
        <v>502</v>
      </c>
      <c r="C77" s="1274" t="s">
        <v>188</v>
      </c>
      <c r="D77" s="1328" t="s">
        <v>189</v>
      </c>
      <c r="E77" s="5"/>
      <c r="F77" s="5"/>
      <c r="G77" s="5"/>
      <c r="H77" s="5"/>
      <c r="I77" s="5"/>
      <c r="J77" s="5"/>
      <c r="K77" s="5"/>
      <c r="L77" s="5"/>
      <c r="M77" s="5"/>
      <c r="N77" s="5"/>
      <c r="O77" s="5"/>
      <c r="P77" s="5"/>
      <c r="Q77" s="5"/>
      <c r="R77" s="5"/>
      <c r="S77" s="5"/>
      <c r="T77" s="227"/>
      <c r="U77" s="300"/>
    </row>
    <row r="78" spans="2:21" ht="14.5" customHeight="1">
      <c r="B78" s="1329" t="s">
        <v>498</v>
      </c>
      <c r="C78" s="1402" t="s">
        <v>188</v>
      </c>
      <c r="D78" s="1331" t="s">
        <v>189</v>
      </c>
      <c r="E78" s="5"/>
      <c r="F78" s="5"/>
      <c r="G78" s="5"/>
      <c r="H78" s="5"/>
      <c r="I78" s="5"/>
      <c r="J78" s="5"/>
      <c r="K78" s="5"/>
      <c r="L78" s="5"/>
      <c r="M78" s="5"/>
      <c r="N78" s="5"/>
      <c r="O78" s="5"/>
      <c r="P78" s="5"/>
      <c r="Q78" s="5"/>
      <c r="R78" s="5"/>
      <c r="S78" s="5"/>
      <c r="T78" s="227"/>
      <c r="U78" s="300"/>
    </row>
    <row r="79" spans="2:21" ht="14.5" customHeight="1">
      <c r="B79" s="1275" t="s">
        <v>499</v>
      </c>
      <c r="C79" s="1274" t="s">
        <v>188</v>
      </c>
      <c r="D79" s="1328" t="s">
        <v>189</v>
      </c>
      <c r="E79" s="5"/>
      <c r="F79" s="5"/>
      <c r="G79" s="5"/>
      <c r="H79" s="5"/>
      <c r="I79" s="5"/>
      <c r="J79" s="5"/>
      <c r="K79" s="5"/>
      <c r="L79" s="5"/>
      <c r="M79" s="5"/>
      <c r="N79" s="5"/>
      <c r="O79" s="5"/>
      <c r="P79" s="5"/>
      <c r="Q79" s="5"/>
      <c r="R79" s="5"/>
      <c r="S79" s="5"/>
      <c r="T79" s="227"/>
      <c r="U79" s="300"/>
    </row>
    <row r="80" spans="2:21" ht="29">
      <c r="B80" s="1403" t="s">
        <v>601</v>
      </c>
      <c r="C80" s="1404" t="s">
        <v>188</v>
      </c>
      <c r="D80" s="1333" t="s">
        <v>53</v>
      </c>
      <c r="E80" s="165"/>
      <c r="F80" s="165"/>
      <c r="G80" s="165"/>
      <c r="H80" s="165"/>
      <c r="I80" s="165"/>
      <c r="J80" s="165"/>
      <c r="K80" s="165"/>
      <c r="L80" s="165"/>
      <c r="M80" s="165"/>
      <c r="N80" s="165"/>
      <c r="O80" s="165"/>
      <c r="P80" s="165"/>
      <c r="Q80" s="165"/>
      <c r="R80" s="165"/>
      <c r="S80" s="165"/>
      <c r="T80" s="571"/>
      <c r="U80" s="303"/>
    </row>
    <row r="81" spans="1:22" ht="29">
      <c r="B81" s="1236" t="s">
        <v>602</v>
      </c>
      <c r="C81" s="1405" t="s">
        <v>188</v>
      </c>
      <c r="D81" s="1334" t="s">
        <v>53</v>
      </c>
      <c r="E81" s="5"/>
      <c r="F81" s="5"/>
      <c r="G81" s="5"/>
      <c r="H81" s="5"/>
      <c r="I81" s="5"/>
      <c r="J81" s="5"/>
      <c r="K81" s="5"/>
      <c r="L81" s="5"/>
      <c r="M81" s="5"/>
      <c r="N81" s="5"/>
      <c r="O81" s="5"/>
      <c r="P81" s="5"/>
      <c r="Q81" s="5"/>
      <c r="R81" s="5"/>
      <c r="S81" s="5"/>
      <c r="T81" s="227"/>
      <c r="U81" s="300"/>
    </row>
    <row r="82" spans="1:22" s="1337" customFormat="1" ht="14.5" customHeight="1" thickBot="1">
      <c r="A82" s="1198"/>
      <c r="B82" s="1335" t="s">
        <v>605</v>
      </c>
      <c r="C82" s="1150" t="s">
        <v>188</v>
      </c>
      <c r="D82" s="1406" t="s">
        <v>53</v>
      </c>
      <c r="E82" s="5"/>
      <c r="F82" s="5"/>
      <c r="G82" s="5"/>
      <c r="H82" s="5"/>
      <c r="I82" s="5"/>
      <c r="J82" s="5"/>
      <c r="K82" s="5"/>
      <c r="L82" s="5"/>
      <c r="M82" s="5"/>
      <c r="N82" s="5"/>
      <c r="O82" s="5"/>
      <c r="P82" s="5"/>
      <c r="Q82" s="5"/>
      <c r="R82" s="5"/>
      <c r="S82" s="5"/>
      <c r="T82" s="227"/>
      <c r="U82" s="300"/>
      <c r="V82" s="1198"/>
    </row>
    <row r="83" spans="1:22" ht="14.5" customHeight="1">
      <c r="A83" s="1642"/>
      <c r="B83" s="1042" t="s">
        <v>191</v>
      </c>
      <c r="C83" s="1338" t="s">
        <v>188</v>
      </c>
      <c r="D83" s="7" t="s">
        <v>173</v>
      </c>
      <c r="E83" s="8"/>
      <c r="F83" s="8"/>
      <c r="G83" s="8"/>
      <c r="H83" s="8"/>
      <c r="I83" s="8"/>
      <c r="J83" s="8"/>
      <c r="K83" s="8"/>
      <c r="L83" s="8"/>
      <c r="M83" s="8"/>
      <c r="N83" s="8"/>
      <c r="O83" s="8"/>
      <c r="P83" s="8"/>
      <c r="Q83" s="8"/>
      <c r="R83" s="8"/>
      <c r="S83" s="8"/>
      <c r="T83" s="570"/>
      <c r="U83" s="302"/>
    </row>
    <row r="84" spans="1:22" ht="14.5" customHeight="1">
      <c r="A84" s="1642"/>
      <c r="B84" s="1043" t="s">
        <v>191</v>
      </c>
      <c r="C84" s="1327" t="s">
        <v>188</v>
      </c>
      <c r="D84" s="10" t="s">
        <v>173</v>
      </c>
      <c r="E84" s="5"/>
      <c r="F84" s="2"/>
      <c r="G84" s="2"/>
      <c r="H84" s="2"/>
      <c r="I84" s="2"/>
      <c r="J84" s="2"/>
      <c r="K84" s="2"/>
      <c r="L84" s="2"/>
      <c r="M84" s="2"/>
      <c r="N84" s="2"/>
      <c r="O84" s="2"/>
      <c r="P84" s="2"/>
      <c r="Q84" s="2"/>
      <c r="R84" s="2"/>
      <c r="S84" s="2"/>
      <c r="T84" s="228"/>
      <c r="U84" s="300"/>
    </row>
    <row r="85" spans="1:22" ht="14.5" customHeight="1">
      <c r="A85" s="1642"/>
      <c r="B85" s="1050" t="s">
        <v>191</v>
      </c>
      <c r="C85" s="1407" t="s">
        <v>188</v>
      </c>
      <c r="D85" s="10" t="s">
        <v>173</v>
      </c>
      <c r="E85" s="221"/>
      <c r="F85" s="222"/>
      <c r="G85" s="222"/>
      <c r="H85" s="222"/>
      <c r="I85" s="222"/>
      <c r="J85" s="222"/>
      <c r="K85" s="222"/>
      <c r="L85" s="222"/>
      <c r="M85" s="222"/>
      <c r="N85" s="222"/>
      <c r="O85" s="222"/>
      <c r="P85" s="222"/>
      <c r="Q85" s="222"/>
      <c r="R85" s="222"/>
      <c r="S85" s="222"/>
      <c r="T85" s="573"/>
      <c r="U85" s="305"/>
    </row>
    <row r="86" spans="1:22" ht="14.5" customHeight="1" thickBot="1">
      <c r="A86" s="1642"/>
      <c r="B86" s="1051" t="s">
        <v>191</v>
      </c>
      <c r="C86" s="1339" t="s">
        <v>188</v>
      </c>
      <c r="D86" s="11" t="s">
        <v>173</v>
      </c>
      <c r="E86" s="165"/>
      <c r="F86" s="166"/>
      <c r="G86" s="166"/>
      <c r="H86" s="166"/>
      <c r="I86" s="166"/>
      <c r="J86" s="166"/>
      <c r="K86" s="166"/>
      <c r="L86" s="166"/>
      <c r="M86" s="166"/>
      <c r="N86" s="166"/>
      <c r="O86" s="166"/>
      <c r="P86" s="166"/>
      <c r="Q86" s="166"/>
      <c r="R86" s="166"/>
      <c r="S86" s="166"/>
      <c r="T86" s="574"/>
      <c r="U86" s="303"/>
    </row>
    <row r="87" spans="1:22" ht="29.5" customHeight="1" thickBot="1">
      <c r="A87" s="1340"/>
      <c r="B87" s="1289" t="s">
        <v>593</v>
      </c>
      <c r="C87" s="1352"/>
      <c r="D87" s="1342"/>
      <c r="E87" s="1363">
        <f>YEAR('2b) Allg. Inputs'!$C$8)</f>
        <v>1900</v>
      </c>
      <c r="F87" s="1323">
        <f t="shared" ref="F87:R87" si="5">E87+1</f>
        <v>1901</v>
      </c>
      <c r="G87" s="1323">
        <f t="shared" si="5"/>
        <v>1902</v>
      </c>
      <c r="H87" s="1323">
        <f t="shared" si="5"/>
        <v>1903</v>
      </c>
      <c r="I87" s="1323">
        <f t="shared" si="5"/>
        <v>1904</v>
      </c>
      <c r="J87" s="1323">
        <f t="shared" si="5"/>
        <v>1905</v>
      </c>
      <c r="K87" s="1323">
        <f t="shared" si="5"/>
        <v>1906</v>
      </c>
      <c r="L87" s="1323">
        <f t="shared" si="5"/>
        <v>1907</v>
      </c>
      <c r="M87" s="1323">
        <f t="shared" si="5"/>
        <v>1908</v>
      </c>
      <c r="N87" s="1323">
        <f t="shared" si="5"/>
        <v>1909</v>
      </c>
      <c r="O87" s="1323">
        <f t="shared" si="5"/>
        <v>1910</v>
      </c>
      <c r="P87" s="1323">
        <f t="shared" si="5"/>
        <v>1911</v>
      </c>
      <c r="Q87" s="1323">
        <f t="shared" si="5"/>
        <v>1912</v>
      </c>
      <c r="R87" s="1323">
        <f t="shared" si="5"/>
        <v>1913</v>
      </c>
      <c r="S87" s="1323">
        <f>IF('4c) Berechnungen_MFS'!$E$99 = "Nein",R87+1, R87+1&amp;" 1. Teil-KJ")</f>
        <v>1914</v>
      </c>
      <c r="T87" s="1323" t="str">
        <f>IF('4c) Berechnungen_MFS'!$E$99 = "Nein","", R87+1&amp;" 2. Teil-KJ")</f>
        <v/>
      </c>
      <c r="U87" s="1324" t="str">
        <f>IF('4c) Berechnungen_MFS'!$E$99="Ja",R87+2,"")</f>
        <v/>
      </c>
    </row>
    <row r="88" spans="1:22" ht="14.5" customHeight="1">
      <c r="A88" s="1340"/>
      <c r="B88" s="1292" t="s">
        <v>105</v>
      </c>
      <c r="C88" s="1344" t="s">
        <v>188</v>
      </c>
      <c r="D88" s="1326" t="s">
        <v>189</v>
      </c>
      <c r="E88" s="183"/>
      <c r="F88" s="197"/>
      <c r="G88" s="197"/>
      <c r="H88" s="197"/>
      <c r="I88" s="197"/>
      <c r="J88" s="197"/>
      <c r="K88" s="197"/>
      <c r="L88" s="197"/>
      <c r="M88" s="197"/>
      <c r="N88" s="197"/>
      <c r="O88" s="197"/>
      <c r="P88" s="197"/>
      <c r="Q88" s="197"/>
      <c r="R88" s="197"/>
      <c r="S88" s="197"/>
      <c r="T88" s="197"/>
      <c r="U88" s="302"/>
    </row>
    <row r="89" spans="1:22" ht="14.5" customHeight="1">
      <c r="A89" s="1340"/>
      <c r="B89" s="1273" t="s">
        <v>106</v>
      </c>
      <c r="C89" s="1327" t="s">
        <v>188</v>
      </c>
      <c r="D89" s="1345" t="s">
        <v>189</v>
      </c>
      <c r="E89" s="1"/>
      <c r="F89" s="2"/>
      <c r="G89" s="2"/>
      <c r="H89" s="2"/>
      <c r="I89" s="2"/>
      <c r="J89" s="2"/>
      <c r="K89" s="2"/>
      <c r="L89" s="2"/>
      <c r="M89" s="2"/>
      <c r="N89" s="2"/>
      <c r="O89" s="2"/>
      <c r="P89" s="2"/>
      <c r="Q89" s="2"/>
      <c r="R89" s="2"/>
      <c r="S89" s="2"/>
      <c r="T89" s="2"/>
      <c r="U89" s="300"/>
    </row>
    <row r="90" spans="1:22" ht="14.5" customHeight="1">
      <c r="A90" s="1340"/>
      <c r="B90" s="1045" t="s">
        <v>192</v>
      </c>
      <c r="C90" s="1330" t="s">
        <v>188</v>
      </c>
      <c r="D90" s="1346" t="s">
        <v>189</v>
      </c>
      <c r="E90" s="1"/>
      <c r="F90" s="2"/>
      <c r="G90" s="2"/>
      <c r="H90" s="2"/>
      <c r="I90" s="2"/>
      <c r="J90" s="2"/>
      <c r="K90" s="2"/>
      <c r="L90" s="2"/>
      <c r="M90" s="2"/>
      <c r="N90" s="2"/>
      <c r="O90" s="2"/>
      <c r="P90" s="2"/>
      <c r="Q90" s="2"/>
      <c r="R90" s="2"/>
      <c r="S90" s="2"/>
      <c r="T90" s="2"/>
      <c r="U90" s="300"/>
    </row>
    <row r="91" spans="1:22" ht="14.5" customHeight="1">
      <c r="A91" s="1340"/>
      <c r="B91" s="1045" t="s">
        <v>192</v>
      </c>
      <c r="C91" s="1327" t="s">
        <v>188</v>
      </c>
      <c r="D91" s="1347" t="s">
        <v>189</v>
      </c>
      <c r="E91" s="1"/>
      <c r="F91" s="2"/>
      <c r="G91" s="2"/>
      <c r="H91" s="2"/>
      <c r="I91" s="2"/>
      <c r="J91" s="2"/>
      <c r="K91" s="2"/>
      <c r="L91" s="2"/>
      <c r="M91" s="2"/>
      <c r="N91" s="2"/>
      <c r="O91" s="2"/>
      <c r="P91" s="2"/>
      <c r="Q91" s="2"/>
      <c r="R91" s="2"/>
      <c r="S91" s="2"/>
      <c r="T91" s="2"/>
      <c r="U91" s="300"/>
    </row>
    <row r="92" spans="1:22" ht="14.5" customHeight="1">
      <c r="B92" s="1045" t="s">
        <v>192</v>
      </c>
      <c r="C92" s="1330" t="s">
        <v>188</v>
      </c>
      <c r="D92" s="1346" t="s">
        <v>189</v>
      </c>
      <c r="E92" s="1"/>
      <c r="F92" s="2"/>
      <c r="G92" s="2"/>
      <c r="H92" s="2"/>
      <c r="I92" s="2"/>
      <c r="J92" s="2"/>
      <c r="K92" s="2"/>
      <c r="L92" s="2"/>
      <c r="M92" s="2"/>
      <c r="N92" s="2"/>
      <c r="O92" s="2"/>
      <c r="P92" s="2"/>
      <c r="Q92" s="2"/>
      <c r="R92" s="2"/>
      <c r="S92" s="2"/>
      <c r="T92" s="2"/>
      <c r="U92" s="300"/>
    </row>
    <row r="93" spans="1:22" ht="14.5" customHeight="1" thickBot="1">
      <c r="B93" s="1052" t="s">
        <v>192</v>
      </c>
      <c r="C93" s="1351" t="s">
        <v>188</v>
      </c>
      <c r="D93" s="1348" t="s">
        <v>189</v>
      </c>
      <c r="E93" s="3"/>
      <c r="F93" s="4"/>
      <c r="G93" s="4"/>
      <c r="H93" s="4"/>
      <c r="I93" s="4"/>
      <c r="J93" s="4"/>
      <c r="K93" s="4"/>
      <c r="L93" s="4"/>
      <c r="M93" s="4"/>
      <c r="N93" s="4"/>
      <c r="O93" s="4"/>
      <c r="P93" s="4"/>
      <c r="Q93" s="4"/>
      <c r="R93" s="4"/>
      <c r="S93" s="4"/>
      <c r="T93" s="4"/>
      <c r="U93" s="304"/>
    </row>
    <row r="94" spans="1:22" ht="29.5" customHeight="1" thickBot="1">
      <c r="A94" s="1340"/>
      <c r="B94" s="1264" t="s">
        <v>592</v>
      </c>
      <c r="C94" s="1352"/>
      <c r="D94" s="1350" t="s">
        <v>193</v>
      </c>
      <c r="E94" s="1363">
        <f>YEAR('2b) Allg. Inputs'!$C$8)</f>
        <v>1900</v>
      </c>
      <c r="F94" s="1323">
        <f t="shared" ref="F94" si="6">E94+1</f>
        <v>1901</v>
      </c>
      <c r="G94" s="1323">
        <f t="shared" ref="G94" si="7">F94+1</f>
        <v>1902</v>
      </c>
      <c r="H94" s="1323">
        <f t="shared" ref="H94" si="8">G94+1</f>
        <v>1903</v>
      </c>
      <c r="I94" s="1323">
        <f t="shared" ref="I94" si="9">H94+1</f>
        <v>1904</v>
      </c>
      <c r="J94" s="1323">
        <f t="shared" ref="J94" si="10">I94+1</f>
        <v>1905</v>
      </c>
      <c r="K94" s="1323">
        <f t="shared" ref="K94" si="11">J94+1</f>
        <v>1906</v>
      </c>
      <c r="L94" s="1323">
        <f t="shared" ref="L94" si="12">K94+1</f>
        <v>1907</v>
      </c>
      <c r="M94" s="1323">
        <f t="shared" ref="M94" si="13">L94+1</f>
        <v>1908</v>
      </c>
      <c r="N94" s="1323">
        <f t="shared" ref="N94" si="14">M94+1</f>
        <v>1909</v>
      </c>
      <c r="O94" s="1323">
        <f t="shared" ref="O94" si="15">N94+1</f>
        <v>1910</v>
      </c>
      <c r="P94" s="1323">
        <f t="shared" ref="P94" si="16">O94+1</f>
        <v>1911</v>
      </c>
      <c r="Q94" s="1323">
        <f t="shared" ref="Q94" si="17">P94+1</f>
        <v>1912</v>
      </c>
      <c r="R94" s="1323">
        <f t="shared" ref="R94" si="18">Q94+1</f>
        <v>1913</v>
      </c>
      <c r="S94" s="1323">
        <f>IF('4c) Berechnungen_MFS'!$E$99 = "Nein",R94+1, R94+1&amp;" 1. Teil-KJ")</f>
        <v>1914</v>
      </c>
      <c r="T94" s="1323" t="str">
        <f>IF('4c) Berechnungen_MFS'!$E$99 = "Nein","", R94+1&amp;" 2. Teil-KJ")</f>
        <v/>
      </c>
      <c r="U94" s="1324" t="str">
        <f>IF('4c) Berechnungen_MFS'!$E$99="Ja",R94+2,"")</f>
        <v/>
      </c>
    </row>
    <row r="95" spans="1:22" ht="14.5" customHeight="1">
      <c r="A95" s="1340"/>
      <c r="B95" s="1045" t="s">
        <v>194</v>
      </c>
      <c r="C95" s="1408" t="s">
        <v>188</v>
      </c>
      <c r="D95" s="846" t="s">
        <v>173</v>
      </c>
      <c r="E95" s="183"/>
      <c r="F95" s="197"/>
      <c r="G95" s="197"/>
      <c r="H95" s="197"/>
      <c r="I95" s="197"/>
      <c r="J95" s="197"/>
      <c r="K95" s="197"/>
      <c r="L95" s="197"/>
      <c r="M95" s="197"/>
      <c r="N95" s="197"/>
      <c r="O95" s="197"/>
      <c r="P95" s="197"/>
      <c r="Q95" s="197"/>
      <c r="R95" s="197"/>
      <c r="S95" s="197"/>
      <c r="T95" s="197"/>
      <c r="U95" s="302"/>
    </row>
    <row r="96" spans="1:22" ht="14.5" customHeight="1">
      <c r="A96" s="1340"/>
      <c r="B96" s="1045" t="s">
        <v>194</v>
      </c>
      <c r="C96" s="1405" t="s">
        <v>188</v>
      </c>
      <c r="D96" s="842" t="s">
        <v>173</v>
      </c>
      <c r="E96" s="1"/>
      <c r="F96" s="2"/>
      <c r="G96" s="2"/>
      <c r="H96" s="2"/>
      <c r="I96" s="2"/>
      <c r="J96" s="2"/>
      <c r="K96" s="2"/>
      <c r="L96" s="2"/>
      <c r="M96" s="2"/>
      <c r="N96" s="2"/>
      <c r="O96" s="2"/>
      <c r="P96" s="2"/>
      <c r="Q96" s="2"/>
      <c r="R96" s="2"/>
      <c r="S96" s="2"/>
      <c r="T96" s="2"/>
      <c r="U96" s="300"/>
    </row>
    <row r="97" spans="1:21" ht="14.5" customHeight="1">
      <c r="A97" s="1340"/>
      <c r="B97" s="1045" t="s">
        <v>194</v>
      </c>
      <c r="C97" s="1409" t="s">
        <v>188</v>
      </c>
      <c r="D97" s="842" t="s">
        <v>173</v>
      </c>
      <c r="E97" s="1"/>
      <c r="F97" s="2"/>
      <c r="G97" s="2"/>
      <c r="H97" s="2"/>
      <c r="I97" s="2"/>
      <c r="J97" s="2"/>
      <c r="K97" s="2"/>
      <c r="L97" s="2"/>
      <c r="M97" s="2"/>
      <c r="N97" s="2"/>
      <c r="O97" s="2"/>
      <c r="P97" s="2"/>
      <c r="Q97" s="2"/>
      <c r="R97" s="2"/>
      <c r="S97" s="2"/>
      <c r="T97" s="2"/>
      <c r="U97" s="300"/>
    </row>
    <row r="98" spans="1:21" ht="14.5" customHeight="1">
      <c r="A98" s="1340"/>
      <c r="B98" s="1045" t="s">
        <v>194</v>
      </c>
      <c r="C98" s="1405" t="s">
        <v>188</v>
      </c>
      <c r="D98" s="842" t="s">
        <v>173</v>
      </c>
      <c r="E98" s="1"/>
      <c r="F98" s="2"/>
      <c r="G98" s="2"/>
      <c r="H98" s="2"/>
      <c r="I98" s="2"/>
      <c r="J98" s="2"/>
      <c r="K98" s="2"/>
      <c r="L98" s="2"/>
      <c r="M98" s="2"/>
      <c r="N98" s="2"/>
      <c r="O98" s="2"/>
      <c r="P98" s="2"/>
      <c r="Q98" s="2"/>
      <c r="R98" s="2"/>
      <c r="S98" s="2"/>
      <c r="T98" s="2"/>
      <c r="U98" s="300"/>
    </row>
    <row r="99" spans="1:21" ht="14.5" customHeight="1">
      <c r="A99" s="1340"/>
      <c r="B99" s="1045" t="s">
        <v>194</v>
      </c>
      <c r="C99" s="1409" t="s">
        <v>188</v>
      </c>
      <c r="D99" s="842" t="s">
        <v>173</v>
      </c>
      <c r="E99" s="1"/>
      <c r="F99" s="2"/>
      <c r="G99" s="2"/>
      <c r="H99" s="2"/>
      <c r="I99" s="2"/>
      <c r="J99" s="2"/>
      <c r="K99" s="2"/>
      <c r="L99" s="2"/>
      <c r="M99" s="2"/>
      <c r="N99" s="2"/>
      <c r="O99" s="2"/>
      <c r="P99" s="2"/>
      <c r="Q99" s="2"/>
      <c r="R99" s="2"/>
      <c r="S99" s="2"/>
      <c r="T99" s="2"/>
      <c r="U99" s="300"/>
    </row>
    <row r="100" spans="1:21" ht="14.5" customHeight="1" thickBot="1">
      <c r="A100" s="1340"/>
      <c r="B100" s="1052" t="s">
        <v>194</v>
      </c>
      <c r="C100" s="1410" t="s">
        <v>188</v>
      </c>
      <c r="D100" s="843" t="s">
        <v>173</v>
      </c>
      <c r="E100" s="3"/>
      <c r="F100" s="4"/>
      <c r="G100" s="4"/>
      <c r="H100" s="4"/>
      <c r="I100" s="4"/>
      <c r="J100" s="4"/>
      <c r="K100" s="4"/>
      <c r="L100" s="4"/>
      <c r="M100" s="4"/>
      <c r="N100" s="4"/>
      <c r="O100" s="4"/>
      <c r="P100" s="4"/>
      <c r="Q100" s="4"/>
      <c r="R100" s="4"/>
      <c r="S100" s="4"/>
      <c r="T100" s="4"/>
      <c r="U100" s="304"/>
    </row>
    <row r="101" spans="1:21" ht="29.5" customHeight="1" thickBot="1">
      <c r="A101" s="1340"/>
      <c r="B101" s="1264" t="s">
        <v>597</v>
      </c>
      <c r="C101" s="1352"/>
      <c r="D101" s="1353"/>
      <c r="E101" s="1363">
        <f>YEAR('2b) Allg. Inputs'!$C$8)</f>
        <v>1900</v>
      </c>
      <c r="F101" s="1323">
        <f t="shared" ref="F101" si="19">E101+1</f>
        <v>1901</v>
      </c>
      <c r="G101" s="1323">
        <f t="shared" ref="G101" si="20">F101+1</f>
        <v>1902</v>
      </c>
      <c r="H101" s="1323">
        <f t="shared" ref="H101" si="21">G101+1</f>
        <v>1903</v>
      </c>
      <c r="I101" s="1323">
        <f t="shared" ref="I101" si="22">H101+1</f>
        <v>1904</v>
      </c>
      <c r="J101" s="1323">
        <f t="shared" ref="J101" si="23">I101+1</f>
        <v>1905</v>
      </c>
      <c r="K101" s="1323">
        <f t="shared" ref="K101" si="24">J101+1</f>
        <v>1906</v>
      </c>
      <c r="L101" s="1323">
        <f t="shared" ref="L101" si="25">K101+1</f>
        <v>1907</v>
      </c>
      <c r="M101" s="1323">
        <f t="shared" ref="M101" si="26">L101+1</f>
        <v>1908</v>
      </c>
      <c r="N101" s="1323">
        <f t="shared" ref="N101" si="27">M101+1</f>
        <v>1909</v>
      </c>
      <c r="O101" s="1323">
        <f t="shared" ref="O101" si="28">N101+1</f>
        <v>1910</v>
      </c>
      <c r="P101" s="1323">
        <f t="shared" ref="P101" si="29">O101+1</f>
        <v>1911</v>
      </c>
      <c r="Q101" s="1323">
        <f t="shared" ref="Q101" si="30">P101+1</f>
        <v>1912</v>
      </c>
      <c r="R101" s="1323">
        <f t="shared" ref="R101" si="31">Q101+1</f>
        <v>1913</v>
      </c>
      <c r="S101" s="1323">
        <f>IF('4c) Berechnungen_MFS'!$E$99 = "Nein",R101+1, R101+1&amp;" 1. Teil-KJ")</f>
        <v>1914</v>
      </c>
      <c r="T101" s="1323" t="str">
        <f>IF('4c) Berechnungen_MFS'!$E$99 = "Nein","", R101+1&amp;" 2. Teil-KJ")</f>
        <v/>
      </c>
      <c r="U101" s="1324" t="str">
        <f>IF('4c) Berechnungen_MFS'!$E$99="Ja",R101+2,"")</f>
        <v/>
      </c>
    </row>
    <row r="102" spans="1:21" ht="14.5" customHeight="1">
      <c r="A102" s="1340"/>
      <c r="B102" s="1047" t="s">
        <v>190</v>
      </c>
      <c r="C102" s="1411" t="s">
        <v>188</v>
      </c>
      <c r="D102" s="1354" t="s">
        <v>189</v>
      </c>
      <c r="E102" s="8"/>
      <c r="F102" s="8"/>
      <c r="G102" s="8"/>
      <c r="H102" s="8"/>
      <c r="I102" s="8"/>
      <c r="J102" s="8"/>
      <c r="K102" s="8"/>
      <c r="L102" s="8"/>
      <c r="M102" s="8"/>
      <c r="N102" s="8"/>
      <c r="O102" s="8"/>
      <c r="P102" s="8"/>
      <c r="Q102" s="8"/>
      <c r="R102" s="8"/>
      <c r="S102" s="8"/>
      <c r="T102" s="8"/>
      <c r="U102" s="302"/>
    </row>
    <row r="103" spans="1:21" ht="14.5" customHeight="1">
      <c r="A103" s="1340"/>
      <c r="B103" s="1048" t="s">
        <v>190</v>
      </c>
      <c r="C103" s="1405" t="s">
        <v>188</v>
      </c>
      <c r="D103" s="1328" t="s">
        <v>189</v>
      </c>
      <c r="E103" s="5"/>
      <c r="F103" s="2"/>
      <c r="G103" s="2"/>
      <c r="H103" s="2"/>
      <c r="I103" s="2"/>
      <c r="J103" s="2"/>
      <c r="K103" s="2"/>
      <c r="L103" s="2"/>
      <c r="M103" s="2"/>
      <c r="N103" s="2"/>
      <c r="O103" s="2"/>
      <c r="P103" s="2"/>
      <c r="Q103" s="2"/>
      <c r="R103" s="2"/>
      <c r="S103" s="2"/>
      <c r="T103" s="228"/>
      <c r="U103" s="300"/>
    </row>
    <row r="104" spans="1:21" ht="14.5" customHeight="1">
      <c r="A104" s="1340"/>
      <c r="B104" s="1048" t="s">
        <v>190</v>
      </c>
      <c r="C104" s="1409" t="s">
        <v>188</v>
      </c>
      <c r="D104" s="1346" t="s">
        <v>189</v>
      </c>
      <c r="E104" s="5"/>
      <c r="F104" s="2"/>
      <c r="G104" s="2"/>
      <c r="H104" s="2"/>
      <c r="I104" s="2"/>
      <c r="J104" s="2"/>
      <c r="K104" s="2"/>
      <c r="L104" s="2"/>
      <c r="M104" s="2"/>
      <c r="N104" s="2"/>
      <c r="O104" s="2"/>
      <c r="P104" s="2"/>
      <c r="Q104" s="2"/>
      <c r="R104" s="2"/>
      <c r="S104" s="2"/>
      <c r="T104" s="228"/>
      <c r="U104" s="300"/>
    </row>
    <row r="105" spans="1:21" ht="14.5" customHeight="1">
      <c r="A105" s="1340"/>
      <c r="B105" s="1048" t="s">
        <v>190</v>
      </c>
      <c r="C105" s="1405" t="s">
        <v>188</v>
      </c>
      <c r="D105" s="1328" t="s">
        <v>189</v>
      </c>
      <c r="E105" s="5"/>
      <c r="F105" s="2"/>
      <c r="G105" s="2"/>
      <c r="H105" s="2"/>
      <c r="I105" s="2"/>
      <c r="J105" s="2"/>
      <c r="K105" s="2"/>
      <c r="L105" s="2"/>
      <c r="M105" s="2"/>
      <c r="N105" s="2"/>
      <c r="O105" s="2"/>
      <c r="P105" s="2"/>
      <c r="Q105" s="2"/>
      <c r="R105" s="2"/>
      <c r="S105" s="2"/>
      <c r="T105" s="228"/>
      <c r="U105" s="300"/>
    </row>
    <row r="106" spans="1:21" ht="14.5" customHeight="1">
      <c r="A106" s="1340"/>
      <c r="B106" s="1048" t="s">
        <v>190</v>
      </c>
      <c r="C106" s="1409" t="s">
        <v>188</v>
      </c>
      <c r="D106" s="1346" t="s">
        <v>53</v>
      </c>
      <c r="E106" s="5"/>
      <c r="F106" s="2"/>
      <c r="G106" s="2"/>
      <c r="H106" s="2"/>
      <c r="I106" s="2"/>
      <c r="J106" s="2"/>
      <c r="K106" s="2"/>
      <c r="L106" s="2"/>
      <c r="M106" s="2"/>
      <c r="N106" s="2"/>
      <c r="O106" s="2"/>
      <c r="P106" s="2"/>
      <c r="Q106" s="2"/>
      <c r="R106" s="2"/>
      <c r="S106" s="2"/>
      <c r="T106" s="228"/>
      <c r="U106" s="300"/>
    </row>
    <row r="107" spans="1:21" ht="15" thickBot="1">
      <c r="A107" s="1340"/>
      <c r="B107" s="1049" t="s">
        <v>190</v>
      </c>
      <c r="C107" s="1412" t="s">
        <v>188</v>
      </c>
      <c r="D107" s="1328" t="s">
        <v>53</v>
      </c>
      <c r="E107" s="13"/>
      <c r="F107" s="13"/>
      <c r="G107" s="13"/>
      <c r="H107" s="13"/>
      <c r="I107" s="13"/>
      <c r="J107" s="13"/>
      <c r="K107" s="13"/>
      <c r="L107" s="13"/>
      <c r="M107" s="13"/>
      <c r="N107" s="13"/>
      <c r="O107" s="13"/>
      <c r="P107" s="13"/>
      <c r="Q107" s="13"/>
      <c r="R107" s="13"/>
      <c r="S107" s="13"/>
      <c r="T107" s="572"/>
      <c r="U107" s="304"/>
    </row>
    <row r="108" spans="1:21" ht="34.5" customHeight="1" thickBot="1">
      <c r="B108" s="1228" t="s">
        <v>603</v>
      </c>
      <c r="C108" s="1413"/>
      <c r="D108" s="1353" t="s">
        <v>53</v>
      </c>
      <c r="E108" s="1363">
        <f>YEAR('2b) Allg. Inputs'!$C$8)</f>
        <v>1900</v>
      </c>
      <c r="F108" s="1323">
        <f t="shared" ref="F108:R108" si="32">E108+1</f>
        <v>1901</v>
      </c>
      <c r="G108" s="1323">
        <f t="shared" si="32"/>
        <v>1902</v>
      </c>
      <c r="H108" s="1323">
        <f t="shared" si="32"/>
        <v>1903</v>
      </c>
      <c r="I108" s="1323">
        <f t="shared" si="32"/>
        <v>1904</v>
      </c>
      <c r="J108" s="1323">
        <f t="shared" si="32"/>
        <v>1905</v>
      </c>
      <c r="K108" s="1323">
        <f t="shared" si="32"/>
        <v>1906</v>
      </c>
      <c r="L108" s="1323">
        <f t="shared" si="32"/>
        <v>1907</v>
      </c>
      <c r="M108" s="1323">
        <f t="shared" si="32"/>
        <v>1908</v>
      </c>
      <c r="N108" s="1323">
        <f t="shared" si="32"/>
        <v>1909</v>
      </c>
      <c r="O108" s="1323">
        <f t="shared" si="32"/>
        <v>1910</v>
      </c>
      <c r="P108" s="1323">
        <f t="shared" si="32"/>
        <v>1911</v>
      </c>
      <c r="Q108" s="1323">
        <f t="shared" si="32"/>
        <v>1912</v>
      </c>
      <c r="R108" s="1323">
        <f t="shared" si="32"/>
        <v>1913</v>
      </c>
      <c r="S108" s="1323">
        <f>IF('4c) Berechnungen_MFS'!E99 = "Nein",R108+1, R108+1&amp;" 1. Teil-KJ")</f>
        <v>1914</v>
      </c>
      <c r="T108" s="1323" t="str">
        <f>IF('4c) Berechnungen_MFS'!E99 = "Nein","", R108+1&amp;" 2. Teil-KJ")</f>
        <v/>
      </c>
      <c r="U108" s="1324" t="str">
        <f>IF('4c) Berechnungen_MFS'!E99="Ja",R108+2,"")</f>
        <v/>
      </c>
    </row>
    <row r="109" spans="1:21" ht="14.5" customHeight="1">
      <c r="A109" s="1355"/>
      <c r="B109" s="1343" t="s">
        <v>195</v>
      </c>
      <c r="C109" s="1411" t="s">
        <v>188</v>
      </c>
      <c r="D109" s="1354" t="s">
        <v>189</v>
      </c>
      <c r="E109" s="746"/>
      <c r="F109" s="746"/>
      <c r="G109" s="746"/>
      <c r="H109" s="746"/>
      <c r="I109" s="746"/>
      <c r="J109" s="746"/>
      <c r="K109" s="746"/>
      <c r="L109" s="746"/>
      <c r="M109" s="746"/>
      <c r="N109" s="746"/>
      <c r="O109" s="746"/>
      <c r="P109" s="746"/>
      <c r="Q109" s="746"/>
      <c r="R109" s="746"/>
      <c r="S109" s="746"/>
      <c r="T109" s="844"/>
      <c r="U109" s="748"/>
    </row>
    <row r="110" spans="1:21" ht="14.5" customHeight="1">
      <c r="A110" s="1355"/>
      <c r="B110" s="1414" t="s">
        <v>196</v>
      </c>
      <c r="C110" s="1405" t="s">
        <v>188</v>
      </c>
      <c r="D110" s="1328" t="s">
        <v>189</v>
      </c>
      <c r="E110" s="5"/>
      <c r="F110" s="5"/>
      <c r="G110" s="5"/>
      <c r="H110" s="5"/>
      <c r="I110" s="5"/>
      <c r="J110" s="5"/>
      <c r="K110" s="5"/>
      <c r="L110" s="5"/>
      <c r="M110" s="5"/>
      <c r="N110" s="5"/>
      <c r="O110" s="5"/>
      <c r="P110" s="5"/>
      <c r="Q110" s="5"/>
      <c r="R110" s="5"/>
      <c r="S110" s="5"/>
      <c r="T110" s="227"/>
      <c r="U110" s="300"/>
    </row>
    <row r="111" spans="1:21" ht="14.5" customHeight="1">
      <c r="A111" s="1355"/>
      <c r="B111" s="1358" t="s">
        <v>197</v>
      </c>
      <c r="C111" s="1409" t="s">
        <v>188</v>
      </c>
      <c r="D111" s="1346" t="s">
        <v>189</v>
      </c>
      <c r="E111" s="5"/>
      <c r="F111" s="5"/>
      <c r="G111" s="5"/>
      <c r="H111" s="5"/>
      <c r="I111" s="5"/>
      <c r="J111" s="5"/>
      <c r="K111" s="5"/>
      <c r="L111" s="5"/>
      <c r="M111" s="5"/>
      <c r="N111" s="5"/>
      <c r="O111" s="5"/>
      <c r="P111" s="5"/>
      <c r="Q111" s="5"/>
      <c r="R111" s="5"/>
      <c r="S111" s="5"/>
      <c r="T111" s="227"/>
      <c r="U111" s="300"/>
    </row>
    <row r="112" spans="1:21" ht="14.5" customHeight="1">
      <c r="A112" s="1355"/>
      <c r="B112" s="1357" t="s">
        <v>198</v>
      </c>
      <c r="C112" s="1405" t="s">
        <v>188</v>
      </c>
      <c r="D112" s="1328" t="s">
        <v>189</v>
      </c>
      <c r="E112" s="5"/>
      <c r="F112" s="5"/>
      <c r="G112" s="5"/>
      <c r="H112" s="5"/>
      <c r="I112" s="5"/>
      <c r="J112" s="5"/>
      <c r="K112" s="5"/>
      <c r="L112" s="5"/>
      <c r="M112" s="5"/>
      <c r="N112" s="5"/>
      <c r="O112" s="5"/>
      <c r="P112" s="5"/>
      <c r="Q112" s="5"/>
      <c r="R112" s="5"/>
      <c r="S112" s="5"/>
      <c r="T112" s="227"/>
      <c r="U112" s="300"/>
    </row>
    <row r="113" spans="1:22" ht="14.5" customHeight="1">
      <c r="A113" s="1355"/>
      <c r="B113" s="1358" t="s">
        <v>199</v>
      </c>
      <c r="C113" s="1409" t="s">
        <v>188</v>
      </c>
      <c r="D113" s="1346" t="s">
        <v>53</v>
      </c>
      <c r="E113" s="165"/>
      <c r="F113" s="165"/>
      <c r="G113" s="165"/>
      <c r="H113" s="165"/>
      <c r="I113" s="165"/>
      <c r="J113" s="165"/>
      <c r="K113" s="165"/>
      <c r="L113" s="165"/>
      <c r="M113" s="165"/>
      <c r="N113" s="165"/>
      <c r="O113" s="165"/>
      <c r="P113" s="165"/>
      <c r="Q113" s="165"/>
      <c r="R113" s="165"/>
      <c r="S113" s="165"/>
      <c r="T113" s="571"/>
      <c r="U113" s="303"/>
    </row>
    <row r="114" spans="1:22" ht="14.5" customHeight="1">
      <c r="A114" s="1355"/>
      <c r="B114" s="1357" t="s">
        <v>200</v>
      </c>
      <c r="C114" s="1405" t="s">
        <v>188</v>
      </c>
      <c r="D114" s="1328" t="s">
        <v>53</v>
      </c>
      <c r="E114" s="5"/>
      <c r="F114" s="5"/>
      <c r="G114" s="5"/>
      <c r="H114" s="5"/>
      <c r="I114" s="5"/>
      <c r="J114" s="5"/>
      <c r="K114" s="5"/>
      <c r="L114" s="5"/>
      <c r="M114" s="5"/>
      <c r="N114" s="5"/>
      <c r="O114" s="5"/>
      <c r="P114" s="5"/>
      <c r="Q114" s="5"/>
      <c r="R114" s="5"/>
      <c r="S114" s="5"/>
      <c r="T114" s="227"/>
      <c r="U114" s="300"/>
    </row>
    <row r="115" spans="1:22" s="1337" customFormat="1" ht="14.5" customHeight="1">
      <c r="A115" s="1355"/>
      <c r="B115" s="1415" t="s">
        <v>589</v>
      </c>
      <c r="C115" s="1416" t="s">
        <v>188</v>
      </c>
      <c r="D115" s="1360" t="s">
        <v>53</v>
      </c>
      <c r="E115" s="1"/>
      <c r="F115" s="2"/>
      <c r="G115" s="2"/>
      <c r="H115" s="2"/>
      <c r="I115" s="2"/>
      <c r="J115" s="2"/>
      <c r="K115" s="2"/>
      <c r="L115" s="2"/>
      <c r="M115" s="2"/>
      <c r="N115" s="2"/>
      <c r="O115" s="2"/>
      <c r="P115" s="2"/>
      <c r="Q115" s="2"/>
      <c r="R115" s="2"/>
      <c r="S115" s="2"/>
      <c r="T115" s="228"/>
      <c r="U115" s="300"/>
      <c r="V115" s="1198"/>
    </row>
    <row r="116" spans="1:22" s="1337" customFormat="1" ht="14.5" customHeight="1" thickBot="1">
      <c r="A116" s="1355"/>
      <c r="B116" s="1053" t="s">
        <v>584</v>
      </c>
      <c r="C116" s="1417" t="s">
        <v>188</v>
      </c>
      <c r="D116" s="1418" t="s">
        <v>53</v>
      </c>
      <c r="E116" s="928"/>
      <c r="F116" s="928"/>
      <c r="G116" s="928"/>
      <c r="H116" s="928"/>
      <c r="I116" s="928"/>
      <c r="J116" s="928"/>
      <c r="K116" s="928"/>
      <c r="L116" s="928"/>
      <c r="M116" s="928"/>
      <c r="N116" s="928"/>
      <c r="O116" s="928"/>
      <c r="P116" s="928"/>
      <c r="Q116" s="928"/>
      <c r="R116" s="928"/>
      <c r="S116" s="928"/>
      <c r="T116" s="928"/>
      <c r="U116" s="929"/>
      <c r="V116" s="1198"/>
    </row>
    <row r="117" spans="1:22" ht="15" thickBot="1"/>
    <row r="118" spans="1:22" ht="30" customHeight="1" thickBot="1">
      <c r="B118" s="1289" t="s">
        <v>212</v>
      </c>
      <c r="C118" s="1320" t="s">
        <v>52</v>
      </c>
      <c r="D118" s="1353" t="s">
        <v>53</v>
      </c>
      <c r="E118" s="1363">
        <f>YEAR('2b) Allg. Inputs'!$C$8)</f>
        <v>1900</v>
      </c>
      <c r="F118" s="1323">
        <f>E118+1</f>
        <v>1901</v>
      </c>
      <c r="G118" s="1323">
        <f t="shared" ref="G118:R118" si="33">F118+1</f>
        <v>1902</v>
      </c>
      <c r="H118" s="1323">
        <f t="shared" si="33"/>
        <v>1903</v>
      </c>
      <c r="I118" s="1323">
        <f t="shared" si="33"/>
        <v>1904</v>
      </c>
      <c r="J118" s="1323">
        <f t="shared" si="33"/>
        <v>1905</v>
      </c>
      <c r="K118" s="1323">
        <f t="shared" si="33"/>
        <v>1906</v>
      </c>
      <c r="L118" s="1323">
        <f t="shared" si="33"/>
        <v>1907</v>
      </c>
      <c r="M118" s="1323">
        <f t="shared" si="33"/>
        <v>1908</v>
      </c>
      <c r="N118" s="1323">
        <f t="shared" si="33"/>
        <v>1909</v>
      </c>
      <c r="O118" s="1323">
        <f t="shared" si="33"/>
        <v>1910</v>
      </c>
      <c r="P118" s="1323">
        <f t="shared" si="33"/>
        <v>1911</v>
      </c>
      <c r="Q118" s="1323">
        <f t="shared" si="33"/>
        <v>1912</v>
      </c>
      <c r="R118" s="1323">
        <f t="shared" si="33"/>
        <v>1913</v>
      </c>
      <c r="S118" s="1323">
        <f>IF('4c) Berechnungen_MFS'!E99 = "Nein",R118+1, R118+1&amp;" 1. Teil-KJ")</f>
        <v>1914</v>
      </c>
      <c r="T118" s="1419" t="str">
        <f>IF('4c) Berechnungen_MFS'!E99 = "Nein","", R118+1&amp;" 2. Teil-KJ")</f>
        <v/>
      </c>
      <c r="U118" s="1324" t="str">
        <f>IF('4c) Berechnungen_MFS'!E99="Ja",R118+2,"")</f>
        <v/>
      </c>
    </row>
    <row r="119" spans="1:22" ht="17.25" customHeight="1" thickBot="1">
      <c r="A119" s="1355"/>
      <c r="B119" s="1364" t="s">
        <v>607</v>
      </c>
      <c r="C119" s="1365" t="s">
        <v>74</v>
      </c>
      <c r="D119" s="1366" t="s">
        <v>189</v>
      </c>
      <c r="E119" s="928"/>
      <c r="F119" s="928"/>
      <c r="G119" s="928"/>
      <c r="H119" s="928"/>
      <c r="I119" s="928"/>
      <c r="J119" s="928"/>
      <c r="K119" s="928"/>
      <c r="L119" s="928"/>
      <c r="M119" s="928"/>
      <c r="N119" s="928"/>
      <c r="O119" s="928"/>
      <c r="P119" s="928"/>
      <c r="Q119" s="928"/>
      <c r="R119" s="928"/>
      <c r="S119" s="928"/>
      <c r="T119" s="1614"/>
      <c r="U119" s="929"/>
    </row>
    <row r="120" spans="1:22" ht="20.25" customHeight="1">
      <c r="A120" s="1355"/>
    </row>
    <row r="121" spans="1:22"/>
    <row r="122" spans="1:22"/>
  </sheetData>
  <sheetProtection algorithmName="SHA-512" hashValue="MO5+fJE7U0g+diFS1thtaH2QN3l3X/OxLD4om2E9lvAkH8QpgFKZeQPT2CMELSdg4NiVZsvkZo3kAfxJ5v3xuA==" saltValue="VFdVW6vrMflIKJ+dDfj9hw==" spinCount="100000" sheet="1" objects="1" scenarios="1"/>
  <dataConsolidate/>
  <mergeCells count="7">
    <mergeCell ref="B3:C3"/>
    <mergeCell ref="K10:N11"/>
    <mergeCell ref="B15:C15"/>
    <mergeCell ref="B74:C74"/>
    <mergeCell ref="A83:A86"/>
    <mergeCell ref="B5:C5"/>
    <mergeCell ref="F6:I6"/>
  </mergeCells>
  <conditionalFormatting sqref="B48:D48 B50:D50 B52:D52 B54:D54">
    <cfRule type="expression" dxfId="54" priority="58">
      <formula>$C$42=""</formula>
    </cfRule>
  </conditionalFormatting>
  <conditionalFormatting sqref="B31:U31">
    <cfRule type="expression" dxfId="53" priority="16">
      <formula>$C$26=""</formula>
    </cfRule>
  </conditionalFormatting>
  <conditionalFormatting sqref="B32:U33">
    <cfRule type="expression" dxfId="52" priority="50">
      <formula>$D$28=""</formula>
    </cfRule>
  </conditionalFormatting>
  <conditionalFormatting sqref="B34:U35 O36">
    <cfRule type="expression" dxfId="51" priority="51">
      <formula>$E$28=""</formula>
    </cfRule>
  </conditionalFormatting>
  <conditionalFormatting sqref="B36:U37">
    <cfRule type="expression" dxfId="50" priority="52">
      <formula>$F$28=""</formula>
    </cfRule>
  </conditionalFormatting>
  <conditionalFormatting sqref="B38:U39">
    <cfRule type="expression" dxfId="49" priority="53">
      <formula>$G$28=""</formula>
    </cfRule>
  </conditionalFormatting>
  <conditionalFormatting sqref="B47:U55">
    <cfRule type="expression" dxfId="48" priority="24">
      <formula>$C$42=""</formula>
    </cfRule>
  </conditionalFormatting>
  <conditionalFormatting sqref="B48:U49">
    <cfRule type="expression" dxfId="47" priority="49">
      <formula>$D$44=""</formula>
    </cfRule>
  </conditionalFormatting>
  <conditionalFormatting sqref="B50:U51">
    <cfRule type="expression" dxfId="46" priority="48">
      <formula>$E$44=""</formula>
    </cfRule>
  </conditionalFormatting>
  <conditionalFormatting sqref="B52:U53">
    <cfRule type="expression" dxfId="45" priority="47">
      <formula>$F$44=""</formula>
    </cfRule>
  </conditionalFormatting>
  <conditionalFormatting sqref="B54:U55">
    <cfRule type="expression" dxfId="44" priority="46">
      <formula>$G$44=""</formula>
    </cfRule>
  </conditionalFormatting>
  <conditionalFormatting sqref="B63:U71">
    <cfRule type="expression" dxfId="43" priority="21">
      <formula>$C$58&lt;&gt;"Wärmebereitstellung und Brennstoffeinsatz"</formula>
    </cfRule>
  </conditionalFormatting>
  <conditionalFormatting sqref="B64:U65">
    <cfRule type="expression" dxfId="42" priority="33">
      <formula>$D$60=""</formula>
    </cfRule>
  </conditionalFormatting>
  <conditionalFormatting sqref="B66:U67">
    <cfRule type="expression" dxfId="41" priority="40">
      <formula>$E$60=""</formula>
    </cfRule>
  </conditionalFormatting>
  <conditionalFormatting sqref="B68:U69">
    <cfRule type="expression" dxfId="40" priority="39">
      <formula>$F$60=""</formula>
    </cfRule>
  </conditionalFormatting>
  <conditionalFormatting sqref="B70:U71">
    <cfRule type="expression" dxfId="39" priority="38">
      <formula>$G$60=""</formula>
    </cfRule>
  </conditionalFormatting>
  <conditionalFormatting sqref="C26 B27:C30">
    <cfRule type="expression" dxfId="38" priority="57">
      <formula>$C$26&lt;&gt;"50: Wasserstoff"</formula>
    </cfRule>
  </conditionalFormatting>
  <conditionalFormatting sqref="C42 B43:C46">
    <cfRule type="expression" dxfId="37" priority="56">
      <formula>$C$42&lt;&gt;"51: Synthesegas"</formula>
    </cfRule>
  </conditionalFormatting>
  <conditionalFormatting sqref="C58 B59:C62">
    <cfRule type="expression" dxfId="36" priority="54">
      <formula>$C$58&lt;&gt;"Wärmebereitstellung und Brennstoffeinsatz"</formula>
    </cfRule>
  </conditionalFormatting>
  <conditionalFormatting sqref="D17:U17">
    <cfRule type="expression" dxfId="35" priority="31">
      <formula>$C$11="- nicht ausgewählt -"</formula>
    </cfRule>
  </conditionalFormatting>
  <conditionalFormatting sqref="D18:U18">
    <cfRule type="expression" dxfId="34" priority="32">
      <formula>$D$11="- nicht ausgewählt -"</formula>
    </cfRule>
  </conditionalFormatting>
  <conditionalFormatting sqref="D19:U19">
    <cfRule type="expression" dxfId="33" priority="66">
      <formula>$E$11="- nicht ausgewählt -"</formula>
    </cfRule>
  </conditionalFormatting>
  <conditionalFormatting sqref="D20:U20">
    <cfRule type="expression" dxfId="32" priority="67">
      <formula>$F$11="- nicht ausgewählt -"</formula>
    </cfRule>
  </conditionalFormatting>
  <conditionalFormatting sqref="D21:U21">
    <cfRule type="expression" dxfId="31" priority="68">
      <formula>$G$11="- nicht ausgewählt -"</formula>
    </cfRule>
  </conditionalFormatting>
  <conditionalFormatting sqref="D22:U22">
    <cfRule type="expression" dxfId="30" priority="69">
      <formula>$H$11="- nicht ausgewählt -"</formula>
    </cfRule>
  </conditionalFormatting>
  <conditionalFormatting sqref="D23:U23">
    <cfRule type="expression" dxfId="29" priority="70">
      <formula>$I$11="- nicht ausgewählt -"</formula>
    </cfRule>
  </conditionalFormatting>
  <conditionalFormatting sqref="D32:U39">
    <cfRule type="expression" dxfId="28" priority="25">
      <formula>$C$26&lt;&gt;"50: Wasserstoff"</formula>
    </cfRule>
  </conditionalFormatting>
  <conditionalFormatting sqref="E17:U23 E48:U55 E64:U71 E119:U119 T31:U31 E32:U39 E76:U82 D83:U86 E88:U93 D95:U100 E102:U107 E109:U116 B83:B86 B90:B93 B95:B100 B102:B107 B116">
    <cfRule type="expression" dxfId="27" priority="28">
      <formula>$C$6&lt;&gt;"Ja"</formula>
    </cfRule>
  </conditionalFormatting>
  <conditionalFormatting sqref="F6 I6">
    <cfRule type="expression" dxfId="26" priority="30">
      <formula>$C$6="Ja"</formula>
    </cfRule>
  </conditionalFormatting>
  <conditionalFormatting sqref="F6:I6">
    <cfRule type="expression" dxfId="25" priority="29">
      <formula>$C$6="Nein"</formula>
    </cfRule>
  </conditionalFormatting>
  <conditionalFormatting sqref="K10:N11">
    <cfRule type="expression" dxfId="24" priority="37">
      <formula>$K$10&lt;&gt;""</formula>
    </cfRule>
  </conditionalFormatting>
  <conditionalFormatting sqref="T16:T23 T31:T39 T47:T55 T63:T71 T75:T86 T88:T93 T95:T100 T102:T116 T118:T119">
    <cfRule type="expression" dxfId="23" priority="4">
      <formula>T$16=""</formula>
    </cfRule>
  </conditionalFormatting>
  <conditionalFormatting sqref="T87">
    <cfRule type="expression" dxfId="22" priority="15">
      <formula>$T$16=""</formula>
    </cfRule>
  </conditionalFormatting>
  <conditionalFormatting sqref="T94">
    <cfRule type="expression" dxfId="21" priority="8">
      <formula>$T$16=""</formula>
    </cfRule>
  </conditionalFormatting>
  <conditionalFormatting sqref="T101">
    <cfRule type="expression" dxfId="20" priority="2">
      <formula>$T$16=""</formula>
    </cfRule>
  </conditionalFormatting>
  <conditionalFormatting sqref="T31:U39 U75:U116">
    <cfRule type="expression" dxfId="19" priority="6">
      <formula>T$16=""</formula>
    </cfRule>
  </conditionalFormatting>
  <conditionalFormatting sqref="U16:U23">
    <cfRule type="expression" dxfId="18" priority="26">
      <formula>U$16=""</formula>
    </cfRule>
  </conditionalFormatting>
  <conditionalFormatting sqref="U47:U55">
    <cfRule type="expression" dxfId="17" priority="22">
      <formula>U$16=""</formula>
    </cfRule>
  </conditionalFormatting>
  <conditionalFormatting sqref="U63:U71">
    <cfRule type="expression" dxfId="16" priority="20">
      <formula>U$16=""</formula>
    </cfRule>
  </conditionalFormatting>
  <conditionalFormatting sqref="U118:U119">
    <cfRule type="expression" dxfId="15" priority="19">
      <formula>U$16=""</formula>
    </cfRule>
  </conditionalFormatting>
  <dataValidations count="7">
    <dataValidation type="list" allowBlank="1" showInputMessage="1" showErrorMessage="1" sqref="D6" xr:uid="{87850344-34F9-4862-87B4-DCDE8699D7B8}">
      <formula1>"'- nicht ausgewählt -, fest, flüssig, gasförmig"</formula1>
    </dataValidation>
    <dataValidation type="decimal" allowBlank="1" showInputMessage="1" showErrorMessage="1" errorTitle="Fehlerhafte Dateneingabe" error="Bitte geben Sie nur Zahlenwerte, keinen Text oder Bereiche an." sqref="G17:V17 E32:U41 Q72:R74 E48:U57 E17:F23 G18:U23 E64:P74 Q64:U71 S72:U73" xr:uid="{21D45EE8-DD14-4E24-80DC-CEBCB33C7BB2}">
      <formula1>0</formula1>
      <formula2>1000000000000</formula2>
    </dataValidation>
    <dataValidation type="decimal" allowBlank="1" showInputMessage="1" showErrorMessage="1" errorTitle="Fehlerhafte Dateneingabe" error="Bitte geben Sie nur Zahlenwerte, keinen Text oder Bereiche an." sqref="H30:I30 H62:I62 H46:I46 F66:U66 G38:U38 D57:I58 G34:U34 E6 G33:I33 G36:U36 G39:I42 G35:I35 S64:U64 G37:I37 G51:I56 S32:U32 G49:I49 D32:D42 D48:D56 S48:U48 F65:I65 F68:U68 F67:I67 G50:U50 F69:I69 F71:I72 E119:U120 F70:U70 G31:R32 G47:R48 F63:R64 E88:U93 E109:U116 E31:F42 E47:F56 E63:E72 D64:D72 E95:U100 E102:U107 E76:U86" xr:uid="{582856EC-AC56-4352-B407-C9D611BCFC14}">
      <formula1>0</formula1>
      <formula2>1000000000</formula2>
    </dataValidation>
    <dataValidation type="list" allowBlank="1" showInputMessage="1" showErrorMessage="1" sqref="C6" xr:uid="{3973137B-BB0C-4BA9-A901-8870284F4A31}">
      <formula1>"Ja, Nein"</formula1>
    </dataValidation>
    <dataValidation type="list" allowBlank="1" showInputMessage="1" showErrorMessage="1" sqref="D95:D100" xr:uid="{4D22F0B7-4566-473E-A978-F9576E1981FE}">
      <formula1>"'- nicht ausgewählt -, Haushaltsabfall, Gewerbeabfall, Klärschlamm, biogen (gasförmig), biogen (fest oder flüssig), Sonstiges"</formula1>
    </dataValidation>
    <dataValidation showDropDown="1" showInputMessage="1" showErrorMessage="1" sqref="D94" xr:uid="{4BE057DE-EE27-4389-A38C-22240FCF3031}"/>
    <dataValidation type="list" allowBlank="1" showInputMessage="1" showErrorMessage="1" sqref="D83:D86" xr:uid="{A8014362-6BB1-434F-8153-E3FEA5FD1629}">
      <formula1>"'- nicht ausgewählt -, erneuerbar, CO2-arm"</formula1>
    </dataValidation>
  </dataValidations>
  <pageMargins left="0.7" right="0.7" top="0.75" bottom="0.75" header="0.3" footer="0.3"/>
  <pageSetup paperSize="9" orientation="portrait" r:id="rId1"/>
  <ignoredErrors>
    <ignoredError sqref="C13:I13 F6" unlockedFormula="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5CC23-BECA-429F-BC34-42878CA5B225}">
  <sheetPr codeName="Sheet13">
    <tabColor theme="7"/>
  </sheetPr>
  <dimension ref="B76:U118"/>
  <sheetViews>
    <sheetView topLeftCell="A1048576" workbookViewId="0"/>
  </sheetViews>
  <sheetFormatPr defaultColWidth="8.7265625" defaultRowHeight="14.5" customHeight="1" zeroHeight="1"/>
  <sheetData>
    <row r="76" spans="2:4" ht="14.5" hidden="1" customHeight="1">
      <c r="D76" s="847"/>
    </row>
    <row r="77" spans="2:4" ht="14.5" hidden="1" customHeight="1">
      <c r="D77" s="848"/>
    </row>
    <row r="78" spans="2:4" ht="14.5" hidden="1" customHeight="1">
      <c r="D78" s="848"/>
    </row>
    <row r="79" spans="2:4" ht="14.5" hidden="1" customHeight="1">
      <c r="D79" s="848"/>
    </row>
    <row r="80" spans="2:4" ht="14.5" hidden="1" customHeight="1">
      <c r="B80" s="440"/>
      <c r="D80" s="848"/>
    </row>
    <row r="81" spans="2:21" ht="14.5" hidden="1" customHeight="1">
      <c r="B81" s="440"/>
      <c r="D81" s="848"/>
    </row>
    <row r="82" spans="2:21" ht="14.5" hidden="1" customHeight="1">
      <c r="D82" s="848"/>
    </row>
    <row r="83" spans="2:21" ht="14.5" hidden="1" customHeight="1">
      <c r="D83" s="848"/>
    </row>
    <row r="84" spans="2:21" ht="14.5" hidden="1" customHeight="1">
      <c r="D84" s="848"/>
    </row>
    <row r="85" spans="2:21" ht="14.5" hidden="1" customHeight="1">
      <c r="D85" s="849"/>
    </row>
    <row r="96" spans="2:21" ht="14.5" hidden="1" customHeight="1">
      <c r="B96" s="159"/>
      <c r="C96" s="850"/>
      <c r="D96" s="851"/>
      <c r="E96" s="160"/>
      <c r="F96" s="845"/>
      <c r="G96" s="845"/>
      <c r="H96" s="845"/>
      <c r="I96" s="845"/>
      <c r="J96" s="845"/>
      <c r="K96" s="845"/>
      <c r="L96" s="845"/>
      <c r="M96" s="845"/>
      <c r="N96" s="845"/>
      <c r="O96" s="845"/>
      <c r="P96" s="845"/>
      <c r="Q96" s="845"/>
      <c r="R96" s="845"/>
      <c r="S96" s="845"/>
      <c r="T96" s="845"/>
      <c r="U96" s="162"/>
    </row>
    <row r="97" spans="2:21" ht="14.5" hidden="1" customHeight="1">
      <c r="D97" s="847"/>
    </row>
    <row r="98" spans="2:21" ht="14.5" hidden="1" customHeight="1">
      <c r="D98" s="848"/>
    </row>
    <row r="99" spans="2:21" ht="14.5" hidden="1" customHeight="1">
      <c r="D99" s="848"/>
    </row>
    <row r="100" spans="2:21" ht="14.5" hidden="1" customHeight="1">
      <c r="D100" s="848"/>
    </row>
    <row r="101" spans="2:21" ht="14.5" hidden="1" customHeight="1">
      <c r="D101" s="848"/>
    </row>
    <row r="102" spans="2:21" ht="14.5" hidden="1" customHeight="1">
      <c r="D102" s="849"/>
    </row>
    <row r="103" spans="2:21" ht="14.5" hidden="1" customHeight="1">
      <c r="B103" s="159"/>
      <c r="C103" s="850"/>
      <c r="D103" s="851"/>
      <c r="E103" s="160"/>
      <c r="F103" s="845"/>
      <c r="G103" s="845"/>
      <c r="H103" s="845"/>
      <c r="I103" s="845"/>
      <c r="J103" s="845"/>
      <c r="K103" s="845"/>
      <c r="L103" s="845"/>
      <c r="M103" s="845"/>
      <c r="N103" s="845"/>
      <c r="O103" s="845"/>
      <c r="P103" s="845"/>
      <c r="Q103" s="845"/>
      <c r="R103" s="845"/>
      <c r="S103" s="845"/>
      <c r="T103" s="845"/>
      <c r="U103" s="162"/>
    </row>
    <row r="104" spans="2:21" ht="14.5" hidden="1" customHeight="1">
      <c r="D104" s="847"/>
    </row>
    <row r="105" spans="2:21" ht="14.5" hidden="1" customHeight="1">
      <c r="D105" s="848"/>
    </row>
    <row r="106" spans="2:21" ht="14.5" hidden="1" customHeight="1">
      <c r="D106" s="848"/>
    </row>
    <row r="107" spans="2:21" ht="14.5" hidden="1" customHeight="1">
      <c r="D107" s="848"/>
    </row>
    <row r="108" spans="2:21" ht="14.5" hidden="1" customHeight="1">
      <c r="D108" s="848"/>
    </row>
    <row r="109" spans="2:21" ht="14.5" hidden="1" customHeight="1">
      <c r="D109" s="849"/>
    </row>
    <row r="110" spans="2:21" ht="14.5" hidden="1" customHeight="1">
      <c r="D110" s="847"/>
    </row>
    <row r="111" spans="2:21" ht="14.5" hidden="1" customHeight="1">
      <c r="D111" s="848"/>
    </row>
    <row r="112" spans="2:21" ht="14.5" hidden="1" customHeight="1">
      <c r="D112" s="848"/>
    </row>
    <row r="113" spans="4:4" ht="14.5" hidden="1" customHeight="1">
      <c r="D113" s="848"/>
    </row>
    <row r="114" spans="4:4" ht="14.5" hidden="1" customHeight="1">
      <c r="D114" s="848"/>
    </row>
    <row r="115" spans="4:4" ht="14.5" hidden="1" customHeight="1">
      <c r="D115" s="848"/>
    </row>
    <row r="116" spans="4:4" ht="14.5" hidden="1" customHeight="1">
      <c r="D116" s="848"/>
    </row>
    <row r="117" spans="4:4" ht="14.5" hidden="1" customHeight="1">
      <c r="D117" s="848"/>
    </row>
    <row r="118" spans="4:4" ht="14.5" hidden="1" customHeight="1">
      <c r="D118" s="849"/>
    </row>
  </sheetData>
  <sheetProtection algorithmName="SHA-512" hashValue="zXtmC/aoh4pfrZARcKe3GT0UZpVNeDHRTTc83abXuq3hf9837S6FgrsLp43Y67m+lx/AJ7mpIMR6Fn1M+CoT5g==" saltValue="I0uUPR8wEodxxkbSB4iiWA==" spinCount="100000" sheet="1" objects="1" scenarios="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73BF8-68BE-40F6-9043-CBF23A9ACAC6}">
  <sheetPr codeName="Sheet14">
    <tabColor theme="7" tint="0.59999389629810485"/>
  </sheetPr>
  <dimension ref="A1:XFC63"/>
  <sheetViews>
    <sheetView zoomScaleNormal="100" workbookViewId="0"/>
  </sheetViews>
  <sheetFormatPr defaultColWidth="0" defaultRowHeight="14.5" zeroHeight="1"/>
  <cols>
    <col min="1" max="1" width="5.453125" style="24" customWidth="1"/>
    <col min="2" max="2" width="40.7265625" style="24" customWidth="1"/>
    <col min="3" max="3" width="18.453125" style="24" customWidth="1"/>
    <col min="4" max="4" width="16.54296875" style="24" customWidth="1"/>
    <col min="5" max="5" width="9.54296875" style="24" customWidth="1"/>
    <col min="6" max="25" width="10.54296875" style="24" customWidth="1"/>
    <col min="26" max="31" width="9.453125" style="24" customWidth="1"/>
    <col min="32" max="32" width="2.453125" style="24" customWidth="1"/>
    <col min="33" max="78" width="0" style="24" hidden="1" customWidth="1"/>
    <col min="79" max="16383" width="9.453125" style="24" hidden="1"/>
    <col min="16384" max="16384" width="0.453125" style="24" customWidth="1"/>
  </cols>
  <sheetData>
    <row r="1" spans="2:5"/>
    <row r="2" spans="2:5" ht="28.5">
      <c r="B2" s="40" t="s">
        <v>214</v>
      </c>
    </row>
    <row r="3" spans="2:5" ht="63.65" customHeight="1">
      <c r="B3" s="1648" t="s">
        <v>504</v>
      </c>
      <c r="C3" s="1648"/>
    </row>
    <row r="4" spans="2:5" ht="18" customHeight="1" thickBot="1"/>
    <row r="5" spans="2:5" ht="18" customHeight="1" thickBot="1">
      <c r="B5" s="114" t="s">
        <v>215</v>
      </c>
      <c r="C5" s="29"/>
      <c r="D5" s="115"/>
      <c r="E5" s="115" t="s">
        <v>216</v>
      </c>
    </row>
    <row r="6" spans="2:5" ht="18" customHeight="1">
      <c r="B6" s="465" t="s">
        <v>217</v>
      </c>
      <c r="C6" s="474" t="s">
        <v>218</v>
      </c>
      <c r="D6" s="466" t="s">
        <v>219</v>
      </c>
      <c r="E6" s="116">
        <v>1</v>
      </c>
    </row>
    <row r="7" spans="2:5" ht="18" customHeight="1">
      <c r="B7" s="117" t="s">
        <v>220</v>
      </c>
      <c r="C7" s="118" t="s">
        <v>218</v>
      </c>
      <c r="D7" s="119" t="s">
        <v>219</v>
      </c>
      <c r="E7" s="120">
        <v>1</v>
      </c>
    </row>
    <row r="8" spans="2:5" ht="18" customHeight="1">
      <c r="B8" s="467" t="s">
        <v>221</v>
      </c>
      <c r="C8" s="354" t="s">
        <v>218</v>
      </c>
      <c r="D8" s="468" t="s">
        <v>219</v>
      </c>
      <c r="E8" s="121">
        <v>1</v>
      </c>
    </row>
    <row r="9" spans="2:5" ht="18" customHeight="1">
      <c r="B9" s="122" t="s">
        <v>222</v>
      </c>
      <c r="C9" s="123" t="s">
        <v>218</v>
      </c>
      <c r="D9" s="124" t="s">
        <v>219</v>
      </c>
      <c r="E9" s="121">
        <v>0</v>
      </c>
    </row>
    <row r="10" spans="2:5" ht="18" customHeight="1">
      <c r="B10" s="469" t="s">
        <v>223</v>
      </c>
      <c r="C10" s="24" t="s">
        <v>218</v>
      </c>
      <c r="D10" s="470" t="s">
        <v>219</v>
      </c>
      <c r="E10" s="120">
        <v>0</v>
      </c>
    </row>
    <row r="11" spans="2:5" ht="18" customHeight="1" thickBot="1">
      <c r="B11" s="126" t="s">
        <v>224</v>
      </c>
      <c r="C11" s="127" t="s">
        <v>218</v>
      </c>
      <c r="D11" s="128" t="s">
        <v>219</v>
      </c>
      <c r="E11" s="120">
        <v>0</v>
      </c>
    </row>
    <row r="12" spans="2:5" ht="18" customHeight="1">
      <c r="B12" s="465" t="s">
        <v>217</v>
      </c>
      <c r="C12" s="474" t="s">
        <v>176</v>
      </c>
      <c r="D12" s="466" t="s">
        <v>219</v>
      </c>
      <c r="E12" s="116">
        <v>1</v>
      </c>
    </row>
    <row r="13" spans="2:5" ht="18" customHeight="1">
      <c r="B13" s="126" t="s">
        <v>220</v>
      </c>
      <c r="C13" s="127" t="s">
        <v>176</v>
      </c>
      <c r="D13" s="128" t="s">
        <v>219</v>
      </c>
      <c r="E13" s="120">
        <v>0</v>
      </c>
    </row>
    <row r="14" spans="2:5" ht="18" customHeight="1">
      <c r="B14" s="469" t="s">
        <v>221</v>
      </c>
      <c r="C14" s="24" t="s">
        <v>176</v>
      </c>
      <c r="D14" s="470" t="s">
        <v>219</v>
      </c>
      <c r="E14" s="121">
        <v>0</v>
      </c>
    </row>
    <row r="15" spans="2:5" ht="18" customHeight="1">
      <c r="B15" s="122" t="s">
        <v>222</v>
      </c>
      <c r="C15" s="123" t="s">
        <v>176</v>
      </c>
      <c r="D15" s="124" t="s">
        <v>219</v>
      </c>
      <c r="E15" s="121">
        <v>1</v>
      </c>
    </row>
    <row r="16" spans="2:5" ht="18" customHeight="1">
      <c r="B16" s="469" t="s">
        <v>223</v>
      </c>
      <c r="C16" s="24" t="s">
        <v>176</v>
      </c>
      <c r="D16" s="470" t="s">
        <v>219</v>
      </c>
      <c r="E16" s="120">
        <v>1</v>
      </c>
    </row>
    <row r="17" spans="2:34" ht="18" customHeight="1" thickBot="1">
      <c r="B17" s="129" t="s">
        <v>224</v>
      </c>
      <c r="C17" s="130" t="s">
        <v>176</v>
      </c>
      <c r="D17" s="131" t="s">
        <v>219</v>
      </c>
      <c r="E17" s="132">
        <v>1</v>
      </c>
    </row>
    <row r="18" spans="2:34" ht="18" customHeight="1"/>
    <row r="19" spans="2:34" ht="18" customHeight="1" thickBot="1"/>
    <row r="20" spans="2:34" ht="18" customHeight="1" thickBot="1">
      <c r="B20" s="114" t="s">
        <v>225</v>
      </c>
      <c r="C20" s="29"/>
      <c r="D20" s="115"/>
      <c r="E20" s="115"/>
      <c r="AG20" s="24">
        <v>2049</v>
      </c>
      <c r="AH20" s="24">
        <v>2050</v>
      </c>
    </row>
    <row r="21" spans="2:34" ht="18" customHeight="1">
      <c r="B21" s="465" t="s">
        <v>100</v>
      </c>
      <c r="C21" s="474" t="s">
        <v>218</v>
      </c>
      <c r="D21" s="466"/>
      <c r="E21" s="116">
        <v>0.9</v>
      </c>
    </row>
    <row r="22" spans="2:34" ht="18" customHeight="1">
      <c r="B22" s="117" t="s">
        <v>102</v>
      </c>
      <c r="C22" s="118" t="s">
        <v>218</v>
      </c>
      <c r="D22" s="119"/>
      <c r="E22" s="120">
        <v>0.9</v>
      </c>
    </row>
    <row r="23" spans="2:34" ht="18" customHeight="1">
      <c r="B23" s="467" t="s">
        <v>226</v>
      </c>
      <c r="C23" s="354" t="s">
        <v>218</v>
      </c>
      <c r="D23" s="468"/>
      <c r="E23" s="121">
        <v>0.9</v>
      </c>
    </row>
    <row r="24" spans="2:34" ht="18" customHeight="1">
      <c r="B24" s="122" t="s">
        <v>104</v>
      </c>
      <c r="C24" s="123" t="s">
        <v>218</v>
      </c>
      <c r="D24" s="124"/>
      <c r="E24" s="121">
        <v>0</v>
      </c>
    </row>
    <row r="25" spans="2:34" ht="18" customHeight="1">
      <c r="B25" s="469" t="s">
        <v>105</v>
      </c>
      <c r="C25" s="24" t="s">
        <v>218</v>
      </c>
      <c r="D25" s="470"/>
      <c r="E25" s="120">
        <v>0</v>
      </c>
    </row>
    <row r="26" spans="2:34" ht="18" customHeight="1" thickBot="1">
      <c r="B26" s="126" t="s">
        <v>106</v>
      </c>
      <c r="C26" s="127" t="s">
        <v>218</v>
      </c>
      <c r="D26" s="128"/>
      <c r="E26" s="120">
        <v>0</v>
      </c>
    </row>
    <row r="27" spans="2:34" ht="18" customHeight="1">
      <c r="B27" s="465" t="s">
        <v>100</v>
      </c>
      <c r="C27" s="474" t="s">
        <v>176</v>
      </c>
      <c r="D27" s="466"/>
      <c r="E27" s="116">
        <v>0.9</v>
      </c>
    </row>
    <row r="28" spans="2:34" ht="18" customHeight="1">
      <c r="B28" s="117" t="s">
        <v>102</v>
      </c>
      <c r="C28" s="127" t="s">
        <v>176</v>
      </c>
      <c r="D28" s="128"/>
      <c r="E28" s="120">
        <v>0</v>
      </c>
    </row>
    <row r="29" spans="2:34" ht="18" customHeight="1">
      <c r="B29" s="467" t="s">
        <v>226</v>
      </c>
      <c r="C29" s="24" t="s">
        <v>176</v>
      </c>
      <c r="D29" s="470"/>
      <c r="E29" s="121">
        <v>0</v>
      </c>
      <c r="M29" s="459"/>
      <c r="N29" s="459"/>
      <c r="O29" s="459"/>
      <c r="P29" s="459"/>
      <c r="Q29" s="459"/>
      <c r="R29" s="459"/>
      <c r="S29" s="459"/>
      <c r="T29" s="459"/>
      <c r="U29" s="459"/>
      <c r="V29" s="459"/>
      <c r="W29" s="459"/>
      <c r="X29" s="459"/>
      <c r="Y29" s="459"/>
      <c r="Z29" s="459"/>
      <c r="AA29" s="459"/>
      <c r="AB29" s="459"/>
      <c r="AC29" s="459"/>
      <c r="AD29" s="459"/>
      <c r="AE29" s="459"/>
      <c r="AF29" s="459"/>
    </row>
    <row r="30" spans="2:34" ht="18" customHeight="1">
      <c r="B30" s="122" t="s">
        <v>104</v>
      </c>
      <c r="C30" s="123" t="s">
        <v>176</v>
      </c>
      <c r="D30" s="124"/>
      <c r="E30" s="121">
        <v>0.9</v>
      </c>
    </row>
    <row r="31" spans="2:34" ht="18" customHeight="1">
      <c r="B31" s="469" t="s">
        <v>105</v>
      </c>
      <c r="C31" s="24" t="s">
        <v>176</v>
      </c>
      <c r="D31" s="470"/>
      <c r="E31" s="120">
        <v>0.9</v>
      </c>
    </row>
    <row r="32" spans="2:34" ht="18" customHeight="1" thickBot="1">
      <c r="B32" s="129" t="s">
        <v>106</v>
      </c>
      <c r="C32" s="130" t="s">
        <v>176</v>
      </c>
      <c r="D32" s="131"/>
      <c r="E32" s="132">
        <v>0.9</v>
      </c>
    </row>
    <row r="33" spans="1:78" ht="18" customHeight="1">
      <c r="B33" s="229"/>
      <c r="D33" s="28"/>
      <c r="E33" s="461"/>
    </row>
    <row r="34" spans="1:78" ht="18" customHeight="1" thickBot="1">
      <c r="B34" s="229"/>
    </row>
    <row r="35" spans="1:78" customFormat="1" ht="18" customHeight="1" thickBot="1">
      <c r="A35" s="24"/>
      <c r="B35" s="308" t="s">
        <v>227</v>
      </c>
      <c r="C35" s="309"/>
      <c r="D35" s="115"/>
      <c r="E35" s="307">
        <v>2026</v>
      </c>
      <c r="F35" s="133">
        <v>2027</v>
      </c>
      <c r="G35" s="133">
        <v>2028</v>
      </c>
      <c r="H35" s="133">
        <v>2029</v>
      </c>
      <c r="I35" s="133">
        <v>2030</v>
      </c>
      <c r="J35" s="133">
        <v>2031</v>
      </c>
      <c r="K35" s="133">
        <v>2032</v>
      </c>
      <c r="L35" s="133">
        <v>2033</v>
      </c>
      <c r="M35" s="133">
        <v>2034</v>
      </c>
      <c r="N35" s="133">
        <v>2035</v>
      </c>
      <c r="O35" s="133">
        <v>2036</v>
      </c>
      <c r="P35" s="133">
        <v>2037</v>
      </c>
      <c r="Q35" s="133">
        <v>2038</v>
      </c>
      <c r="R35" s="133">
        <v>2039</v>
      </c>
      <c r="S35" s="133">
        <v>2040</v>
      </c>
      <c r="T35" s="133">
        <v>2041</v>
      </c>
      <c r="U35" s="133">
        <v>2042</v>
      </c>
      <c r="V35" s="133">
        <v>2043</v>
      </c>
      <c r="W35" s="133">
        <v>2044</v>
      </c>
      <c r="X35" s="133">
        <v>2045</v>
      </c>
      <c r="Y35" s="133">
        <v>2046</v>
      </c>
      <c r="Z35" s="133">
        <v>2047</v>
      </c>
      <c r="AA35" s="133">
        <v>2048</v>
      </c>
      <c r="AB35" s="133">
        <v>2049</v>
      </c>
      <c r="AC35" s="133">
        <v>2050</v>
      </c>
      <c r="AD35" s="133">
        <v>2051</v>
      </c>
      <c r="AE35" s="907">
        <v>2052</v>
      </c>
      <c r="AF35" s="19"/>
    </row>
    <row r="36" spans="1:78" customFormat="1" ht="18" customHeight="1">
      <c r="A36" s="24"/>
      <c r="B36" s="472" t="s">
        <v>228</v>
      </c>
      <c r="C36" s="473" t="s">
        <v>101</v>
      </c>
      <c r="D36" s="924"/>
      <c r="E36" s="1064">
        <v>50.35</v>
      </c>
      <c r="F36" s="172">
        <v>55.99</v>
      </c>
      <c r="G36" s="172">
        <v>61.74</v>
      </c>
      <c r="H36" s="172">
        <v>67.05</v>
      </c>
      <c r="I36" s="172">
        <v>73.02</v>
      </c>
      <c r="J36" s="172">
        <v>79.73</v>
      </c>
      <c r="K36" s="172">
        <v>87.03</v>
      </c>
      <c r="L36" s="172">
        <v>95</v>
      </c>
      <c r="M36" s="172">
        <v>103.71</v>
      </c>
      <c r="N36" s="172">
        <v>113.21</v>
      </c>
      <c r="O36" s="172">
        <v>122.9</v>
      </c>
      <c r="P36" s="172">
        <v>132.59</v>
      </c>
      <c r="Q36" s="172">
        <v>142.28</v>
      </c>
      <c r="R36" s="172">
        <v>151.97</v>
      </c>
      <c r="S36" s="172">
        <v>161.66999999999999</v>
      </c>
      <c r="T36" s="172">
        <v>171.36</v>
      </c>
      <c r="U36" s="172">
        <v>181.05</v>
      </c>
      <c r="V36" s="172">
        <v>190.74</v>
      </c>
      <c r="W36" s="172">
        <v>200.43</v>
      </c>
      <c r="X36" s="172">
        <v>210.13</v>
      </c>
      <c r="Y36" s="172">
        <v>219.82</v>
      </c>
      <c r="Z36" s="172">
        <v>229.51</v>
      </c>
      <c r="AA36" s="172">
        <v>239.2</v>
      </c>
      <c r="AB36" s="172">
        <v>248.89</v>
      </c>
      <c r="AC36" s="184">
        <v>258.58999999999997</v>
      </c>
      <c r="AD36" s="184">
        <v>258.58999999999997</v>
      </c>
      <c r="AE36" s="173">
        <v>258.58999999999997</v>
      </c>
      <c r="AF36" s="24"/>
      <c r="AG36" s="226"/>
      <c r="AH36" s="226"/>
      <c r="AI36" s="226"/>
      <c r="AJ36" s="226"/>
      <c r="AK36" s="226"/>
      <c r="AL36" s="226"/>
      <c r="AM36" s="226"/>
      <c r="AN36" s="226"/>
      <c r="AO36" s="226"/>
      <c r="AP36" s="226"/>
      <c r="AQ36" s="226"/>
      <c r="AR36" s="226"/>
      <c r="AS36" s="226"/>
      <c r="AT36" s="226"/>
      <c r="AU36" s="226"/>
      <c r="AV36" s="226"/>
      <c r="AW36" s="226"/>
      <c r="AX36" s="226"/>
      <c r="AY36" s="226"/>
      <c r="AZ36" s="226"/>
      <c r="BA36" s="226"/>
      <c r="BB36" s="226"/>
      <c r="BC36" s="226"/>
      <c r="BD36" s="226"/>
      <c r="BE36" s="226"/>
      <c r="BF36" s="226"/>
      <c r="BG36" s="226"/>
    </row>
    <row r="37" spans="1:78" customFormat="1" ht="18" customHeight="1">
      <c r="A37" s="24"/>
      <c r="B37" s="122" t="s">
        <v>229</v>
      </c>
      <c r="C37" s="123" t="s">
        <v>101</v>
      </c>
      <c r="D37" s="124"/>
      <c r="E37" s="182">
        <v>113.67</v>
      </c>
      <c r="F37" s="174">
        <v>110.08</v>
      </c>
      <c r="G37" s="174">
        <v>106.31</v>
      </c>
      <c r="H37" s="174">
        <v>103.23</v>
      </c>
      <c r="I37" s="174">
        <v>99.12</v>
      </c>
      <c r="J37" s="174">
        <v>94.02</v>
      </c>
      <c r="K37" s="174">
        <v>88.31</v>
      </c>
      <c r="L37" s="174">
        <v>82.81</v>
      </c>
      <c r="M37" s="174">
        <v>78.14</v>
      </c>
      <c r="N37" s="174">
        <v>74.25</v>
      </c>
      <c r="O37" s="174">
        <v>71.099999999999994</v>
      </c>
      <c r="P37" s="174">
        <v>68.67</v>
      </c>
      <c r="Q37" s="174">
        <v>66.92</v>
      </c>
      <c r="R37" s="174">
        <v>65.84</v>
      </c>
      <c r="S37" s="174">
        <v>65.42</v>
      </c>
      <c r="T37" s="174">
        <v>65.650000000000006</v>
      </c>
      <c r="U37" s="174">
        <v>66.489999999999995</v>
      </c>
      <c r="V37" s="174">
        <v>67.36</v>
      </c>
      <c r="W37" s="174">
        <v>68.25</v>
      </c>
      <c r="X37" s="174">
        <v>69.73</v>
      </c>
      <c r="Y37" s="174">
        <v>71.91</v>
      </c>
      <c r="Z37" s="174">
        <v>74.760000000000005</v>
      </c>
      <c r="AA37" s="174">
        <v>77.72</v>
      </c>
      <c r="AB37" s="174">
        <v>80.8</v>
      </c>
      <c r="AC37" s="185">
        <v>83.99</v>
      </c>
      <c r="AD37" s="185">
        <v>83.99</v>
      </c>
      <c r="AE37" s="187">
        <v>83.99</v>
      </c>
      <c r="AF37" s="24"/>
      <c r="AG37" s="226"/>
      <c r="AH37" s="226"/>
      <c r="AI37" s="226"/>
      <c r="AJ37" s="226"/>
      <c r="AK37" s="226"/>
      <c r="AL37" s="226"/>
      <c r="AM37" s="226"/>
      <c r="AN37" s="226"/>
      <c r="AO37" s="226"/>
      <c r="AP37" s="226"/>
      <c r="AQ37" s="226"/>
      <c r="AR37" s="226"/>
      <c r="AS37" s="226"/>
      <c r="AT37" s="226"/>
      <c r="AU37" s="226"/>
      <c r="AV37" s="226"/>
      <c r="AW37" s="226"/>
      <c r="AX37" s="226"/>
      <c r="AY37" s="226"/>
      <c r="AZ37" s="226"/>
      <c r="BA37" s="226"/>
      <c r="BB37" s="226"/>
      <c r="BC37" s="226"/>
      <c r="BD37" s="226"/>
      <c r="BE37" s="226"/>
      <c r="BF37" s="226"/>
      <c r="BG37" s="226"/>
    </row>
    <row r="38" spans="1:78" customFormat="1" ht="18" customHeight="1">
      <c r="A38" s="24"/>
      <c r="B38" s="469" t="s">
        <v>230</v>
      </c>
      <c r="C38" s="28" t="s">
        <v>101</v>
      </c>
      <c r="D38" s="470"/>
      <c r="E38" s="182">
        <v>250.71</v>
      </c>
      <c r="F38" s="174">
        <v>242.64</v>
      </c>
      <c r="G38" s="174">
        <v>234.94</v>
      </c>
      <c r="H38" s="174">
        <v>225.73</v>
      </c>
      <c r="I38" s="174">
        <v>218.79</v>
      </c>
      <c r="J38" s="174">
        <v>214.03</v>
      </c>
      <c r="K38" s="174">
        <v>211.41</v>
      </c>
      <c r="L38" s="174">
        <v>210.91</v>
      </c>
      <c r="M38" s="174">
        <v>211.11</v>
      </c>
      <c r="N38" s="174">
        <v>211.27</v>
      </c>
      <c r="O38" s="174">
        <v>211.39</v>
      </c>
      <c r="P38" s="174">
        <v>211.5</v>
      </c>
      <c r="Q38" s="174">
        <v>211.6</v>
      </c>
      <c r="R38" s="174">
        <v>211.7</v>
      </c>
      <c r="S38" s="174">
        <v>211.79</v>
      </c>
      <c r="T38" s="174">
        <v>213.32</v>
      </c>
      <c r="U38" s="174">
        <v>214.89</v>
      </c>
      <c r="V38" s="174">
        <v>216.5</v>
      </c>
      <c r="W38" s="174">
        <v>218.14</v>
      </c>
      <c r="X38" s="174">
        <v>219.82</v>
      </c>
      <c r="Y38" s="174">
        <v>221.54</v>
      </c>
      <c r="Z38" s="174">
        <v>223.3</v>
      </c>
      <c r="AA38" s="174">
        <v>225.1</v>
      </c>
      <c r="AB38" s="174">
        <v>226.94</v>
      </c>
      <c r="AC38" s="185">
        <v>228.82</v>
      </c>
      <c r="AD38" s="185">
        <v>228.82</v>
      </c>
      <c r="AE38" s="187">
        <v>228.82</v>
      </c>
      <c r="AF38" s="24"/>
      <c r="AG38" s="226"/>
      <c r="AH38" s="226"/>
      <c r="AI38" s="226"/>
      <c r="AJ38" s="226"/>
      <c r="AK38" s="226"/>
      <c r="AL38" s="226"/>
      <c r="AM38" s="226"/>
      <c r="AN38" s="226"/>
      <c r="AO38" s="226"/>
      <c r="AP38" s="226"/>
      <c r="AQ38" s="226"/>
      <c r="AR38" s="226"/>
      <c r="AS38" s="226"/>
      <c r="AT38" s="226"/>
      <c r="AU38" s="226"/>
      <c r="AV38" s="226"/>
      <c r="AW38" s="226"/>
      <c r="AX38" s="226"/>
      <c r="AY38" s="226"/>
      <c r="AZ38" s="226"/>
      <c r="BA38" s="226"/>
      <c r="BB38" s="226"/>
      <c r="BC38" s="226"/>
      <c r="BD38" s="226"/>
      <c r="BE38" s="226"/>
      <c r="BF38" s="226"/>
      <c r="BG38" s="226"/>
    </row>
    <row r="39" spans="1:78" customFormat="1" ht="18" customHeight="1">
      <c r="A39" s="24"/>
      <c r="B39" s="122" t="s">
        <v>231</v>
      </c>
      <c r="C39" s="123" t="s">
        <v>101</v>
      </c>
      <c r="D39" s="124"/>
      <c r="E39" s="182">
        <v>250.71</v>
      </c>
      <c r="F39" s="174">
        <v>242.64</v>
      </c>
      <c r="G39" s="174">
        <v>234.94</v>
      </c>
      <c r="H39" s="174">
        <v>225.73</v>
      </c>
      <c r="I39" s="174">
        <v>218.79</v>
      </c>
      <c r="J39" s="174">
        <v>214.03</v>
      </c>
      <c r="K39" s="174">
        <v>211.41</v>
      </c>
      <c r="L39" s="174">
        <v>210.91</v>
      </c>
      <c r="M39" s="174">
        <v>211.11</v>
      </c>
      <c r="N39" s="174">
        <v>211.27</v>
      </c>
      <c r="O39" s="174">
        <v>211.39</v>
      </c>
      <c r="P39" s="174">
        <v>211.5</v>
      </c>
      <c r="Q39" s="174">
        <v>211.6</v>
      </c>
      <c r="R39" s="174">
        <v>211.7</v>
      </c>
      <c r="S39" s="174">
        <v>211.79</v>
      </c>
      <c r="T39" s="174">
        <v>213.32</v>
      </c>
      <c r="U39" s="174">
        <v>214.89</v>
      </c>
      <c r="V39" s="174">
        <v>216.5</v>
      </c>
      <c r="W39" s="174">
        <v>218.14</v>
      </c>
      <c r="X39" s="174">
        <v>219.82</v>
      </c>
      <c r="Y39" s="174">
        <v>221.54</v>
      </c>
      <c r="Z39" s="174">
        <v>223.3</v>
      </c>
      <c r="AA39" s="174">
        <v>225.1</v>
      </c>
      <c r="AB39" s="174">
        <v>226.94</v>
      </c>
      <c r="AC39" s="185">
        <v>228.82</v>
      </c>
      <c r="AD39" s="185">
        <v>228.82</v>
      </c>
      <c r="AE39" s="187">
        <v>228.82</v>
      </c>
      <c r="AF39" s="24"/>
      <c r="AG39" s="226"/>
      <c r="AH39" s="226"/>
      <c r="AI39" s="226"/>
      <c r="AJ39" s="226"/>
      <c r="AK39" s="226"/>
      <c r="AL39" s="226"/>
      <c r="AM39" s="226"/>
      <c r="AN39" s="226"/>
      <c r="AO39" s="226"/>
      <c r="AP39" s="226"/>
      <c r="AQ39" s="226"/>
      <c r="AR39" s="226"/>
      <c r="AS39" s="226"/>
      <c r="AT39" s="226"/>
      <c r="AU39" s="226"/>
      <c r="AV39" s="226"/>
      <c r="AW39" s="226"/>
      <c r="AX39" s="226"/>
      <c r="AY39" s="226"/>
      <c r="AZ39" s="226"/>
      <c r="BA39" s="226"/>
      <c r="BB39" s="226"/>
      <c r="BC39" s="226"/>
      <c r="BD39" s="226"/>
      <c r="BE39" s="226"/>
      <c r="BF39" s="226"/>
      <c r="BG39" s="226"/>
    </row>
    <row r="40" spans="1:78" customFormat="1" ht="18" customHeight="1">
      <c r="A40" s="24"/>
      <c r="B40" s="469" t="s">
        <v>232</v>
      </c>
      <c r="C40" s="28" t="s">
        <v>101</v>
      </c>
      <c r="D40" s="470"/>
      <c r="E40" s="182">
        <v>41.9</v>
      </c>
      <c r="F40" s="174">
        <v>38.47</v>
      </c>
      <c r="G40" s="174">
        <v>36.54</v>
      </c>
      <c r="H40" s="174">
        <v>34.380000000000003</v>
      </c>
      <c r="I40" s="174">
        <v>32.56</v>
      </c>
      <c r="J40" s="174">
        <v>31.07</v>
      </c>
      <c r="K40" s="174">
        <v>29.89</v>
      </c>
      <c r="L40" s="174">
        <v>29</v>
      </c>
      <c r="M40" s="174">
        <v>28.41</v>
      </c>
      <c r="N40" s="174">
        <v>28.1</v>
      </c>
      <c r="O40" s="174">
        <v>28.07</v>
      </c>
      <c r="P40" s="174">
        <v>28.12</v>
      </c>
      <c r="Q40" s="174">
        <v>28.17</v>
      </c>
      <c r="R40" s="174">
        <v>28.22</v>
      </c>
      <c r="S40" s="174">
        <v>28.35</v>
      </c>
      <c r="T40" s="174">
        <v>28.77</v>
      </c>
      <c r="U40" s="174">
        <v>29.28</v>
      </c>
      <c r="V40" s="174">
        <v>29.8</v>
      </c>
      <c r="W40" s="174">
        <v>30.34</v>
      </c>
      <c r="X40" s="174">
        <v>30.9</v>
      </c>
      <c r="Y40" s="174">
        <v>31.48</v>
      </c>
      <c r="Z40" s="174">
        <v>32.08</v>
      </c>
      <c r="AA40" s="174">
        <v>32.700000000000003</v>
      </c>
      <c r="AB40" s="174">
        <v>33.340000000000003</v>
      </c>
      <c r="AC40" s="185">
        <v>34.01</v>
      </c>
      <c r="AD40" s="185">
        <v>34.01</v>
      </c>
      <c r="AE40" s="187">
        <v>34.01</v>
      </c>
      <c r="AF40" s="24"/>
      <c r="AG40" s="226"/>
      <c r="AH40" s="226"/>
      <c r="AI40" s="226"/>
      <c r="AJ40" s="226"/>
      <c r="AK40" s="226"/>
      <c r="AL40" s="226"/>
      <c r="AM40" s="226"/>
      <c r="AN40" s="226"/>
      <c r="AO40" s="226"/>
      <c r="AP40" s="226"/>
      <c r="AQ40" s="226"/>
      <c r="AR40" s="226"/>
      <c r="AS40" s="226"/>
      <c r="AT40" s="226"/>
      <c r="AU40" s="226"/>
      <c r="AV40" s="226"/>
      <c r="AW40" s="226"/>
      <c r="AX40" s="226"/>
      <c r="AY40" s="226"/>
      <c r="AZ40" s="226"/>
      <c r="BA40" s="226"/>
      <c r="BB40" s="226"/>
      <c r="BC40" s="226"/>
      <c r="BD40" s="226"/>
      <c r="BE40" s="226"/>
      <c r="BF40" s="226"/>
      <c r="BG40" s="226"/>
    </row>
    <row r="41" spans="1:78" customFormat="1" ht="18" customHeight="1">
      <c r="A41" s="24"/>
      <c r="B41" s="122" t="s">
        <v>233</v>
      </c>
      <c r="C41" s="123" t="s">
        <v>101</v>
      </c>
      <c r="D41" s="124"/>
      <c r="E41" s="182">
        <v>39.5</v>
      </c>
      <c r="F41" s="174">
        <v>35.659999999999997</v>
      </c>
      <c r="G41" s="174">
        <v>33.43</v>
      </c>
      <c r="H41" s="174">
        <v>30.99</v>
      </c>
      <c r="I41" s="174">
        <v>28.86</v>
      </c>
      <c r="J41" s="174">
        <v>27.02</v>
      </c>
      <c r="K41" s="174">
        <v>25.45</v>
      </c>
      <c r="L41" s="174">
        <v>24.13</v>
      </c>
      <c r="M41" s="174">
        <v>23.06</v>
      </c>
      <c r="N41" s="174">
        <v>22.21</v>
      </c>
      <c r="O41" s="174">
        <v>21.59</v>
      </c>
      <c r="P41" s="174">
        <v>21.18</v>
      </c>
      <c r="Q41" s="174">
        <v>20.99</v>
      </c>
      <c r="R41" s="174">
        <v>20.83</v>
      </c>
      <c r="S41" s="174">
        <v>20.76</v>
      </c>
      <c r="T41" s="174">
        <v>20.91</v>
      </c>
      <c r="U41" s="174">
        <v>21.15</v>
      </c>
      <c r="V41" s="174">
        <v>21.41</v>
      </c>
      <c r="W41" s="174">
        <v>21.67</v>
      </c>
      <c r="X41" s="174">
        <v>21.94</v>
      </c>
      <c r="Y41" s="174">
        <v>22.21</v>
      </c>
      <c r="Z41" s="174">
        <v>22.5</v>
      </c>
      <c r="AA41" s="174">
        <v>22.78</v>
      </c>
      <c r="AB41" s="174">
        <v>23.06</v>
      </c>
      <c r="AC41" s="185">
        <v>23.34</v>
      </c>
      <c r="AD41" s="185">
        <v>23.34</v>
      </c>
      <c r="AE41" s="187">
        <v>23.34</v>
      </c>
      <c r="AF41" s="24"/>
      <c r="AG41" s="226"/>
      <c r="AH41" s="226"/>
      <c r="AI41" s="226"/>
      <c r="AJ41" s="226"/>
      <c r="AK41" s="226"/>
      <c r="AL41" s="226"/>
      <c r="AM41" s="226"/>
      <c r="AN41" s="226"/>
      <c r="AO41" s="226"/>
      <c r="AP41" s="226"/>
      <c r="AQ41" s="226"/>
      <c r="AR41" s="226"/>
      <c r="AS41" s="226"/>
      <c r="AT41" s="226"/>
      <c r="AU41" s="226"/>
      <c r="AV41" s="226"/>
      <c r="AW41" s="226"/>
      <c r="AX41" s="226"/>
      <c r="AY41" s="226"/>
      <c r="AZ41" s="226"/>
      <c r="BA41" s="226"/>
      <c r="BB41" s="226"/>
      <c r="BC41" s="226"/>
      <c r="BD41" s="226"/>
      <c r="BE41" s="226"/>
      <c r="BF41" s="226"/>
      <c r="BG41" s="226"/>
      <c r="BH41" s="226"/>
      <c r="BI41" s="226"/>
      <c r="BJ41" s="226"/>
      <c r="BK41" s="226"/>
      <c r="BL41" s="226"/>
      <c r="BM41" s="226"/>
      <c r="BN41" s="226"/>
      <c r="BO41" s="226"/>
      <c r="BP41" s="226"/>
      <c r="BQ41" s="226"/>
      <c r="BR41" s="226"/>
      <c r="BS41" s="226"/>
      <c r="BT41" s="226"/>
      <c r="BU41" s="226"/>
      <c r="BV41" s="226"/>
      <c r="BW41" s="226"/>
      <c r="BX41" s="226"/>
      <c r="BY41" s="226"/>
      <c r="BZ41" s="226"/>
    </row>
    <row r="42" spans="1:78" customFormat="1" ht="18" customHeight="1" thickBot="1">
      <c r="A42" s="24"/>
      <c r="B42" s="469" t="s">
        <v>234</v>
      </c>
      <c r="C42" s="28" t="s">
        <v>101</v>
      </c>
      <c r="D42" s="1066"/>
      <c r="E42" s="1065">
        <v>17.34</v>
      </c>
      <c r="F42" s="171">
        <v>15.66</v>
      </c>
      <c r="G42" s="171">
        <v>14.68</v>
      </c>
      <c r="H42" s="171">
        <v>13.61</v>
      </c>
      <c r="I42" s="171">
        <v>12.67</v>
      </c>
      <c r="J42" s="171">
        <v>11.86</v>
      </c>
      <c r="K42" s="171">
        <v>11.17</v>
      </c>
      <c r="L42" s="171">
        <v>10.6</v>
      </c>
      <c r="M42" s="171">
        <v>10.119999999999999</v>
      </c>
      <c r="N42" s="171">
        <v>9.75</v>
      </c>
      <c r="O42" s="171">
        <v>9.48</v>
      </c>
      <c r="P42" s="171">
        <v>9.3000000000000007</v>
      </c>
      <c r="Q42" s="171">
        <v>9.2200000000000006</v>
      </c>
      <c r="R42" s="171">
        <v>9.15</v>
      </c>
      <c r="S42" s="171">
        <v>9.1199999999999992</v>
      </c>
      <c r="T42" s="171">
        <v>9.18</v>
      </c>
      <c r="U42" s="171">
        <v>9.2899999999999991</v>
      </c>
      <c r="V42" s="171">
        <v>9.4</v>
      </c>
      <c r="W42" s="171">
        <v>9.52</v>
      </c>
      <c r="X42" s="171">
        <v>9.6300000000000008</v>
      </c>
      <c r="Y42" s="171">
        <v>9.75</v>
      </c>
      <c r="Z42" s="171">
        <v>9.8800000000000008</v>
      </c>
      <c r="AA42" s="171">
        <v>10.029999999999999</v>
      </c>
      <c r="AB42" s="171">
        <v>10.14</v>
      </c>
      <c r="AC42" s="186">
        <v>10.14</v>
      </c>
      <c r="AD42" s="186">
        <v>10.14</v>
      </c>
      <c r="AE42" s="188">
        <v>10.14</v>
      </c>
      <c r="AF42" s="24"/>
      <c r="AG42" s="226"/>
      <c r="AH42" s="226"/>
      <c r="AI42" s="226"/>
      <c r="AJ42" s="226"/>
      <c r="AK42" s="226"/>
      <c r="AL42" s="226"/>
      <c r="AM42" s="226"/>
      <c r="AN42" s="226"/>
      <c r="AO42" s="226"/>
      <c r="AP42" s="226"/>
      <c r="AQ42" s="226"/>
      <c r="AR42" s="226"/>
      <c r="AS42" s="226"/>
      <c r="AT42" s="226"/>
      <c r="AU42" s="226"/>
      <c r="AV42" s="226"/>
      <c r="AW42" s="226"/>
      <c r="AX42" s="226"/>
      <c r="AY42" s="226"/>
      <c r="AZ42" s="226"/>
      <c r="BA42" s="226"/>
      <c r="BB42" s="226"/>
      <c r="BC42" s="226"/>
      <c r="BD42" s="226"/>
      <c r="BE42" s="226"/>
      <c r="BF42" s="226"/>
      <c r="BG42" s="226"/>
    </row>
    <row r="43" spans="1:78" customFormat="1" ht="31" customHeight="1" thickBot="1">
      <c r="A43" s="24"/>
      <c r="B43" s="369" t="s">
        <v>235</v>
      </c>
      <c r="C43" s="471"/>
      <c r="D43" s="189">
        <v>0.5</v>
      </c>
      <c r="E43" s="24"/>
      <c r="F43" s="24"/>
      <c r="G43" s="24"/>
      <c r="H43" s="24"/>
      <c r="I43" s="24"/>
      <c r="J43" s="24"/>
      <c r="K43" s="24"/>
      <c r="L43" s="24"/>
      <c r="M43" s="24"/>
      <c r="N43" s="24"/>
      <c r="O43" s="24"/>
      <c r="P43" s="24"/>
      <c r="Q43" s="24"/>
      <c r="R43" s="24"/>
      <c r="S43" s="24"/>
      <c r="T43" s="24"/>
      <c r="U43" s="24"/>
      <c r="V43" s="24"/>
      <c r="W43" s="24"/>
      <c r="X43" s="24"/>
      <c r="Y43" s="24"/>
      <c r="Z43" s="24"/>
      <c r="AA43" s="24"/>
      <c r="AB43" s="24"/>
      <c r="AC43" s="24"/>
      <c r="AD43" s="24"/>
      <c r="AE43" s="24"/>
      <c r="AF43" s="24"/>
    </row>
    <row r="44" spans="1:78" ht="18" customHeight="1" thickBot="1">
      <c r="B44" s="229"/>
      <c r="D44" s="462"/>
    </row>
    <row r="45" spans="1:78" ht="18" customHeight="1" thickBot="1">
      <c r="B45" s="308" t="s">
        <v>384</v>
      </c>
      <c r="C45" s="309"/>
      <c r="D45" s="926"/>
      <c r="E45" s="926"/>
      <c r="F45" s="906"/>
      <c r="G45" s="906"/>
      <c r="H45" s="906"/>
      <c r="I45" s="906"/>
      <c r="J45" s="906"/>
      <c r="K45" s="906"/>
      <c r="L45" s="906"/>
      <c r="M45" s="906"/>
      <c r="N45" s="906"/>
      <c r="O45" s="906"/>
      <c r="P45" s="906"/>
      <c r="Q45" s="906"/>
      <c r="R45" s="906"/>
      <c r="S45" s="906"/>
      <c r="T45" s="906"/>
      <c r="U45" s="906"/>
      <c r="V45" s="906"/>
      <c r="W45" s="906"/>
      <c r="X45" s="906"/>
      <c r="Y45" s="906"/>
      <c r="Z45" s="906"/>
      <c r="AA45" s="906"/>
      <c r="AB45" s="906"/>
      <c r="AC45" s="906"/>
      <c r="AD45" s="906"/>
      <c r="AE45" s="906"/>
      <c r="AF45" s="906"/>
    </row>
    <row r="46" spans="1:78" ht="18" customHeight="1">
      <c r="B46" s="465" t="s">
        <v>100</v>
      </c>
      <c r="C46" s="473" t="s">
        <v>101</v>
      </c>
      <c r="D46" s="924"/>
      <c r="E46" s="231">
        <v>62.08</v>
      </c>
      <c r="F46" s="906"/>
      <c r="G46" s="906"/>
      <c r="H46" s="906"/>
      <c r="I46" s="906"/>
      <c r="J46" s="906"/>
      <c r="K46" s="906"/>
      <c r="L46" s="906"/>
      <c r="M46" s="906"/>
      <c r="N46" s="906"/>
      <c r="O46" s="906"/>
      <c r="P46" s="906"/>
      <c r="Q46" s="906"/>
      <c r="R46" s="906"/>
      <c r="S46" s="906"/>
      <c r="T46" s="906"/>
      <c r="U46" s="906"/>
      <c r="V46" s="906"/>
      <c r="W46" s="906"/>
      <c r="X46" s="906"/>
      <c r="Y46" s="906"/>
      <c r="Z46" s="906"/>
      <c r="AA46" s="906"/>
      <c r="AB46" s="906"/>
      <c r="AC46" s="906"/>
      <c r="AD46" s="906"/>
      <c r="AE46" s="906"/>
      <c r="AF46" s="906"/>
    </row>
    <row r="47" spans="1:78" ht="18" customHeight="1">
      <c r="B47" s="117" t="s">
        <v>102</v>
      </c>
      <c r="C47" s="123" t="s">
        <v>101</v>
      </c>
      <c r="D47" s="124"/>
      <c r="E47" s="231">
        <v>184.23</v>
      </c>
      <c r="F47" s="906"/>
      <c r="G47" s="906"/>
      <c r="H47" s="906"/>
      <c r="I47" s="906"/>
      <c r="J47" s="906"/>
      <c r="K47" s="906"/>
      <c r="L47" s="906"/>
      <c r="M47" s="906"/>
      <c r="N47" s="906"/>
      <c r="O47" s="906"/>
      <c r="P47" s="906"/>
      <c r="Q47" s="906"/>
      <c r="R47" s="906"/>
      <c r="S47" s="906"/>
      <c r="T47" s="906"/>
      <c r="U47" s="906"/>
      <c r="V47" s="906"/>
      <c r="W47" s="906"/>
      <c r="X47" s="906"/>
      <c r="Y47" s="906"/>
      <c r="Z47" s="906"/>
      <c r="AA47" s="906"/>
      <c r="AB47" s="906"/>
      <c r="AC47" s="906"/>
      <c r="AD47" s="906"/>
      <c r="AE47" s="906"/>
      <c r="AF47" s="906"/>
    </row>
    <row r="48" spans="1:78" ht="18" customHeight="1">
      <c r="B48" s="467" t="s">
        <v>226</v>
      </c>
      <c r="C48" s="28" t="s">
        <v>101</v>
      </c>
      <c r="D48" s="470"/>
      <c r="E48" s="231">
        <v>184.23</v>
      </c>
      <c r="F48" s="906"/>
      <c r="G48" s="906"/>
      <c r="H48" s="906"/>
      <c r="I48" s="906"/>
      <c r="J48" s="906"/>
      <c r="K48" s="906"/>
      <c r="L48" s="906"/>
      <c r="M48" s="906"/>
      <c r="N48" s="906"/>
      <c r="O48" s="906"/>
      <c r="P48" s="906"/>
      <c r="Q48" s="906"/>
      <c r="R48" s="906"/>
      <c r="S48" s="906"/>
      <c r="T48" s="906"/>
      <c r="U48" s="906"/>
      <c r="V48" s="906"/>
      <c r="W48" s="906"/>
      <c r="X48" s="906"/>
      <c r="Y48" s="906"/>
      <c r="Z48" s="906"/>
      <c r="AA48" s="906"/>
      <c r="AB48" s="906"/>
      <c r="AC48" s="906"/>
      <c r="AD48" s="906"/>
      <c r="AE48" s="906"/>
      <c r="AF48" s="906"/>
    </row>
    <row r="49" spans="2:32" ht="18" customHeight="1">
      <c r="B49" s="122" t="s">
        <v>104</v>
      </c>
      <c r="C49" s="123" t="s">
        <v>101</v>
      </c>
      <c r="D49" s="124"/>
      <c r="E49" s="231">
        <v>25.97</v>
      </c>
      <c r="F49" s="906"/>
      <c r="G49" s="906"/>
      <c r="H49" s="906"/>
      <c r="I49" s="906"/>
      <c r="J49" s="906"/>
      <c r="K49" s="906"/>
      <c r="L49" s="906"/>
      <c r="M49" s="906"/>
      <c r="N49" s="906"/>
      <c r="O49" s="906"/>
      <c r="P49" s="906"/>
      <c r="Q49" s="906"/>
      <c r="R49" s="906"/>
      <c r="S49" s="906"/>
      <c r="T49" s="906"/>
      <c r="U49" s="906"/>
      <c r="V49" s="906"/>
      <c r="W49" s="906"/>
      <c r="X49" s="906"/>
      <c r="Y49" s="906"/>
      <c r="Z49" s="906"/>
      <c r="AA49" s="906"/>
      <c r="AB49" s="906"/>
      <c r="AC49" s="906"/>
      <c r="AD49" s="906"/>
      <c r="AE49" s="906"/>
      <c r="AF49" s="906"/>
    </row>
    <row r="50" spans="2:32" ht="18" customHeight="1">
      <c r="B50" s="469" t="s">
        <v>105</v>
      </c>
      <c r="C50" s="28" t="s">
        <v>101</v>
      </c>
      <c r="D50" s="470"/>
      <c r="E50" s="231">
        <v>19.45</v>
      </c>
      <c r="F50" s="906"/>
      <c r="G50" s="906"/>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row>
    <row r="51" spans="2:32" ht="18" customHeight="1" thickBot="1">
      <c r="B51" s="129" t="s">
        <v>106</v>
      </c>
      <c r="C51" s="927" t="s">
        <v>101</v>
      </c>
      <c r="D51" s="925"/>
      <c r="E51" s="297">
        <v>8.5399999999999991</v>
      </c>
      <c r="F51" s="906"/>
      <c r="G51" s="906"/>
      <c r="H51" s="906"/>
      <c r="I51" s="906"/>
      <c r="J51" s="906"/>
      <c r="K51" s="906"/>
      <c r="L51" s="906"/>
      <c r="M51" s="906"/>
      <c r="N51" s="906"/>
      <c r="O51" s="906"/>
      <c r="P51" s="906"/>
      <c r="Q51" s="906"/>
      <c r="R51" s="906"/>
      <c r="S51" s="906"/>
      <c r="T51" s="906"/>
      <c r="U51" s="906"/>
      <c r="V51" s="906"/>
      <c r="W51" s="906"/>
      <c r="X51" s="906"/>
      <c r="Y51" s="906"/>
      <c r="Z51" s="906"/>
      <c r="AA51" s="906"/>
      <c r="AB51" s="906"/>
      <c r="AC51" s="906"/>
      <c r="AD51" s="906"/>
      <c r="AE51" s="906"/>
      <c r="AF51" s="906"/>
    </row>
    <row r="52" spans="2:32" ht="18" customHeight="1">
      <c r="B52" s="463"/>
      <c r="E52" s="459"/>
      <c r="F52" s="459"/>
      <c r="G52" s="459"/>
      <c r="H52" s="459"/>
      <c r="I52" s="459"/>
      <c r="J52" s="459"/>
      <c r="K52" s="459"/>
      <c r="L52" s="459"/>
      <c r="M52" s="459"/>
      <c r="N52" s="459"/>
      <c r="O52" s="459"/>
      <c r="P52" s="459"/>
      <c r="Q52" s="459"/>
      <c r="R52" s="459"/>
      <c r="S52" s="459"/>
      <c r="T52" s="459"/>
      <c r="U52" s="459"/>
      <c r="V52" s="459"/>
      <c r="W52" s="459"/>
      <c r="X52" s="459"/>
      <c r="Y52" s="459"/>
      <c r="Z52" s="459"/>
      <c r="AA52" s="459"/>
      <c r="AB52" s="459"/>
      <c r="AC52" s="459"/>
      <c r="AD52" s="459"/>
      <c r="AE52" s="459"/>
    </row>
    <row r="53" spans="2:32" hidden="1">
      <c r="B53" s="463"/>
      <c r="E53" s="459"/>
      <c r="F53" s="459"/>
      <c r="G53" s="459"/>
      <c r="H53" s="459"/>
      <c r="I53" s="459"/>
      <c r="J53" s="459"/>
      <c r="K53" s="459"/>
      <c r="L53" s="459"/>
      <c r="M53" s="459"/>
      <c r="N53" s="459"/>
      <c r="O53" s="459"/>
      <c r="P53" s="459"/>
      <c r="Q53" s="459"/>
      <c r="R53" s="459"/>
      <c r="S53" s="459"/>
      <c r="T53" s="459"/>
      <c r="U53" s="459"/>
      <c r="V53" s="459"/>
      <c r="W53" s="459"/>
      <c r="X53" s="459"/>
      <c r="Y53" s="459"/>
      <c r="Z53" s="459"/>
      <c r="AA53" s="459"/>
      <c r="AB53" s="459"/>
      <c r="AC53" s="459"/>
      <c r="AD53" s="459"/>
      <c r="AE53" s="459"/>
    </row>
    <row r="54" spans="2:32" hidden="1">
      <c r="B54" s="463"/>
      <c r="E54" s="459"/>
      <c r="F54" s="459"/>
      <c r="G54" s="459"/>
      <c r="H54" s="459"/>
      <c r="I54" s="459"/>
      <c r="J54" s="459"/>
      <c r="K54" s="459"/>
      <c r="L54" s="459"/>
      <c r="M54" s="459"/>
      <c r="N54" s="459"/>
      <c r="O54" s="459"/>
      <c r="P54" s="459"/>
      <c r="Q54" s="459"/>
      <c r="R54" s="459"/>
      <c r="S54" s="459"/>
      <c r="T54" s="459"/>
      <c r="U54" s="459"/>
      <c r="V54" s="459"/>
      <c r="W54" s="459"/>
      <c r="X54" s="459"/>
      <c r="Y54" s="459"/>
      <c r="Z54" s="459"/>
      <c r="AA54" s="459"/>
      <c r="AB54" s="459"/>
      <c r="AC54" s="459"/>
      <c r="AD54" s="459"/>
      <c r="AE54" s="459"/>
    </row>
    <row r="55" spans="2:32" hidden="1">
      <c r="B55" s="463"/>
      <c r="E55" s="459"/>
      <c r="F55" s="459"/>
      <c r="G55" s="459"/>
      <c r="H55" s="459"/>
      <c r="I55" s="459"/>
      <c r="J55" s="459"/>
      <c r="K55" s="459"/>
      <c r="L55" s="459"/>
      <c r="M55" s="459"/>
      <c r="N55" s="459"/>
      <c r="O55" s="459"/>
      <c r="P55" s="459"/>
      <c r="Q55" s="459"/>
      <c r="R55" s="459"/>
      <c r="S55" s="459"/>
      <c r="T55" s="459"/>
      <c r="U55" s="459"/>
      <c r="V55" s="459"/>
      <c r="W55" s="459"/>
      <c r="X55" s="459"/>
      <c r="Y55" s="459"/>
      <c r="Z55" s="459"/>
      <c r="AA55" s="459"/>
      <c r="AB55" s="459"/>
      <c r="AC55" s="459"/>
      <c r="AD55" s="459"/>
      <c r="AE55" s="459"/>
    </row>
    <row r="56" spans="2:32" hidden="1">
      <c r="E56" s="459"/>
      <c r="F56" s="459"/>
      <c r="G56" s="459"/>
      <c r="H56" s="459"/>
      <c r="I56" s="459"/>
      <c r="J56" s="459"/>
      <c r="K56" s="459"/>
      <c r="L56" s="459"/>
      <c r="M56" s="459"/>
      <c r="N56" s="459"/>
      <c r="O56" s="459"/>
      <c r="P56" s="459"/>
      <c r="Q56" s="459"/>
      <c r="R56" s="459"/>
      <c r="S56" s="459"/>
      <c r="T56" s="459"/>
      <c r="U56" s="459"/>
      <c r="V56" s="459"/>
      <c r="W56" s="459"/>
      <c r="X56" s="459"/>
      <c r="Y56" s="459"/>
      <c r="Z56" s="459"/>
      <c r="AA56" s="459"/>
      <c r="AB56" s="459"/>
      <c r="AC56" s="459"/>
      <c r="AD56" s="459"/>
      <c r="AE56" s="459"/>
    </row>
    <row r="57" spans="2:32" hidden="1">
      <c r="E57" s="459"/>
      <c r="F57" s="459"/>
      <c r="G57" s="459"/>
      <c r="H57" s="459"/>
      <c r="I57" s="459"/>
      <c r="J57" s="459"/>
      <c r="K57" s="459"/>
      <c r="L57" s="459"/>
      <c r="M57" s="459"/>
      <c r="N57" s="459"/>
      <c r="O57" s="459"/>
      <c r="P57" s="459"/>
      <c r="Q57" s="459"/>
      <c r="R57" s="459"/>
      <c r="S57" s="459"/>
      <c r="T57" s="459"/>
      <c r="U57" s="459"/>
      <c r="V57" s="459"/>
      <c r="W57" s="459"/>
      <c r="X57" s="459"/>
      <c r="Y57" s="459"/>
      <c r="Z57" s="459"/>
      <c r="AA57" s="459"/>
      <c r="AB57" s="459"/>
      <c r="AC57" s="459"/>
      <c r="AD57" s="459"/>
      <c r="AE57" s="459"/>
    </row>
    <row r="58" spans="2:32" hidden="1">
      <c r="E58" s="459"/>
      <c r="F58" s="459"/>
      <c r="G58" s="459"/>
      <c r="H58" s="459"/>
      <c r="I58" s="459"/>
      <c r="J58" s="459"/>
      <c r="K58" s="459"/>
      <c r="L58" s="459"/>
      <c r="M58" s="459"/>
      <c r="N58" s="459"/>
      <c r="O58" s="459"/>
      <c r="P58" s="459"/>
      <c r="Q58" s="459"/>
      <c r="R58" s="459"/>
      <c r="S58" s="459"/>
      <c r="T58" s="459"/>
      <c r="U58" s="459"/>
      <c r="V58" s="459"/>
      <c r="W58" s="459"/>
      <c r="X58" s="459"/>
      <c r="Y58" s="459"/>
      <c r="Z58" s="459"/>
      <c r="AA58" s="459"/>
      <c r="AB58" s="459"/>
      <c r="AC58" s="459"/>
      <c r="AD58" s="459"/>
      <c r="AE58" s="459"/>
    </row>
    <row r="59" spans="2:32" hidden="1">
      <c r="E59" s="459"/>
      <c r="F59" s="459"/>
      <c r="G59" s="459"/>
      <c r="H59" s="459"/>
      <c r="I59" s="459"/>
      <c r="J59" s="459"/>
      <c r="K59" s="459"/>
      <c r="L59" s="459"/>
      <c r="M59" s="459"/>
      <c r="N59" s="459"/>
      <c r="O59" s="459"/>
      <c r="P59" s="459"/>
      <c r="Q59" s="459"/>
      <c r="R59" s="459"/>
      <c r="S59" s="459"/>
      <c r="T59" s="459"/>
      <c r="U59" s="459"/>
      <c r="V59" s="459"/>
      <c r="W59" s="459"/>
      <c r="X59" s="459"/>
      <c r="Y59" s="459"/>
      <c r="Z59" s="459"/>
      <c r="AA59" s="459"/>
      <c r="AB59" s="459"/>
      <c r="AC59" s="459"/>
      <c r="AD59" s="459"/>
      <c r="AE59" s="459"/>
    </row>
    <row r="60" spans="2:32" hidden="1">
      <c r="E60" s="459"/>
      <c r="F60" s="459"/>
      <c r="G60" s="459"/>
      <c r="H60" s="459"/>
      <c r="I60" s="459"/>
      <c r="J60" s="459"/>
      <c r="K60" s="459"/>
      <c r="L60" s="459"/>
      <c r="M60" s="459"/>
      <c r="N60" s="459"/>
      <c r="O60" s="459"/>
      <c r="P60" s="459"/>
      <c r="Q60" s="459"/>
      <c r="R60" s="459"/>
      <c r="S60" s="459"/>
      <c r="T60" s="459"/>
      <c r="U60" s="459"/>
      <c r="V60" s="459"/>
      <c r="W60" s="459"/>
      <c r="X60" s="459"/>
      <c r="Y60" s="459"/>
      <c r="Z60" s="459"/>
      <c r="AA60" s="459"/>
      <c r="AB60" s="459"/>
      <c r="AC60" s="459"/>
      <c r="AD60" s="459"/>
      <c r="AE60" s="459"/>
    </row>
    <row r="61" spans="2:32" hidden="1">
      <c r="E61" s="459"/>
      <c r="F61" s="459"/>
      <c r="G61" s="459"/>
      <c r="H61" s="459"/>
      <c r="I61" s="459"/>
      <c r="J61" s="459"/>
      <c r="K61" s="459"/>
      <c r="L61" s="459"/>
      <c r="M61" s="459"/>
      <c r="N61" s="459"/>
      <c r="O61" s="459"/>
      <c r="P61" s="459"/>
      <c r="Q61" s="459"/>
      <c r="R61" s="459"/>
      <c r="S61" s="459"/>
      <c r="T61" s="459"/>
      <c r="U61" s="459"/>
      <c r="V61" s="459"/>
      <c r="W61" s="459"/>
      <c r="X61" s="459"/>
      <c r="Y61" s="459"/>
      <c r="Z61" s="459"/>
      <c r="AA61" s="459"/>
      <c r="AB61" s="459"/>
      <c r="AC61" s="459"/>
      <c r="AD61" s="459"/>
      <c r="AE61" s="459"/>
    </row>
    <row r="62" spans="2:32" hidden="1">
      <c r="E62" s="459"/>
      <c r="F62" s="459"/>
      <c r="G62" s="459"/>
      <c r="H62" s="459"/>
      <c r="I62" s="459"/>
      <c r="J62" s="459"/>
      <c r="K62" s="459"/>
      <c r="L62" s="459"/>
      <c r="M62" s="459"/>
      <c r="N62" s="459"/>
      <c r="O62" s="459"/>
      <c r="P62" s="459"/>
      <c r="Q62" s="459"/>
      <c r="R62" s="459"/>
      <c r="S62" s="459"/>
      <c r="T62" s="459"/>
      <c r="U62" s="459"/>
      <c r="V62" s="459"/>
      <c r="W62" s="459"/>
      <c r="X62" s="459"/>
      <c r="Y62" s="459"/>
      <c r="Z62" s="459"/>
      <c r="AA62" s="459"/>
      <c r="AB62" s="459"/>
      <c r="AC62" s="459"/>
      <c r="AD62" s="459"/>
      <c r="AE62" s="459"/>
    </row>
    <row r="63" spans="2:32" hidden="1">
      <c r="E63" s="459"/>
      <c r="F63" s="459"/>
      <c r="G63" s="459"/>
      <c r="H63" s="459"/>
      <c r="I63" s="459"/>
      <c r="J63" s="459"/>
      <c r="K63" s="459"/>
      <c r="L63" s="459"/>
      <c r="M63" s="459"/>
      <c r="N63" s="459"/>
      <c r="O63" s="459"/>
      <c r="P63" s="459"/>
      <c r="Q63" s="459"/>
      <c r="R63" s="459"/>
      <c r="S63" s="459"/>
      <c r="T63" s="459"/>
      <c r="U63" s="459"/>
      <c r="V63" s="459"/>
      <c r="W63" s="459"/>
      <c r="X63" s="459"/>
      <c r="Y63" s="459"/>
      <c r="Z63" s="459"/>
      <c r="AA63" s="459"/>
      <c r="AB63" s="459"/>
      <c r="AC63" s="459"/>
      <c r="AD63" s="459"/>
      <c r="AE63" s="459"/>
    </row>
  </sheetData>
  <sheetProtection algorithmName="SHA-512" hashValue="H54tPEapu8QI4EKAR+y2QdNfLF07RW9XEcT0qcE3NH+k8/WG44ILAK2tCuGPyUNmMG6mGsz84g5xB0A5+FjdSA==" saltValue="vVMBFP84vsoQMmK+rFiBHQ==" spinCount="100000" sheet="1" objects="1" scenarios="1"/>
  <mergeCells count="1">
    <mergeCell ref="B3:C3"/>
  </mergeCell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113F4-CAC2-4665-8FD6-AF5354F0ECAB}">
  <sheetPr codeName="Sheet8">
    <tabColor theme="7" tint="0.59999389629810485"/>
  </sheetPr>
  <dimension ref="A1:BA1048576"/>
  <sheetViews>
    <sheetView zoomScaleNormal="100" workbookViewId="0"/>
  </sheetViews>
  <sheetFormatPr defaultColWidth="0" defaultRowHeight="14.5" zeroHeight="1"/>
  <cols>
    <col min="1" max="1" width="6" style="24" customWidth="1"/>
    <col min="2" max="2" width="47" style="24" bestFit="1" customWidth="1"/>
    <col min="3" max="3" width="28.90625" style="134" bestFit="1" customWidth="1"/>
    <col min="4" max="4" width="34.54296875" style="134" bestFit="1" customWidth="1"/>
    <col min="5" max="5" width="29.36328125" style="134" bestFit="1" customWidth="1"/>
    <col min="6" max="6" width="32.90625" style="134" bestFit="1" customWidth="1"/>
    <col min="7" max="7" width="34.7265625" style="134" bestFit="1" customWidth="1"/>
    <col min="8" max="8" width="32.36328125" style="134" bestFit="1" customWidth="1"/>
    <col min="9" max="9" width="30.453125" style="134" bestFit="1" customWidth="1"/>
    <col min="10" max="11" width="30.26953125" style="134" customWidth="1"/>
    <col min="12" max="12" width="3.81640625" style="24" customWidth="1"/>
    <col min="13" max="13" width="30.26953125" style="24" hidden="1" customWidth="1"/>
    <col min="14" max="19" width="30.26953125" style="958" hidden="1" customWidth="1"/>
    <col min="20" max="35" width="30.26953125" style="24" hidden="1" customWidth="1"/>
    <col min="36" max="42" width="3.81640625" style="24" hidden="1" customWidth="1"/>
    <col min="43" max="50" width="9.453125" style="24" hidden="1" customWidth="1"/>
    <col min="51" max="51" width="18.7265625" style="24" hidden="1" customWidth="1"/>
    <col min="52" max="53" width="9.453125" style="24" hidden="1" customWidth="1"/>
    <col min="54" max="16384" width="0.26953125" style="24" hidden="1"/>
  </cols>
  <sheetData>
    <row r="1" spans="2:44">
      <c r="N1" s="24"/>
      <c r="O1" s="24"/>
      <c r="P1" s="24"/>
      <c r="Q1" s="24"/>
      <c r="R1" s="24"/>
      <c r="S1" s="24"/>
    </row>
    <row r="2" spans="2:44" ht="28.5">
      <c r="B2" s="32" t="s">
        <v>236</v>
      </c>
      <c r="N2" s="24"/>
      <c r="O2" s="24"/>
      <c r="P2" s="24"/>
      <c r="Q2" s="24"/>
      <c r="R2" s="24"/>
      <c r="S2" s="24"/>
    </row>
    <row r="3" spans="2:44" ht="40.5" customHeight="1">
      <c r="B3" s="306" t="s">
        <v>505</v>
      </c>
      <c r="N3" s="24"/>
      <c r="O3" s="24"/>
      <c r="P3" s="24"/>
      <c r="Q3" s="24"/>
      <c r="R3" s="24"/>
      <c r="S3" s="24"/>
    </row>
    <row r="4" spans="2:44" ht="18.649999999999999" customHeight="1">
      <c r="N4" s="24"/>
      <c r="O4" s="24"/>
      <c r="P4" s="24"/>
      <c r="Q4" s="24"/>
      <c r="R4" s="24"/>
      <c r="S4" s="24"/>
      <c r="Z4" s="958"/>
      <c r="AA4" s="958"/>
      <c r="AB4" s="958"/>
      <c r="AC4" s="958"/>
      <c r="AD4" s="958"/>
      <c r="AE4" s="958"/>
      <c r="AF4" s="958"/>
      <c r="AG4" s="958"/>
      <c r="AH4" s="958"/>
      <c r="AI4" s="958"/>
      <c r="AJ4" s="958"/>
      <c r="AK4" s="958"/>
      <c r="AL4" s="958"/>
      <c r="AM4" s="958"/>
      <c r="AN4" s="958"/>
      <c r="AO4" s="958"/>
      <c r="AP4" s="958"/>
      <c r="AQ4" s="958"/>
      <c r="AR4" s="958"/>
    </row>
    <row r="5" spans="2:44" ht="16.5">
      <c r="B5" s="202" t="s">
        <v>237</v>
      </c>
      <c r="C5" s="203" t="s">
        <v>238</v>
      </c>
      <c r="D5" s="203" t="s">
        <v>239</v>
      </c>
      <c r="E5" s="203" t="s">
        <v>240</v>
      </c>
      <c r="F5" s="203" t="s">
        <v>241</v>
      </c>
      <c r="G5" s="203" t="s">
        <v>242</v>
      </c>
      <c r="H5" s="203" t="s">
        <v>243</v>
      </c>
      <c r="I5" s="203" t="s">
        <v>244</v>
      </c>
      <c r="J5" s="203" t="s">
        <v>245</v>
      </c>
      <c r="K5" s="203" t="s">
        <v>246</v>
      </c>
      <c r="L5" s="134"/>
      <c r="N5" s="135" t="s">
        <v>247</v>
      </c>
      <c r="O5" s="135" t="s">
        <v>248</v>
      </c>
      <c r="P5" s="135" t="s">
        <v>249</v>
      </c>
      <c r="Q5" s="135" t="s">
        <v>250</v>
      </c>
      <c r="R5" s="135" t="s">
        <v>251</v>
      </c>
      <c r="S5" s="135" t="s">
        <v>252</v>
      </c>
      <c r="T5" s="135" t="s">
        <v>570</v>
      </c>
      <c r="W5" s="135" t="s">
        <v>570</v>
      </c>
      <c r="X5" s="135" t="s">
        <v>571</v>
      </c>
      <c r="Z5" s="958"/>
      <c r="AA5" s="958"/>
      <c r="AB5" s="958"/>
      <c r="AC5" s="958"/>
      <c r="AD5" s="958"/>
      <c r="AE5" s="958"/>
      <c r="AF5" s="958"/>
      <c r="AG5" s="958"/>
      <c r="AH5" s="958"/>
      <c r="AI5" s="958"/>
      <c r="AJ5" s="958"/>
      <c r="AK5" s="958"/>
      <c r="AL5" s="958"/>
      <c r="AM5" s="958"/>
      <c r="AN5" s="958"/>
      <c r="AO5" s="958"/>
      <c r="AP5" s="958"/>
      <c r="AQ5" s="958"/>
      <c r="AR5" s="958"/>
    </row>
    <row r="6" spans="2:44">
      <c r="B6" s="204" t="s">
        <v>173</v>
      </c>
      <c r="C6" s="205">
        <v>0</v>
      </c>
      <c r="D6" s="205">
        <v>0</v>
      </c>
      <c r="E6" s="205">
        <v>0</v>
      </c>
      <c r="F6" s="205">
        <v>0</v>
      </c>
      <c r="G6" s="205">
        <v>0</v>
      </c>
      <c r="H6" s="205">
        <v>0</v>
      </c>
      <c r="I6" s="205">
        <v>0</v>
      </c>
      <c r="J6" s="205">
        <v>0</v>
      </c>
      <c r="K6" s="205">
        <v>0</v>
      </c>
      <c r="L6" s="904"/>
      <c r="N6" s="959" t="str" cm="1">
        <f t="array" ref="N6:N57">_xlfn.VSTACK($B$6, _xlfn._xlws.FILTER($B$7:$B$57, ISNA(MATCH($B$7:$B$57, '2d) Planwerte (Anlage)'!$C$11:$I$11, 0))))</f>
        <v>- nicht ausgewählt -</v>
      </c>
      <c r="O6" s="959" t="str" cm="1">
        <f t="array" ref="O6:O57">_xlfn.VSTACK($B$6, _xlfn._xlws.FILTER($B$7:$B$57, ISNA(MATCH($B$7:$B$57, '2d) Planwerte (Anlage)'!$C$11:$I$11, 0))))</f>
        <v>- nicht ausgewählt -</v>
      </c>
      <c r="P6" s="959" t="str" cm="1">
        <f t="array" ref="P6:P57">_xlfn.VSTACK($B$6, _xlfn._xlws.FILTER($B$7:$B$57, ISNA(MATCH($B$7:$B$57, '2d) Planwerte (Anlage)'!$C$11:$I$11, 0))))</f>
        <v>- nicht ausgewählt -</v>
      </c>
      <c r="Q6" s="959" t="str" cm="1">
        <f t="array" ref="Q6:Q57">_xlfn.VSTACK($B$6, _xlfn._xlws.FILTER($B$7:$B$57, ISNA(MATCH($B$7:$B$57, '2d) Planwerte (Anlage)'!$C$11:$I$11, 0))))</f>
        <v>- nicht ausgewählt -</v>
      </c>
      <c r="R6" s="959" t="str" cm="1">
        <f t="array" ref="R6:R57">_xlfn.VSTACK($B$6, _xlfn._xlws.FILTER($B$7:$B$57, ISNA(MATCH($B$7:$B$57, '2d) Planwerte (Anlage)'!$C$11:$I$11, 0))))</f>
        <v>- nicht ausgewählt -</v>
      </c>
      <c r="S6" s="959" t="str" cm="1">
        <f t="array" ref="S6:S57">_xlfn.VSTACK($B$6, _xlfn._xlws.FILTER($B$7:$B$57, ISNA(MATCH($B$7:$B$57, '2d) Planwerte (Anlage)'!$C$11:$I$11, 0))))</f>
        <v>- nicht ausgewählt -</v>
      </c>
      <c r="T6" s="959" t="str" cm="1">
        <f t="array" ref="T6:T57">_xlfn.VSTACK($B$6, _xlfn._xlws.FILTER($B$7:$B$57, ISNA(MATCH($B$7:$B$57, '2d) Planwerte (Anlage)'!$C$11:$I$11, 0))))</f>
        <v>- nicht ausgewählt -</v>
      </c>
      <c r="W6" s="24" t="str" cm="1">
        <f t="array" ref="W6:W12">TRANSPOSE('2d) Planwerte (Anlage)'!C11:I11)</f>
        <v>- nicht ausgewählt -</v>
      </c>
      <c r="X6" s="24">
        <f>IF(OR(W6=$B$53,W6=$B$54,W6=$B$57),1,0)</f>
        <v>0</v>
      </c>
      <c r="Z6" s="958"/>
      <c r="AA6" s="958"/>
      <c r="AB6" s="958"/>
      <c r="AC6" s="958"/>
      <c r="AD6" s="958"/>
      <c r="AE6" s="958"/>
      <c r="AF6" s="958"/>
      <c r="AG6" s="958"/>
      <c r="AH6" s="958"/>
      <c r="AI6" s="958"/>
      <c r="AJ6" s="958"/>
      <c r="AK6" s="958"/>
      <c r="AL6" s="958"/>
      <c r="AM6" s="958"/>
      <c r="AN6" s="958"/>
      <c r="AO6" s="958"/>
      <c r="AP6" s="958"/>
      <c r="AQ6" s="958"/>
      <c r="AR6" s="958"/>
    </row>
    <row r="7" spans="2:44">
      <c r="B7" s="127" t="s">
        <v>253</v>
      </c>
      <c r="C7" s="206">
        <v>0</v>
      </c>
      <c r="D7" s="206">
        <v>0</v>
      </c>
      <c r="E7" s="206">
        <v>0.11</v>
      </c>
      <c r="F7" s="206">
        <v>0</v>
      </c>
      <c r="G7" s="206">
        <v>0</v>
      </c>
      <c r="H7" s="206">
        <v>0</v>
      </c>
      <c r="I7" s="206">
        <v>0</v>
      </c>
      <c r="J7" s="442">
        <v>2.2800000000000001E-2</v>
      </c>
      <c r="K7" s="206">
        <v>21</v>
      </c>
      <c r="L7" s="205"/>
      <c r="N7" s="959" t="str">
        <v>01: Raffinerieprodukte</v>
      </c>
      <c r="O7" s="24" t="str">
        <v>01: Raffinerieprodukte</v>
      </c>
      <c r="P7" s="24" t="str">
        <v>01: Raffinerieprodukte</v>
      </c>
      <c r="Q7" s="127" t="str">
        <v>01: Raffinerieprodukte</v>
      </c>
      <c r="R7" s="127" t="str">
        <v>01: Raffinerieprodukte</v>
      </c>
      <c r="S7" s="127" t="str">
        <v>01: Raffinerieprodukte</v>
      </c>
      <c r="T7" s="127" t="str">
        <v>01: Raffinerieprodukte</v>
      </c>
      <c r="W7" s="24" t="str">
        <v>- nicht ausgewählt -</v>
      </c>
      <c r="X7" s="24">
        <f>IF(OR(W7=$B$53,W7=$B$54,W7=$B$57),1,0)+X6</f>
        <v>0</v>
      </c>
      <c r="Z7" s="958"/>
      <c r="AA7" s="958"/>
      <c r="AB7" s="958"/>
      <c r="AC7" s="958"/>
      <c r="AD7" s="958"/>
      <c r="AE7" s="958"/>
      <c r="AF7" s="958"/>
      <c r="AG7" s="958"/>
      <c r="AH7" s="958"/>
      <c r="AI7" s="958"/>
      <c r="AJ7" s="958"/>
      <c r="AK7" s="958"/>
      <c r="AL7" s="958"/>
      <c r="AM7" s="958"/>
      <c r="AN7" s="958"/>
      <c r="AO7" s="958"/>
      <c r="AP7" s="958"/>
      <c r="AQ7" s="958"/>
      <c r="AR7" s="958"/>
    </row>
    <row r="8" spans="2:44">
      <c r="B8" t="s">
        <v>254</v>
      </c>
      <c r="C8" s="205">
        <v>0.1</v>
      </c>
      <c r="D8" s="205">
        <v>0</v>
      </c>
      <c r="E8" s="205">
        <v>0.67</v>
      </c>
      <c r="F8" s="205">
        <v>2.83</v>
      </c>
      <c r="G8" s="205">
        <v>0.86</v>
      </c>
      <c r="H8" s="205">
        <v>0</v>
      </c>
      <c r="I8" s="205">
        <v>0</v>
      </c>
      <c r="J8" s="205">
        <v>1.321</v>
      </c>
      <c r="K8" s="205" t="s">
        <v>255</v>
      </c>
      <c r="L8" s="205"/>
      <c r="N8" s="959" t="str">
        <v>02-04: Primärstahl</v>
      </c>
      <c r="O8" s="24" t="str">
        <v>02-04: Primärstahl</v>
      </c>
      <c r="P8" s="24" t="str">
        <v>02-04: Primärstahl</v>
      </c>
      <c r="Q8" s="24" t="str">
        <v>02-04: Primärstahl</v>
      </c>
      <c r="R8" s="24" t="str">
        <v>02-04: Primärstahl</v>
      </c>
      <c r="S8" s="24" t="str">
        <v>02-04: Primärstahl</v>
      </c>
      <c r="T8" s="24" t="str">
        <v>02-04: Primärstahl</v>
      </c>
      <c r="W8" s="24" t="str">
        <v>- nicht ausgewählt -</v>
      </c>
      <c r="X8" s="24">
        <f>IF(OR(W8=$B$53,W8=$B$54,W8=$B$57),1,0)+X7</f>
        <v>0</v>
      </c>
      <c r="Z8" s="958"/>
      <c r="AA8" s="958"/>
      <c r="AB8" s="958"/>
      <c r="AC8" s="958"/>
      <c r="AD8" s="958"/>
      <c r="AE8" s="958"/>
      <c r="AF8" s="958"/>
      <c r="AG8" s="958"/>
      <c r="AH8" s="958"/>
      <c r="AI8" s="958"/>
      <c r="AJ8" s="958"/>
      <c r="AK8" s="958"/>
      <c r="AL8" s="958"/>
      <c r="AM8" s="958"/>
      <c r="AN8" s="958"/>
      <c r="AO8" s="958"/>
      <c r="AP8" s="958"/>
      <c r="AQ8" s="958"/>
      <c r="AR8" s="958"/>
    </row>
    <row r="9" spans="2:44">
      <c r="B9" s="127" t="s">
        <v>256</v>
      </c>
      <c r="C9" s="206">
        <v>0.44</v>
      </c>
      <c r="D9" s="206">
        <v>0</v>
      </c>
      <c r="E9" s="206">
        <v>0.04</v>
      </c>
      <c r="F9" s="206">
        <v>0</v>
      </c>
      <c r="G9" s="206">
        <v>0</v>
      </c>
      <c r="H9" s="206">
        <v>0</v>
      </c>
      <c r="I9" s="206">
        <v>0</v>
      </c>
      <c r="J9" s="442">
        <v>0.05</v>
      </c>
      <c r="K9" s="206">
        <v>24</v>
      </c>
      <c r="L9" s="205"/>
      <c r="N9" s="127" t="str">
        <v>05: EAF Kohlenstoffstahl</v>
      </c>
      <c r="O9" s="127" t="str">
        <v>05: EAF Kohlenstoffstahl</v>
      </c>
      <c r="P9" s="127" t="str">
        <v>05: EAF Kohlenstoffstahl</v>
      </c>
      <c r="Q9" s="127" t="str">
        <v>05: EAF Kohlenstoffstahl</v>
      </c>
      <c r="R9" s="127" t="str">
        <v>05: EAF Kohlenstoffstahl</v>
      </c>
      <c r="S9" s="127" t="str">
        <v>05: EAF Kohlenstoffstahl</v>
      </c>
      <c r="T9" s="127" t="str">
        <v>05: EAF Kohlenstoffstahl</v>
      </c>
      <c r="W9" s="24" t="str">
        <v>- nicht ausgewählt -</v>
      </c>
      <c r="X9" s="24">
        <f t="shared" ref="X9:X12" si="0">IF(OR(W9=$B$53,W9=$B$54,W9=$B$57),1,0)+X8</f>
        <v>0</v>
      </c>
      <c r="Z9" s="958"/>
      <c r="AA9" s="958"/>
      <c r="AB9" s="958"/>
      <c r="AC9" s="958"/>
      <c r="AD9" s="958"/>
      <c r="AE9" s="958"/>
      <c r="AF9" s="958"/>
      <c r="AG9" s="958"/>
      <c r="AH9" s="958"/>
      <c r="AI9" s="958"/>
      <c r="AJ9" s="958"/>
      <c r="AK9" s="958"/>
      <c r="AL9" s="958"/>
      <c r="AM9" s="958"/>
      <c r="AN9" s="958"/>
      <c r="AO9" s="958"/>
      <c r="AP9" s="958"/>
      <c r="AQ9" s="958"/>
      <c r="AR9" s="958"/>
    </row>
    <row r="10" spans="2:44">
      <c r="B10" t="s">
        <v>257</v>
      </c>
      <c r="C10" s="205">
        <v>0.44</v>
      </c>
      <c r="D10" s="205">
        <v>0</v>
      </c>
      <c r="E10" s="205">
        <v>0.04</v>
      </c>
      <c r="F10" s="205">
        <v>0</v>
      </c>
      <c r="G10" s="205">
        <v>0</v>
      </c>
      <c r="H10" s="205">
        <v>0</v>
      </c>
      <c r="I10" s="205">
        <v>0</v>
      </c>
      <c r="J10" s="205">
        <v>0.10299999999999999</v>
      </c>
      <c r="K10" s="205">
        <v>24</v>
      </c>
      <c r="L10" s="205"/>
      <c r="N10" s="959" t="str">
        <v>06: EAF hochlegierter Stahl</v>
      </c>
      <c r="O10" s="24" t="str">
        <v>06: EAF hochlegierter Stahl</v>
      </c>
      <c r="P10" s="24" t="str">
        <v>06: EAF hochlegierter Stahl</v>
      </c>
      <c r="Q10" s="24" t="str">
        <v>06: EAF hochlegierter Stahl</v>
      </c>
      <c r="R10" s="24" t="str">
        <v>06: EAF hochlegierter Stahl</v>
      </c>
      <c r="S10" s="24" t="str">
        <v>06: EAF hochlegierter Stahl</v>
      </c>
      <c r="T10" s="24" t="str">
        <v>06: EAF hochlegierter Stahl</v>
      </c>
      <c r="W10" s="24" t="str">
        <v>- nicht ausgewählt -</v>
      </c>
      <c r="X10" s="24">
        <f t="shared" si="0"/>
        <v>0</v>
      </c>
      <c r="Z10" s="958"/>
      <c r="AA10" s="958"/>
      <c r="AB10" s="958"/>
      <c r="AC10" s="958"/>
      <c r="AD10" s="958"/>
      <c r="AE10" s="958"/>
      <c r="AF10" s="958"/>
      <c r="AG10" s="958"/>
      <c r="AH10" s="958"/>
      <c r="AI10" s="958"/>
      <c r="AJ10" s="958"/>
      <c r="AK10" s="958"/>
      <c r="AL10" s="958"/>
      <c r="AM10" s="958"/>
      <c r="AN10" s="958"/>
      <c r="AO10" s="958"/>
      <c r="AP10" s="958"/>
      <c r="AQ10" s="958"/>
      <c r="AR10" s="958"/>
    </row>
    <row r="11" spans="2:44">
      <c r="B11" s="127" t="s">
        <v>258</v>
      </c>
      <c r="C11" s="206">
        <v>0.56000000000000005</v>
      </c>
      <c r="D11" s="206">
        <v>0</v>
      </c>
      <c r="E11" s="206">
        <v>0.04</v>
      </c>
      <c r="F11" s="206">
        <v>0</v>
      </c>
      <c r="G11" s="206">
        <v>0</v>
      </c>
      <c r="H11" s="206">
        <v>0</v>
      </c>
      <c r="I11" s="206">
        <v>0</v>
      </c>
      <c r="J11" s="442">
        <v>7.2999999999999995E-2</v>
      </c>
      <c r="K11" s="206">
        <v>25</v>
      </c>
      <c r="L11" s="205"/>
      <c r="N11" s="127" t="str">
        <v>07: Eisenguss</v>
      </c>
      <c r="O11" s="127" t="str">
        <v>07: Eisenguss</v>
      </c>
      <c r="P11" s="127" t="str">
        <v>07: Eisenguss</v>
      </c>
      <c r="Q11" s="127" t="str">
        <v>07: Eisenguss</v>
      </c>
      <c r="R11" s="127" t="str">
        <v>07: Eisenguss</v>
      </c>
      <c r="S11" s="127" t="str">
        <v>07: Eisenguss</v>
      </c>
      <c r="T11" s="127" t="str">
        <v>07: Eisenguss</v>
      </c>
      <c r="W11" s="24" t="str">
        <v>- nicht ausgewählt -</v>
      </c>
      <c r="X11" s="24">
        <f t="shared" si="0"/>
        <v>0</v>
      </c>
      <c r="Z11" s="958"/>
      <c r="AA11" s="958"/>
      <c r="AB11" s="958"/>
      <c r="AC11" s="958"/>
      <c r="AD11" s="958"/>
      <c r="AE11" s="958"/>
      <c r="AF11" s="958"/>
      <c r="AG11" s="958"/>
      <c r="AH11" s="958"/>
      <c r="AI11" s="958"/>
      <c r="AJ11" s="958"/>
      <c r="AK11" s="958"/>
      <c r="AL11" s="958"/>
      <c r="AM11" s="958"/>
      <c r="AN11" s="958"/>
      <c r="AO11" s="958"/>
      <c r="AP11" s="958"/>
      <c r="AQ11" s="958"/>
      <c r="AR11" s="958"/>
    </row>
    <row r="12" spans="2:44">
      <c r="B12" t="s">
        <v>259</v>
      </c>
      <c r="C12" s="205">
        <v>0.17</v>
      </c>
      <c r="D12" s="205">
        <v>0</v>
      </c>
      <c r="E12" s="205">
        <v>0.77</v>
      </c>
      <c r="F12" s="205">
        <v>7.48</v>
      </c>
      <c r="G12" s="205">
        <v>0</v>
      </c>
      <c r="H12" s="205">
        <v>0</v>
      </c>
      <c r="I12" s="205">
        <v>0</v>
      </c>
      <c r="J12" s="443">
        <v>0.312</v>
      </c>
      <c r="K12" s="205">
        <v>26</v>
      </c>
      <c r="L12" s="205"/>
      <c r="N12" s="959" t="str">
        <v>08: Vorgebrannte Anoden</v>
      </c>
      <c r="O12" s="24" t="str">
        <v>08: Vorgebrannte Anoden</v>
      </c>
      <c r="P12" s="24" t="str">
        <v>08: Vorgebrannte Anoden</v>
      </c>
      <c r="Q12" s="24" t="str">
        <v>08: Vorgebrannte Anoden</v>
      </c>
      <c r="R12" s="24" t="str">
        <v>08: Vorgebrannte Anoden</v>
      </c>
      <c r="S12" s="24" t="str">
        <v>08: Vorgebrannte Anoden</v>
      </c>
      <c r="T12" s="24" t="str">
        <v>08: Vorgebrannte Anoden</v>
      </c>
      <c r="W12" s="24" t="str">
        <v>- nicht ausgewählt -</v>
      </c>
      <c r="X12" s="24">
        <f t="shared" si="0"/>
        <v>0</v>
      </c>
      <c r="Z12" s="958"/>
      <c r="AA12" s="958"/>
      <c r="AB12" s="958"/>
      <c r="AC12" s="958"/>
      <c r="AD12" s="958"/>
      <c r="AE12" s="958"/>
      <c r="AF12" s="958"/>
      <c r="AG12" s="958"/>
      <c r="AH12" s="958"/>
      <c r="AI12" s="958"/>
      <c r="AJ12" s="958"/>
      <c r="AK12" s="958"/>
      <c r="AL12" s="958"/>
      <c r="AM12" s="958"/>
      <c r="AN12" s="958"/>
      <c r="AO12" s="958"/>
      <c r="AP12" s="958"/>
      <c r="AQ12" s="958"/>
      <c r="AR12" s="958"/>
    </row>
    <row r="13" spans="2:44">
      <c r="B13" s="127" t="s">
        <v>260</v>
      </c>
      <c r="C13" s="206">
        <v>13.9</v>
      </c>
      <c r="D13" s="206">
        <v>0</v>
      </c>
      <c r="E13" s="206">
        <v>0</v>
      </c>
      <c r="F13" s="206">
        <v>0</v>
      </c>
      <c r="G13" s="206">
        <v>0</v>
      </c>
      <c r="H13" s="206">
        <v>0</v>
      </c>
      <c r="I13" s="206">
        <v>0</v>
      </c>
      <c r="J13" s="444">
        <v>1.464</v>
      </c>
      <c r="K13" s="206">
        <v>26</v>
      </c>
      <c r="L13" s="205"/>
      <c r="N13" s="127" t="str">
        <v>09: Aluminium</v>
      </c>
      <c r="O13" s="127" t="str">
        <v>09: Aluminium</v>
      </c>
      <c r="P13" s="127" t="str">
        <v>09: Aluminium</v>
      </c>
      <c r="Q13" s="127" t="str">
        <v>09: Aluminium</v>
      </c>
      <c r="R13" s="127" t="str">
        <v>09: Aluminium</v>
      </c>
      <c r="S13" s="127" t="str">
        <v>09: Aluminium</v>
      </c>
      <c r="T13" s="127" t="str">
        <v>09: Aluminium</v>
      </c>
      <c r="Z13" s="958"/>
      <c r="AA13" s="958"/>
      <c r="AB13" s="958"/>
      <c r="AC13" s="958"/>
      <c r="AD13" s="958"/>
      <c r="AE13" s="958"/>
      <c r="AF13" s="958"/>
      <c r="AG13" s="958"/>
      <c r="AH13" s="958"/>
      <c r="AI13" s="958"/>
      <c r="AJ13" s="958"/>
      <c r="AK13" s="958"/>
      <c r="AL13" s="958"/>
      <c r="AM13" s="958"/>
      <c r="AN13" s="958"/>
      <c r="AO13" s="958"/>
      <c r="AP13" s="958"/>
      <c r="AQ13" s="958"/>
      <c r="AR13" s="958"/>
    </row>
    <row r="14" spans="2:44">
      <c r="B14" t="s">
        <v>261</v>
      </c>
      <c r="C14" s="205">
        <v>0.04</v>
      </c>
      <c r="D14" s="205">
        <v>0</v>
      </c>
      <c r="E14" s="205">
        <v>0</v>
      </c>
      <c r="F14" s="205">
        <v>0</v>
      </c>
      <c r="G14" s="205">
        <v>0.23</v>
      </c>
      <c r="H14" s="205">
        <v>0</v>
      </c>
      <c r="I14" s="205">
        <v>0.54</v>
      </c>
      <c r="J14" s="443">
        <v>0.69299999999999995</v>
      </c>
      <c r="K14" s="205">
        <v>29</v>
      </c>
      <c r="L14" s="205"/>
      <c r="N14" s="959" t="str">
        <v>10: Grauzementklinker</v>
      </c>
      <c r="O14" s="24" t="str">
        <v>10: Grauzementklinker</v>
      </c>
      <c r="P14" s="24" t="str">
        <v>10: Grauzementklinker</v>
      </c>
      <c r="Q14" s="24" t="str">
        <v>10: Grauzementklinker</v>
      </c>
      <c r="R14" s="24" t="str">
        <v>10: Grauzementklinker</v>
      </c>
      <c r="S14" s="24" t="str">
        <v>10: Grauzementklinker</v>
      </c>
      <c r="T14" s="24" t="str">
        <v>10: Grauzementklinker</v>
      </c>
      <c r="Z14" s="958"/>
      <c r="AA14" s="958"/>
      <c r="AB14" s="958"/>
      <c r="AC14" s="958"/>
      <c r="AD14" s="958"/>
      <c r="AE14" s="958"/>
      <c r="AF14" s="958"/>
      <c r="AG14" s="958"/>
      <c r="AH14" s="958"/>
      <c r="AI14" s="958"/>
      <c r="AJ14" s="958"/>
      <c r="AK14" s="958"/>
      <c r="AL14" s="958"/>
      <c r="AM14" s="958"/>
      <c r="AN14" s="958"/>
      <c r="AO14" s="958"/>
      <c r="AP14" s="958"/>
      <c r="AQ14" s="958"/>
      <c r="AR14" s="958"/>
    </row>
    <row r="15" spans="2:44">
      <c r="B15" s="127" t="s">
        <v>262</v>
      </c>
      <c r="C15" s="206">
        <v>0.04</v>
      </c>
      <c r="D15" s="206">
        <v>0</v>
      </c>
      <c r="E15" s="206">
        <v>0</v>
      </c>
      <c r="F15" s="206">
        <v>0</v>
      </c>
      <c r="G15" s="206">
        <v>1.35</v>
      </c>
      <c r="H15" s="206">
        <v>0</v>
      </c>
      <c r="I15" s="206">
        <v>0</v>
      </c>
      <c r="J15" s="444">
        <v>0.95699999999999996</v>
      </c>
      <c r="K15" s="206">
        <v>29</v>
      </c>
      <c r="L15" s="205"/>
      <c r="N15" s="127" t="str">
        <v>11: Weißzementklinker</v>
      </c>
      <c r="O15" s="127" t="str">
        <v>11: Weißzementklinker</v>
      </c>
      <c r="P15" s="127" t="str">
        <v>11: Weißzementklinker</v>
      </c>
      <c r="Q15" s="127" t="str">
        <v>11: Weißzementklinker</v>
      </c>
      <c r="R15" s="127" t="str">
        <v>11: Weißzementklinker</v>
      </c>
      <c r="S15" s="127" t="str">
        <v>11: Weißzementklinker</v>
      </c>
      <c r="T15" s="127" t="str">
        <v>11: Weißzementklinker</v>
      </c>
      <c r="Z15" s="958"/>
      <c r="AA15" s="958"/>
      <c r="AB15" s="958"/>
      <c r="AC15" s="958"/>
      <c r="AD15" s="958"/>
      <c r="AE15" s="958"/>
      <c r="AF15" s="958"/>
      <c r="AG15" s="958"/>
      <c r="AH15" s="958"/>
      <c r="AI15" s="958"/>
      <c r="AJ15" s="958"/>
      <c r="AK15" s="958"/>
      <c r="AL15" s="958"/>
      <c r="AM15" s="958"/>
      <c r="AN15" s="958"/>
      <c r="AO15" s="958"/>
      <c r="AP15" s="958"/>
      <c r="AQ15" s="958"/>
      <c r="AR15" s="958"/>
    </row>
    <row r="16" spans="2:44">
      <c r="B16" t="s">
        <v>263</v>
      </c>
      <c r="C16" s="205">
        <v>0.02</v>
      </c>
      <c r="D16" s="205">
        <v>0</v>
      </c>
      <c r="E16" s="205">
        <v>0</v>
      </c>
      <c r="F16" s="205">
        <v>0</v>
      </c>
      <c r="G16" s="205">
        <v>0</v>
      </c>
      <c r="H16" s="205">
        <v>0.89</v>
      </c>
      <c r="I16" s="205">
        <v>0</v>
      </c>
      <c r="J16" s="443">
        <v>0.72499999999999998</v>
      </c>
      <c r="K16" s="205">
        <v>30</v>
      </c>
      <c r="L16" s="205"/>
      <c r="N16" s="959" t="str">
        <v>12: Kalk</v>
      </c>
      <c r="O16" s="24" t="str">
        <v>12: Kalk</v>
      </c>
      <c r="P16" s="24" t="str">
        <v>12: Kalk</v>
      </c>
      <c r="Q16" s="24" t="str">
        <v>12: Kalk</v>
      </c>
      <c r="R16" s="24" t="str">
        <v>12: Kalk</v>
      </c>
      <c r="S16" s="24" t="str">
        <v>12: Kalk</v>
      </c>
      <c r="T16" s="24" t="str">
        <v>12: Kalk</v>
      </c>
      <c r="Z16" s="958"/>
      <c r="AA16" s="958"/>
      <c r="AB16" s="958"/>
      <c r="AC16" s="958"/>
      <c r="AD16" s="958"/>
      <c r="AE16" s="958"/>
      <c r="AF16" s="958"/>
      <c r="AG16" s="958"/>
      <c r="AH16" s="958"/>
      <c r="AI16" s="958"/>
      <c r="AJ16" s="958"/>
      <c r="AK16" s="958"/>
      <c r="AL16" s="958"/>
      <c r="AM16" s="958"/>
      <c r="AN16" s="958"/>
      <c r="AO16" s="958"/>
      <c r="AP16" s="958"/>
      <c r="AQ16" s="958"/>
      <c r="AR16" s="958"/>
    </row>
    <row r="17" spans="2:44">
      <c r="B17" s="127" t="s">
        <v>264</v>
      </c>
      <c r="C17" s="206">
        <v>0.02</v>
      </c>
      <c r="D17" s="206">
        <v>0</v>
      </c>
      <c r="E17" s="206">
        <v>0</v>
      </c>
      <c r="F17" s="206">
        <v>0</v>
      </c>
      <c r="G17" s="206">
        <v>0</v>
      </c>
      <c r="H17" s="206">
        <v>0.89</v>
      </c>
      <c r="I17" s="206">
        <v>0</v>
      </c>
      <c r="J17" s="444">
        <v>0.81499999999999995</v>
      </c>
      <c r="K17" s="206">
        <v>30</v>
      </c>
      <c r="L17" s="205"/>
      <c r="N17" s="127" t="str">
        <v>13: Dolomitkalk</v>
      </c>
      <c r="O17" s="127" t="str">
        <v>13: Dolomitkalk</v>
      </c>
      <c r="P17" s="127" t="str">
        <v>13: Dolomitkalk</v>
      </c>
      <c r="Q17" s="127" t="str">
        <v>13: Dolomitkalk</v>
      </c>
      <c r="R17" s="127" t="str">
        <v>13: Dolomitkalk</v>
      </c>
      <c r="S17" s="127" t="str">
        <v>13: Dolomitkalk</v>
      </c>
      <c r="T17" s="127" t="str">
        <v>13: Dolomitkalk</v>
      </c>
      <c r="Z17" s="958"/>
      <c r="AA17" s="958"/>
      <c r="AB17" s="958"/>
      <c r="AC17" s="958"/>
      <c r="AD17" s="958"/>
      <c r="AE17" s="958"/>
      <c r="AF17" s="958"/>
      <c r="AG17" s="958"/>
      <c r="AH17" s="958"/>
      <c r="AI17" s="958"/>
      <c r="AJ17" s="958"/>
      <c r="AK17" s="958"/>
      <c r="AL17" s="958"/>
      <c r="AM17" s="958"/>
      <c r="AN17" s="958"/>
      <c r="AO17" s="958"/>
      <c r="AP17" s="958"/>
      <c r="AQ17" s="958"/>
      <c r="AR17" s="958"/>
    </row>
    <row r="18" spans="2:44">
      <c r="B18" t="s">
        <v>265</v>
      </c>
      <c r="C18" s="205">
        <v>0.02</v>
      </c>
      <c r="D18" s="205">
        <v>0</v>
      </c>
      <c r="E18" s="205">
        <v>0</v>
      </c>
      <c r="F18" s="205">
        <v>0</v>
      </c>
      <c r="G18" s="205">
        <v>1.81</v>
      </c>
      <c r="H18" s="205">
        <v>0</v>
      </c>
      <c r="I18" s="205">
        <v>0</v>
      </c>
      <c r="J18" s="443">
        <v>1.4059999999999999</v>
      </c>
      <c r="K18" s="205">
        <v>30</v>
      </c>
      <c r="L18" s="205"/>
      <c r="N18" s="959" t="str">
        <v>14: Sinterdolomit</v>
      </c>
      <c r="O18" s="958" t="str">
        <v>14: Sinterdolomit</v>
      </c>
      <c r="P18" s="958" t="str">
        <v>14: Sinterdolomit</v>
      </c>
      <c r="Q18" s="958" t="str">
        <v>14: Sinterdolomit</v>
      </c>
      <c r="R18" s="958" t="str">
        <v>14: Sinterdolomit</v>
      </c>
      <c r="S18" s="958" t="str">
        <v>14: Sinterdolomit</v>
      </c>
      <c r="T18" s="958" t="str">
        <v>14: Sinterdolomit</v>
      </c>
      <c r="Z18" s="958"/>
      <c r="AA18" s="958"/>
      <c r="AB18" s="958"/>
      <c r="AC18" s="958"/>
      <c r="AD18" s="958"/>
      <c r="AE18" s="958"/>
      <c r="AF18" s="958"/>
      <c r="AG18" s="958"/>
      <c r="AH18" s="958"/>
      <c r="AI18" s="958"/>
      <c r="AJ18" s="958"/>
      <c r="AK18" s="958"/>
      <c r="AL18" s="958"/>
      <c r="AM18" s="958"/>
      <c r="AN18" s="958"/>
      <c r="AO18" s="958"/>
      <c r="AP18" s="958"/>
      <c r="AQ18" s="958"/>
      <c r="AR18" s="958"/>
    </row>
    <row r="19" spans="2:44">
      <c r="B19" s="127" t="s">
        <v>266</v>
      </c>
      <c r="C19" s="206">
        <v>0</v>
      </c>
      <c r="D19" s="206">
        <v>0</v>
      </c>
      <c r="E19" s="206">
        <v>1.54</v>
      </c>
      <c r="F19" s="206">
        <v>0</v>
      </c>
      <c r="G19" s="206">
        <v>0</v>
      </c>
      <c r="H19" s="206">
        <v>0</v>
      </c>
      <c r="I19" s="206">
        <v>0</v>
      </c>
      <c r="J19" s="444">
        <v>0.39900000000000002</v>
      </c>
      <c r="K19" s="206">
        <v>31</v>
      </c>
      <c r="L19" s="205"/>
      <c r="N19" s="127" t="str">
        <v>15: Floatglas</v>
      </c>
      <c r="O19" s="127" t="str">
        <v>15: Floatglas</v>
      </c>
      <c r="P19" s="127" t="str">
        <v>15: Floatglas</v>
      </c>
      <c r="Q19" s="127" t="str">
        <v>15: Floatglas</v>
      </c>
      <c r="R19" s="127" t="str">
        <v>15: Floatglas</v>
      </c>
      <c r="S19" s="127" t="str">
        <v>15: Floatglas</v>
      </c>
      <c r="T19" s="127" t="str">
        <v>15: Floatglas</v>
      </c>
      <c r="Z19" s="958"/>
      <c r="AA19" s="958"/>
      <c r="AB19" s="958"/>
      <c r="AC19" s="958"/>
      <c r="AD19" s="958"/>
      <c r="AE19" s="958"/>
      <c r="AF19" s="958"/>
      <c r="AG19" s="958"/>
      <c r="AH19" s="958"/>
      <c r="AI19" s="958"/>
      <c r="AJ19" s="958"/>
      <c r="AK19" s="958"/>
      <c r="AL19" s="958"/>
      <c r="AM19" s="958"/>
      <c r="AN19" s="958"/>
      <c r="AO19" s="958"/>
      <c r="AP19" s="958"/>
      <c r="AQ19" s="958"/>
      <c r="AR19" s="958"/>
    </row>
    <row r="20" spans="2:44">
      <c r="B20" t="s">
        <v>267</v>
      </c>
      <c r="C20" s="205">
        <v>0.17</v>
      </c>
      <c r="D20" s="205">
        <v>0</v>
      </c>
      <c r="E20" s="205">
        <v>1.36</v>
      </c>
      <c r="F20" s="205">
        <v>0</v>
      </c>
      <c r="G20" s="205">
        <v>0</v>
      </c>
      <c r="H20" s="205">
        <v>0</v>
      </c>
      <c r="I20" s="205">
        <v>0</v>
      </c>
      <c r="J20" s="443">
        <v>0.28999999999999998</v>
      </c>
      <c r="K20" s="205">
        <v>31</v>
      </c>
      <c r="L20" s="205"/>
      <c r="N20" s="959" t="str">
        <v>16: Flaschen und Behälter aus nicht gefärbtem Glas</v>
      </c>
      <c r="O20" s="958" t="str">
        <v>16: Flaschen und Behälter aus nicht gefärbtem Glas</v>
      </c>
      <c r="P20" s="958" t="str">
        <v>16: Flaschen und Behälter aus nicht gefärbtem Glas</v>
      </c>
      <c r="Q20" s="958" t="str">
        <v>16: Flaschen und Behälter aus nicht gefärbtem Glas</v>
      </c>
      <c r="R20" s="958" t="str">
        <v>16: Flaschen und Behälter aus nicht gefärbtem Glas</v>
      </c>
      <c r="S20" s="958" t="str">
        <v>16: Flaschen und Behälter aus nicht gefärbtem Glas</v>
      </c>
      <c r="T20" s="958" t="str">
        <v>16: Flaschen und Behälter aus nicht gefärbtem Glas</v>
      </c>
      <c r="Z20" s="958"/>
      <c r="AA20" s="958"/>
      <c r="AB20" s="958"/>
      <c r="AC20" s="958"/>
      <c r="AD20" s="958"/>
      <c r="AE20" s="958"/>
      <c r="AF20" s="958"/>
      <c r="AG20" s="958"/>
      <c r="AH20" s="958"/>
      <c r="AI20" s="958"/>
      <c r="AJ20" s="958"/>
      <c r="AK20" s="958"/>
      <c r="AL20" s="958"/>
      <c r="AM20" s="958"/>
      <c r="AN20" s="958"/>
      <c r="AO20" s="958"/>
      <c r="AP20" s="958"/>
      <c r="AQ20" s="958"/>
      <c r="AR20" s="958"/>
    </row>
    <row r="21" spans="2:44">
      <c r="B21" s="127" t="s">
        <v>268</v>
      </c>
      <c r="C21" s="206">
        <v>0.17</v>
      </c>
      <c r="D21" s="206">
        <v>0</v>
      </c>
      <c r="E21" s="206">
        <v>1.0900000000000001</v>
      </c>
      <c r="F21" s="206">
        <v>0</v>
      </c>
      <c r="G21" s="206">
        <v>0</v>
      </c>
      <c r="H21" s="206">
        <v>0</v>
      </c>
      <c r="I21" s="206">
        <v>0</v>
      </c>
      <c r="J21" s="444">
        <v>0.23699999999999999</v>
      </c>
      <c r="K21" s="206">
        <v>31</v>
      </c>
      <c r="L21" s="205"/>
      <c r="N21" s="127" t="str">
        <v>17: Flaschen und Behälter aus gefärbtem Glas</v>
      </c>
      <c r="O21" s="127" t="str">
        <v>17: Flaschen und Behälter aus gefärbtem Glas</v>
      </c>
      <c r="P21" s="127" t="str">
        <v>17: Flaschen und Behälter aus gefärbtem Glas</v>
      </c>
      <c r="Q21" s="127" t="str">
        <v>17: Flaschen und Behälter aus gefärbtem Glas</v>
      </c>
      <c r="R21" s="127" t="str">
        <v>17: Flaschen und Behälter aus gefärbtem Glas</v>
      </c>
      <c r="S21" s="127" t="str">
        <v>17: Flaschen und Behälter aus gefärbtem Glas</v>
      </c>
      <c r="T21" s="127" t="str">
        <v>17: Flaschen und Behälter aus gefärbtem Glas</v>
      </c>
      <c r="Z21" s="958"/>
      <c r="AA21" s="958"/>
      <c r="AB21" s="958"/>
      <c r="AC21" s="958"/>
      <c r="AD21" s="958"/>
      <c r="AE21" s="958"/>
      <c r="AF21" s="958"/>
      <c r="AG21" s="958"/>
      <c r="AH21" s="958"/>
      <c r="AI21" s="958"/>
      <c r="AJ21" s="958"/>
      <c r="AK21" s="958"/>
      <c r="AL21" s="958"/>
      <c r="AM21" s="958"/>
      <c r="AN21" s="958"/>
      <c r="AO21" s="958"/>
      <c r="AP21" s="958"/>
      <c r="AQ21" s="958"/>
      <c r="AR21" s="958"/>
    </row>
    <row r="22" spans="2:44">
      <c r="B22" t="s">
        <v>269</v>
      </c>
      <c r="C22" s="205">
        <v>0.31</v>
      </c>
      <c r="D22" s="205">
        <v>0</v>
      </c>
      <c r="E22" s="205">
        <v>0.94</v>
      </c>
      <c r="F22" s="205">
        <v>0</v>
      </c>
      <c r="G22" s="205">
        <v>0</v>
      </c>
      <c r="H22" s="205">
        <v>0</v>
      </c>
      <c r="I22" s="205">
        <v>0</v>
      </c>
      <c r="J22" s="443">
        <v>0.309</v>
      </c>
      <c r="K22" s="205">
        <v>31</v>
      </c>
      <c r="L22" s="205"/>
      <c r="N22" s="959" t="str">
        <v>18: Produkte aus Endlosglasfasern</v>
      </c>
      <c r="O22" s="958" t="str">
        <v>18: Produkte aus Endlosglasfasern</v>
      </c>
      <c r="P22" s="958" t="str">
        <v>18: Produkte aus Endlosglasfasern</v>
      </c>
      <c r="Q22" s="958" t="str">
        <v>18: Produkte aus Endlosglasfasern</v>
      </c>
      <c r="R22" s="958" t="str">
        <v>18: Produkte aus Endlosglasfasern</v>
      </c>
      <c r="S22" s="958" t="str">
        <v>18: Produkte aus Endlosglasfasern</v>
      </c>
      <c r="T22" s="958" t="str">
        <v>18: Produkte aus Endlosglasfasern</v>
      </c>
      <c r="Z22" s="958"/>
      <c r="AA22" s="958"/>
      <c r="AB22" s="958"/>
      <c r="AC22" s="958"/>
      <c r="AD22" s="958"/>
      <c r="AE22" s="958"/>
      <c r="AF22" s="958"/>
      <c r="AG22" s="958"/>
      <c r="AH22" s="958"/>
      <c r="AI22" s="958"/>
      <c r="AJ22" s="958"/>
      <c r="AK22" s="958"/>
      <c r="AL22" s="958"/>
      <c r="AM22" s="958"/>
      <c r="AN22" s="958"/>
      <c r="AO22" s="958"/>
      <c r="AP22" s="958"/>
      <c r="AQ22" s="958"/>
      <c r="AR22" s="958"/>
    </row>
    <row r="23" spans="2:44">
      <c r="B23" s="127" t="s">
        <v>270</v>
      </c>
      <c r="C23" s="206">
        <v>0.08</v>
      </c>
      <c r="D23" s="206">
        <v>0</v>
      </c>
      <c r="E23" s="206">
        <v>0.4</v>
      </c>
      <c r="F23" s="206">
        <v>0</v>
      </c>
      <c r="G23" s="206">
        <v>0</v>
      </c>
      <c r="H23" s="206">
        <v>0</v>
      </c>
      <c r="I23" s="206">
        <v>0</v>
      </c>
      <c r="J23" s="444">
        <v>0.106</v>
      </c>
      <c r="K23" s="206">
        <v>32</v>
      </c>
      <c r="L23" s="205"/>
      <c r="N23" s="127" t="str">
        <v>19: Vormauerziegel</v>
      </c>
      <c r="O23" s="127" t="str">
        <v>19: Vormauerziegel</v>
      </c>
      <c r="P23" s="127" t="str">
        <v>19: Vormauerziegel</v>
      </c>
      <c r="Q23" s="127" t="str">
        <v>19: Vormauerziegel</v>
      </c>
      <c r="R23" s="127" t="str">
        <v>19: Vormauerziegel</v>
      </c>
      <c r="S23" s="127" t="str">
        <v>19: Vormauerziegel</v>
      </c>
      <c r="T23" s="127" t="str">
        <v>19: Vormauerziegel</v>
      </c>
      <c r="Z23" s="958"/>
      <c r="AA23" s="958"/>
      <c r="AB23" s="958"/>
      <c r="AC23" s="958"/>
      <c r="AD23" s="958"/>
      <c r="AE23" s="958"/>
      <c r="AF23" s="958"/>
      <c r="AG23" s="958"/>
      <c r="AH23" s="958"/>
      <c r="AI23" s="958"/>
      <c r="AJ23" s="958"/>
      <c r="AK23" s="958"/>
      <c r="AL23" s="958"/>
      <c r="AM23" s="958"/>
      <c r="AN23" s="958"/>
      <c r="AO23" s="958"/>
      <c r="AP23" s="958"/>
      <c r="AQ23" s="958"/>
      <c r="AR23" s="958"/>
    </row>
    <row r="24" spans="2:44">
      <c r="B24" t="s">
        <v>271</v>
      </c>
      <c r="C24" s="205">
        <v>0.08</v>
      </c>
      <c r="D24" s="205">
        <v>0</v>
      </c>
      <c r="E24" s="205">
        <v>0.6</v>
      </c>
      <c r="F24" s="205">
        <v>0</v>
      </c>
      <c r="G24" s="205">
        <v>0</v>
      </c>
      <c r="H24" s="205">
        <v>0</v>
      </c>
      <c r="I24" s="205">
        <v>0</v>
      </c>
      <c r="J24" s="443">
        <v>0.14599999999999999</v>
      </c>
      <c r="K24" s="205">
        <v>32</v>
      </c>
      <c r="L24" s="205"/>
      <c r="N24" s="959" t="str">
        <v>20: Pflasterziegel</v>
      </c>
      <c r="O24" s="958" t="str">
        <v>20: Pflasterziegel</v>
      </c>
      <c r="P24" s="958" t="str">
        <v>20: Pflasterziegel</v>
      </c>
      <c r="Q24" s="958" t="str">
        <v>20: Pflasterziegel</v>
      </c>
      <c r="R24" s="958" t="str">
        <v>20: Pflasterziegel</v>
      </c>
      <c r="S24" s="958" t="str">
        <v>20: Pflasterziegel</v>
      </c>
      <c r="T24" s="958" t="str">
        <v>20: Pflasterziegel</v>
      </c>
      <c r="Z24" s="958"/>
      <c r="AA24" s="958"/>
      <c r="AB24" s="958"/>
      <c r="AC24" s="958"/>
      <c r="AD24" s="958"/>
      <c r="AE24" s="958"/>
      <c r="AF24" s="958"/>
      <c r="AG24" s="958"/>
      <c r="AH24" s="958"/>
      <c r="AI24" s="958"/>
      <c r="AJ24" s="958"/>
      <c r="AK24" s="958"/>
      <c r="AL24" s="958"/>
      <c r="AM24" s="958"/>
      <c r="AN24" s="958"/>
      <c r="AO24" s="958"/>
      <c r="AP24" s="958"/>
      <c r="AQ24" s="958"/>
      <c r="AR24" s="958"/>
    </row>
    <row r="25" spans="2:44">
      <c r="B25" s="127" t="s">
        <v>272</v>
      </c>
      <c r="C25" s="206">
        <v>0.06</v>
      </c>
      <c r="D25" s="206">
        <v>0</v>
      </c>
      <c r="E25" s="206">
        <v>0.47</v>
      </c>
      <c r="F25" s="206">
        <v>0</v>
      </c>
      <c r="G25" s="206">
        <v>0</v>
      </c>
      <c r="H25" s="206">
        <v>0</v>
      </c>
      <c r="I25" s="206">
        <v>0</v>
      </c>
      <c r="J25" s="444">
        <v>0.12</v>
      </c>
      <c r="K25" s="206">
        <v>32</v>
      </c>
      <c r="L25" s="205"/>
      <c r="N25" s="127" t="str">
        <v>21: Dachziegel</v>
      </c>
      <c r="O25" s="127" t="str">
        <v>21: Dachziegel</v>
      </c>
      <c r="P25" s="127" t="str">
        <v>21: Dachziegel</v>
      </c>
      <c r="Q25" s="127" t="str">
        <v>21: Dachziegel</v>
      </c>
      <c r="R25" s="127" t="str">
        <v>21: Dachziegel</v>
      </c>
      <c r="S25" s="127" t="str">
        <v>21: Dachziegel</v>
      </c>
      <c r="T25" s="127" t="str">
        <v>21: Dachziegel</v>
      </c>
      <c r="Z25" s="958"/>
      <c r="AA25" s="958"/>
      <c r="AB25" s="958"/>
      <c r="AC25" s="958"/>
      <c r="AD25" s="958"/>
      <c r="AE25" s="958"/>
      <c r="AF25" s="958"/>
      <c r="AG25" s="958"/>
      <c r="AH25" s="958"/>
      <c r="AI25" s="958"/>
      <c r="AJ25" s="958"/>
      <c r="AK25" s="958"/>
      <c r="AL25" s="958"/>
      <c r="AM25" s="958"/>
      <c r="AN25" s="958"/>
      <c r="AO25" s="958"/>
      <c r="AP25" s="958"/>
      <c r="AQ25" s="958"/>
      <c r="AR25" s="958"/>
    </row>
    <row r="26" spans="2:44">
      <c r="B26" t="s">
        <v>273</v>
      </c>
      <c r="C26" s="205">
        <v>0.05</v>
      </c>
      <c r="D26" s="205">
        <v>0</v>
      </c>
      <c r="E26" s="205">
        <v>0.28999999999999998</v>
      </c>
      <c r="F26" s="205">
        <v>0</v>
      </c>
      <c r="G26" s="205">
        <v>0</v>
      </c>
      <c r="H26" s="205">
        <v>0</v>
      </c>
      <c r="I26" s="205">
        <v>0</v>
      </c>
      <c r="J26" s="443">
        <v>5.8000000000000003E-2</v>
      </c>
      <c r="K26" s="205">
        <v>32</v>
      </c>
      <c r="L26" s="205"/>
      <c r="N26" s="959" t="str">
        <v>22: Sprühgetrocknetes Pulver</v>
      </c>
      <c r="O26" s="958" t="str">
        <v>22: Sprühgetrocknetes Pulver</v>
      </c>
      <c r="P26" s="958" t="str">
        <v>22: Sprühgetrocknetes Pulver</v>
      </c>
      <c r="Q26" s="958" t="str">
        <v>22: Sprühgetrocknetes Pulver</v>
      </c>
      <c r="R26" s="958" t="str">
        <v>22: Sprühgetrocknetes Pulver</v>
      </c>
      <c r="S26" s="958" t="str">
        <v>22: Sprühgetrocknetes Pulver</v>
      </c>
      <c r="T26" s="958" t="str">
        <v>22: Sprühgetrocknetes Pulver</v>
      </c>
      <c r="Z26" s="958"/>
      <c r="AA26" s="958"/>
      <c r="AB26" s="958"/>
      <c r="AC26" s="958"/>
      <c r="AD26" s="958"/>
      <c r="AE26" s="958"/>
      <c r="AF26" s="958"/>
      <c r="AG26" s="958"/>
      <c r="AH26" s="958"/>
      <c r="AI26" s="958"/>
      <c r="AJ26" s="958"/>
      <c r="AK26" s="958"/>
      <c r="AL26" s="958"/>
      <c r="AM26" s="958"/>
      <c r="AN26" s="958"/>
      <c r="AO26" s="958"/>
      <c r="AP26" s="958"/>
      <c r="AQ26" s="958"/>
      <c r="AR26" s="958"/>
    </row>
    <row r="27" spans="2:44">
      <c r="B27" s="127" t="s">
        <v>274</v>
      </c>
      <c r="C27" s="206">
        <v>0.84</v>
      </c>
      <c r="D27" s="206">
        <v>0</v>
      </c>
      <c r="E27" s="206">
        <v>0.95</v>
      </c>
      <c r="F27" s="206">
        <v>0</v>
      </c>
      <c r="G27" s="206">
        <v>0</v>
      </c>
      <c r="H27" s="206">
        <v>0</v>
      </c>
      <c r="I27" s="206">
        <v>0</v>
      </c>
      <c r="J27" s="444">
        <v>0.222</v>
      </c>
      <c r="K27" s="206">
        <v>33</v>
      </c>
      <c r="L27" s="205"/>
      <c r="N27" s="127" t="str">
        <v>23: Mineralwolle</v>
      </c>
      <c r="O27" s="127" t="str">
        <v>23: Mineralwolle</v>
      </c>
      <c r="P27" s="127" t="str">
        <v>23: Mineralwolle</v>
      </c>
      <c r="Q27" s="127" t="str">
        <v>23: Mineralwolle</v>
      </c>
      <c r="R27" s="127" t="str">
        <v>23: Mineralwolle</v>
      </c>
      <c r="S27" s="127" t="str">
        <v>23: Mineralwolle</v>
      </c>
      <c r="T27" s="127" t="str">
        <v>23: Mineralwolle</v>
      </c>
      <c r="Z27" s="958"/>
      <c r="AA27" s="958"/>
      <c r="AB27" s="958"/>
      <c r="AC27" s="958"/>
      <c r="AD27" s="958"/>
      <c r="AE27" s="958"/>
      <c r="AF27" s="958"/>
      <c r="AG27" s="958"/>
      <c r="AH27" s="958"/>
      <c r="AI27" s="958"/>
      <c r="AJ27" s="958"/>
      <c r="AK27" s="958"/>
      <c r="AL27" s="958"/>
      <c r="AM27" s="958"/>
      <c r="AN27" s="958"/>
      <c r="AO27" s="958"/>
      <c r="AP27" s="958"/>
      <c r="AQ27" s="958"/>
      <c r="AR27" s="958"/>
    </row>
    <row r="28" spans="2:44">
      <c r="B28" t="s">
        <v>275</v>
      </c>
      <c r="C28" s="205">
        <v>0</v>
      </c>
      <c r="D28" s="205">
        <v>0</v>
      </c>
      <c r="E28" s="205">
        <v>0.23</v>
      </c>
      <c r="F28" s="205">
        <v>0</v>
      </c>
      <c r="G28" s="205">
        <v>0</v>
      </c>
      <c r="H28" s="205">
        <v>0</v>
      </c>
      <c r="I28" s="205">
        <v>0</v>
      </c>
      <c r="J28" s="443">
        <v>4.7E-2</v>
      </c>
      <c r="K28" s="205">
        <v>34</v>
      </c>
      <c r="L28" s="205"/>
      <c r="N28" s="959" t="str">
        <v>24: Gips</v>
      </c>
      <c r="O28" s="958" t="str">
        <v>24: Gips</v>
      </c>
      <c r="P28" s="958" t="str">
        <v>24: Gips</v>
      </c>
      <c r="Q28" s="958" t="str">
        <v>24: Gips</v>
      </c>
      <c r="R28" s="958" t="str">
        <v>24: Gips</v>
      </c>
      <c r="S28" s="958" t="str">
        <v>24: Gips</v>
      </c>
      <c r="T28" s="958" t="str">
        <v>24: Gips</v>
      </c>
      <c r="Z28" s="958"/>
      <c r="AA28" s="958"/>
      <c r="AB28" s="958"/>
      <c r="AC28" s="958"/>
      <c r="AD28" s="958"/>
      <c r="AE28" s="958"/>
      <c r="AF28" s="958"/>
      <c r="AG28" s="958"/>
      <c r="AH28" s="958"/>
      <c r="AI28" s="958"/>
      <c r="AJ28" s="958"/>
      <c r="AK28" s="958"/>
      <c r="AL28" s="958"/>
      <c r="AM28" s="958"/>
      <c r="AN28" s="958"/>
      <c r="AO28" s="958"/>
      <c r="AP28" s="958"/>
      <c r="AQ28" s="958"/>
      <c r="AR28" s="958"/>
    </row>
    <row r="29" spans="2:44">
      <c r="B29" s="127" t="s">
        <v>276</v>
      </c>
      <c r="C29" s="206">
        <v>0</v>
      </c>
      <c r="D29" s="206">
        <v>0</v>
      </c>
      <c r="E29" s="206">
        <v>0.06</v>
      </c>
      <c r="F29" s="206">
        <v>0</v>
      </c>
      <c r="G29" s="206">
        <v>0</v>
      </c>
      <c r="H29" s="206">
        <v>0</v>
      </c>
      <c r="I29" s="206">
        <v>0</v>
      </c>
      <c r="J29" s="444">
        <v>1.2999999999999999E-2</v>
      </c>
      <c r="K29" s="206">
        <v>34</v>
      </c>
      <c r="L29" s="205"/>
      <c r="N29" s="127" t="str">
        <v>25: Getrockneter Sekundärgips</v>
      </c>
      <c r="O29" s="127" t="str">
        <v>25: Getrockneter Sekundärgips</v>
      </c>
      <c r="P29" s="127" t="str">
        <v>25: Getrockneter Sekundärgips</v>
      </c>
      <c r="Q29" s="127" t="str">
        <v>25: Getrockneter Sekundärgips</v>
      </c>
      <c r="R29" s="127" t="str">
        <v>25: Getrockneter Sekundärgips</v>
      </c>
      <c r="S29" s="127" t="str">
        <v>25: Getrockneter Sekundärgips</v>
      </c>
      <c r="T29" s="127" t="str">
        <v>25: Getrockneter Sekundärgips</v>
      </c>
      <c r="Z29" s="958"/>
      <c r="AA29" s="958"/>
      <c r="AB29" s="958"/>
      <c r="AC29" s="958"/>
      <c r="AD29" s="958"/>
      <c r="AE29" s="958"/>
      <c r="AF29" s="958"/>
      <c r="AG29" s="958"/>
      <c r="AH29" s="958"/>
      <c r="AI29" s="958"/>
      <c r="AJ29" s="958"/>
      <c r="AK29" s="958"/>
      <c r="AL29" s="958"/>
      <c r="AM29" s="958"/>
      <c r="AN29" s="958"/>
      <c r="AO29" s="958"/>
      <c r="AP29" s="958"/>
      <c r="AQ29" s="958"/>
      <c r="AR29" s="958"/>
    </row>
    <row r="30" spans="2:44">
      <c r="B30" t="s">
        <v>277</v>
      </c>
      <c r="C30" s="205">
        <v>0</v>
      </c>
      <c r="D30" s="205">
        <v>0</v>
      </c>
      <c r="E30" s="205">
        <v>0.55000000000000004</v>
      </c>
      <c r="F30" s="205">
        <v>0</v>
      </c>
      <c r="G30" s="205">
        <v>0</v>
      </c>
      <c r="H30" s="205">
        <v>0</v>
      </c>
      <c r="I30" s="205">
        <v>0</v>
      </c>
      <c r="J30" s="443">
        <v>0.11</v>
      </c>
      <c r="K30" s="205">
        <v>34</v>
      </c>
      <c r="L30" s="205"/>
      <c r="N30" s="959" t="str">
        <v>26: Gipskarton</v>
      </c>
      <c r="O30" s="958" t="str">
        <v>26: Gipskarton</v>
      </c>
      <c r="P30" s="958" t="str">
        <v>26: Gipskarton</v>
      </c>
      <c r="Q30" s="958" t="str">
        <v>26: Gipskarton</v>
      </c>
      <c r="R30" s="958" t="str">
        <v>26: Gipskarton</v>
      </c>
      <c r="S30" s="958" t="str">
        <v>26: Gipskarton</v>
      </c>
      <c r="T30" s="958" t="str">
        <v>26: Gipskarton</v>
      </c>
      <c r="Z30" s="958"/>
      <c r="AA30" s="958"/>
      <c r="AB30" s="958"/>
      <c r="AC30" s="958"/>
      <c r="AD30" s="958"/>
      <c r="AE30" s="958"/>
      <c r="AF30" s="958"/>
      <c r="AG30" s="958"/>
      <c r="AH30" s="958"/>
      <c r="AI30" s="958"/>
      <c r="AJ30" s="958"/>
      <c r="AK30" s="958"/>
      <c r="AL30" s="958"/>
      <c r="AM30" s="958"/>
      <c r="AN30" s="958"/>
      <c r="AO30" s="958"/>
      <c r="AP30" s="958"/>
      <c r="AQ30" s="958"/>
      <c r="AR30" s="958"/>
    </row>
    <row r="31" spans="2:44">
      <c r="B31" s="127" t="s">
        <v>278</v>
      </c>
      <c r="C31" s="206">
        <v>0.33</v>
      </c>
      <c r="D31" s="206">
        <v>0</v>
      </c>
      <c r="E31" s="206">
        <v>0.45</v>
      </c>
      <c r="F31" s="206">
        <v>0</v>
      </c>
      <c r="G31" s="206">
        <v>0</v>
      </c>
      <c r="H31" s="206">
        <v>0.9</v>
      </c>
      <c r="I31" s="206">
        <v>0</v>
      </c>
      <c r="J31" s="444">
        <v>9.0999999999999998E-2</v>
      </c>
      <c r="K31" s="206">
        <v>35</v>
      </c>
      <c r="L31" s="205"/>
      <c r="N31" s="127" t="str">
        <v>27: Kurzfaser-Sulfatzellstoff</v>
      </c>
      <c r="O31" s="127" t="str">
        <v>27: Kurzfaser-Sulfatzellstoff</v>
      </c>
      <c r="P31" s="127" t="str">
        <v>27: Kurzfaser-Sulfatzellstoff</v>
      </c>
      <c r="Q31" s="127" t="str">
        <v>27: Kurzfaser-Sulfatzellstoff</v>
      </c>
      <c r="R31" s="127" t="str">
        <v>27: Kurzfaser-Sulfatzellstoff</v>
      </c>
      <c r="S31" s="127" t="str">
        <v>27: Kurzfaser-Sulfatzellstoff</v>
      </c>
      <c r="T31" s="127" t="str">
        <v>27: Kurzfaser-Sulfatzellstoff</v>
      </c>
      <c r="Z31" s="958"/>
      <c r="AA31" s="958"/>
      <c r="AB31" s="958"/>
      <c r="AC31" s="958"/>
      <c r="AD31" s="958"/>
      <c r="AE31" s="958"/>
      <c r="AF31" s="958"/>
      <c r="AG31" s="958"/>
      <c r="AH31" s="958"/>
      <c r="AI31" s="958"/>
      <c r="AJ31" s="958"/>
      <c r="AK31" s="958"/>
      <c r="AL31" s="958"/>
      <c r="AM31" s="958"/>
      <c r="AN31" s="958"/>
      <c r="AO31" s="958"/>
      <c r="AP31" s="958"/>
      <c r="AQ31" s="958"/>
      <c r="AR31" s="958"/>
    </row>
    <row r="32" spans="2:44">
      <c r="B32" t="s">
        <v>279</v>
      </c>
      <c r="C32" s="205">
        <v>0.33</v>
      </c>
      <c r="D32" s="205">
        <v>0</v>
      </c>
      <c r="E32" s="205">
        <v>0.23</v>
      </c>
      <c r="F32" s="205">
        <v>0</v>
      </c>
      <c r="G32" s="205">
        <v>0</v>
      </c>
      <c r="H32" s="205">
        <v>0.46</v>
      </c>
      <c r="I32" s="205">
        <v>0</v>
      </c>
      <c r="J32" s="443">
        <v>4.5999999999999999E-2</v>
      </c>
      <c r="K32" s="205">
        <v>35</v>
      </c>
      <c r="L32" s="205"/>
      <c r="N32" s="959" t="str">
        <v>28: Langfaser-Sulfatzellstoff</v>
      </c>
      <c r="O32" s="958" t="str">
        <v>28: Langfaser-Sulfatzellstoff</v>
      </c>
      <c r="P32" s="958" t="str">
        <v>28: Langfaser-Sulfatzellstoff</v>
      </c>
      <c r="Q32" s="958" t="str">
        <v>28: Langfaser-Sulfatzellstoff</v>
      </c>
      <c r="R32" s="958" t="str">
        <v>28: Langfaser-Sulfatzellstoff</v>
      </c>
      <c r="S32" s="958" t="str">
        <v>28: Langfaser-Sulfatzellstoff</v>
      </c>
      <c r="T32" s="958" t="str">
        <v>28: Langfaser-Sulfatzellstoff</v>
      </c>
      <c r="Z32" s="958"/>
      <c r="AA32" s="958"/>
      <c r="AB32" s="958"/>
      <c r="AC32" s="958"/>
      <c r="AD32" s="958"/>
      <c r="AE32" s="958"/>
      <c r="AF32" s="958"/>
      <c r="AG32" s="958"/>
      <c r="AH32" s="958"/>
      <c r="AI32" s="958"/>
      <c r="AJ32" s="958"/>
      <c r="AK32" s="958"/>
      <c r="AL32" s="958"/>
      <c r="AM32" s="958"/>
      <c r="AN32" s="958"/>
      <c r="AO32" s="958"/>
      <c r="AP32" s="958"/>
      <c r="AQ32" s="958"/>
      <c r="AR32" s="958"/>
    </row>
    <row r="33" spans="2:44">
      <c r="B33" s="127" t="s">
        <v>280</v>
      </c>
      <c r="C33" s="206">
        <v>0.44</v>
      </c>
      <c r="D33" s="206">
        <v>0</v>
      </c>
      <c r="E33" s="206">
        <v>0.26</v>
      </c>
      <c r="F33" s="206">
        <v>0</v>
      </c>
      <c r="G33" s="206">
        <v>0</v>
      </c>
      <c r="H33" s="206">
        <v>0.52</v>
      </c>
      <c r="I33" s="206">
        <v>0</v>
      </c>
      <c r="J33" s="444">
        <v>1.4999999999999999E-2</v>
      </c>
      <c r="K33" s="206">
        <v>35</v>
      </c>
      <c r="L33" s="205"/>
      <c r="N33" s="127" t="str">
        <v>29: Sulfitzellstoff, (thermo-)mechanischer Holzstoff</v>
      </c>
      <c r="O33" s="127" t="str">
        <v>29: Sulfitzellstoff, (thermo-)mechanischer Holzstoff</v>
      </c>
      <c r="P33" s="127" t="str">
        <v>29: Sulfitzellstoff, (thermo-)mechanischer Holzstoff</v>
      </c>
      <c r="Q33" s="127" t="str">
        <v>29: Sulfitzellstoff, (thermo-)mechanischer Holzstoff</v>
      </c>
      <c r="R33" s="127" t="str">
        <v>29: Sulfitzellstoff, (thermo-)mechanischer Holzstoff</v>
      </c>
      <c r="S33" s="127" t="str">
        <v>29: Sulfitzellstoff, (thermo-)mechanischer Holzstoff</v>
      </c>
      <c r="T33" s="127" t="str">
        <v>29: Sulfitzellstoff, (thermo-)mechanischer Holzstoff</v>
      </c>
      <c r="Z33" s="958"/>
      <c r="AA33" s="958"/>
      <c r="AB33" s="958"/>
      <c r="AC33" s="958"/>
      <c r="AD33" s="958"/>
      <c r="AE33" s="958"/>
      <c r="AF33" s="958"/>
      <c r="AG33" s="958"/>
      <c r="AH33" s="958"/>
      <c r="AI33" s="958"/>
      <c r="AJ33" s="958"/>
      <c r="AK33" s="958"/>
      <c r="AL33" s="958"/>
      <c r="AM33" s="958"/>
      <c r="AN33" s="958"/>
      <c r="AO33" s="958"/>
      <c r="AP33" s="958"/>
      <c r="AQ33" s="958"/>
      <c r="AR33" s="958"/>
    </row>
    <row r="34" spans="2:44">
      <c r="B34" t="s">
        <v>281</v>
      </c>
      <c r="C34" s="205">
        <v>0.26</v>
      </c>
      <c r="D34" s="205">
        <v>0</v>
      </c>
      <c r="E34" s="205">
        <v>0.08</v>
      </c>
      <c r="F34" s="205">
        <v>0</v>
      </c>
      <c r="G34" s="205">
        <v>0</v>
      </c>
      <c r="H34" s="205">
        <v>0.17</v>
      </c>
      <c r="I34" s="205">
        <v>0</v>
      </c>
      <c r="J34" s="443">
        <v>0.03</v>
      </c>
      <c r="K34" s="205">
        <v>35</v>
      </c>
      <c r="L34" s="205"/>
      <c r="N34" s="959" t="str">
        <v>30: Zellstoff aus wiederaufbereitetem Papier</v>
      </c>
      <c r="O34" s="958" t="str">
        <v>30: Zellstoff aus wiederaufbereitetem Papier</v>
      </c>
      <c r="P34" s="958" t="str">
        <v>30: Zellstoff aus wiederaufbereitetem Papier</v>
      </c>
      <c r="Q34" s="958" t="str">
        <v>30: Zellstoff aus wiederaufbereitetem Papier</v>
      </c>
      <c r="R34" s="958" t="str">
        <v>30: Zellstoff aus wiederaufbereitetem Papier</v>
      </c>
      <c r="S34" s="958" t="str">
        <v>30: Zellstoff aus wiederaufbereitetem Papier</v>
      </c>
      <c r="T34" s="958" t="str">
        <v>30: Zellstoff aus wiederaufbereitetem Papier</v>
      </c>
      <c r="Z34" s="958"/>
      <c r="AA34" s="958"/>
      <c r="AB34" s="958"/>
      <c r="AC34" s="958"/>
      <c r="AD34" s="958"/>
      <c r="AE34" s="958"/>
      <c r="AF34" s="958"/>
      <c r="AG34" s="958"/>
      <c r="AH34" s="958"/>
      <c r="AI34" s="958"/>
      <c r="AJ34" s="958"/>
      <c r="AK34" s="958"/>
      <c r="AL34" s="958"/>
      <c r="AM34" s="958"/>
      <c r="AN34" s="958"/>
      <c r="AO34" s="958"/>
      <c r="AP34" s="958"/>
      <c r="AQ34" s="958"/>
      <c r="AR34" s="958"/>
    </row>
    <row r="35" spans="2:44">
      <c r="B35" s="127" t="s">
        <v>282</v>
      </c>
      <c r="C35" s="206">
        <v>0.8</v>
      </c>
      <c r="D35" s="206">
        <v>0</v>
      </c>
      <c r="E35" s="206">
        <v>0.49</v>
      </c>
      <c r="F35" s="206">
        <v>0</v>
      </c>
      <c r="G35" s="206">
        <v>0</v>
      </c>
      <c r="H35" s="206">
        <v>0.99</v>
      </c>
      <c r="I35" s="206">
        <v>0</v>
      </c>
      <c r="J35" s="444">
        <v>0.22600000000000001</v>
      </c>
      <c r="K35" s="206">
        <v>36</v>
      </c>
      <c r="L35" s="205"/>
      <c r="N35" s="127" t="str">
        <v>31: Zeitungsdruckpapier</v>
      </c>
      <c r="O35" s="127" t="str">
        <v>31: Zeitungsdruckpapier</v>
      </c>
      <c r="P35" s="127" t="str">
        <v>31: Zeitungsdruckpapier</v>
      </c>
      <c r="Q35" s="127" t="str">
        <v>31: Zeitungsdruckpapier</v>
      </c>
      <c r="R35" s="127" t="str">
        <v>31: Zeitungsdruckpapier</v>
      </c>
      <c r="S35" s="127" t="str">
        <v>31: Zeitungsdruckpapier</v>
      </c>
      <c r="T35" s="127" t="str">
        <v>31: Zeitungsdruckpapier</v>
      </c>
      <c r="Z35" s="958"/>
      <c r="AA35" s="958"/>
      <c r="AB35" s="958"/>
      <c r="AC35" s="958"/>
      <c r="AD35" s="958"/>
      <c r="AE35" s="958"/>
      <c r="AF35" s="958"/>
      <c r="AG35" s="958"/>
      <c r="AH35" s="958"/>
      <c r="AI35" s="958"/>
      <c r="AJ35" s="958"/>
      <c r="AK35" s="958"/>
      <c r="AL35" s="958"/>
      <c r="AM35" s="958"/>
      <c r="AN35" s="958"/>
      <c r="AO35" s="958"/>
      <c r="AP35" s="958"/>
      <c r="AQ35" s="958"/>
      <c r="AR35" s="958"/>
    </row>
    <row r="36" spans="2:44">
      <c r="B36" t="s">
        <v>283</v>
      </c>
      <c r="C36" s="205">
        <v>0.65</v>
      </c>
      <c r="D36" s="205">
        <v>0</v>
      </c>
      <c r="E36" s="205">
        <v>0.26</v>
      </c>
      <c r="F36" s="205">
        <v>0</v>
      </c>
      <c r="G36" s="205">
        <v>0</v>
      </c>
      <c r="H36" s="205">
        <v>0.52</v>
      </c>
      <c r="I36" s="205">
        <v>0</v>
      </c>
      <c r="J36" s="443">
        <v>0.24199999999999999</v>
      </c>
      <c r="K36" s="205">
        <v>36</v>
      </c>
      <c r="L36" s="205"/>
      <c r="N36" s="959" t="str">
        <v>32: Ungestrichenes Feinpapier</v>
      </c>
      <c r="O36" s="958" t="str">
        <v>32: Ungestrichenes Feinpapier</v>
      </c>
      <c r="P36" s="958" t="str">
        <v>32: Ungestrichenes Feinpapier</v>
      </c>
      <c r="Q36" s="958" t="str">
        <v>32: Ungestrichenes Feinpapier</v>
      </c>
      <c r="R36" s="958" t="str">
        <v>32: Ungestrichenes Feinpapier</v>
      </c>
      <c r="S36" s="958" t="str">
        <v>32: Ungestrichenes Feinpapier</v>
      </c>
      <c r="T36" s="958" t="str">
        <v>32: Ungestrichenes Feinpapier</v>
      </c>
      <c r="Z36" s="958"/>
      <c r="AA36" s="958"/>
      <c r="AB36" s="958"/>
      <c r="AC36" s="958"/>
      <c r="AD36" s="958"/>
      <c r="AE36" s="958"/>
      <c r="AF36" s="958"/>
      <c r="AG36" s="958"/>
      <c r="AH36" s="958"/>
      <c r="AI36" s="958"/>
      <c r="AJ36" s="958"/>
      <c r="AK36" s="958"/>
      <c r="AL36" s="958"/>
      <c r="AM36" s="958"/>
      <c r="AN36" s="958"/>
      <c r="AO36" s="958"/>
      <c r="AP36" s="958"/>
      <c r="AQ36" s="958"/>
      <c r="AR36" s="958"/>
    </row>
    <row r="37" spans="2:44">
      <c r="B37" s="127" t="s">
        <v>284</v>
      </c>
      <c r="C37" s="206">
        <v>0.54</v>
      </c>
      <c r="D37" s="206">
        <v>0</v>
      </c>
      <c r="E37" s="206">
        <v>0.84</v>
      </c>
      <c r="F37" s="206">
        <v>0</v>
      </c>
      <c r="G37" s="206">
        <v>0</v>
      </c>
      <c r="H37" s="206">
        <v>1.71</v>
      </c>
      <c r="I37" s="206">
        <v>0</v>
      </c>
      <c r="J37" s="444">
        <v>0.24199999999999999</v>
      </c>
      <c r="K37" s="206">
        <v>36</v>
      </c>
      <c r="L37" s="205"/>
      <c r="N37" s="127" t="str">
        <v>33: Gestrichenes Feinpapier</v>
      </c>
      <c r="O37" s="127" t="str">
        <v>33: Gestrichenes Feinpapier</v>
      </c>
      <c r="P37" s="127" t="str">
        <v>33: Gestrichenes Feinpapier</v>
      </c>
      <c r="Q37" s="127" t="str">
        <v>33: Gestrichenes Feinpapier</v>
      </c>
      <c r="R37" s="127" t="str">
        <v>33: Gestrichenes Feinpapier</v>
      </c>
      <c r="S37" s="127" t="str">
        <v>33: Gestrichenes Feinpapier</v>
      </c>
      <c r="T37" s="127" t="str">
        <v>33: Gestrichenes Feinpapier</v>
      </c>
      <c r="Z37" s="958"/>
      <c r="AA37" s="958"/>
      <c r="AB37" s="958"/>
      <c r="AC37" s="958"/>
      <c r="AD37" s="958"/>
      <c r="AE37" s="958"/>
      <c r="AF37" s="958"/>
      <c r="AG37" s="958"/>
      <c r="AH37" s="958"/>
      <c r="AI37" s="958"/>
      <c r="AJ37" s="958"/>
      <c r="AK37" s="958"/>
      <c r="AL37" s="958"/>
      <c r="AM37" s="958"/>
      <c r="AN37" s="958"/>
      <c r="AO37" s="958"/>
      <c r="AP37" s="958"/>
      <c r="AQ37" s="958"/>
      <c r="AR37" s="958"/>
    </row>
    <row r="38" spans="2:44">
      <c r="B38" t="s">
        <v>285</v>
      </c>
      <c r="C38" s="205">
        <v>0.93</v>
      </c>
      <c r="D38" s="205">
        <v>0</v>
      </c>
      <c r="E38" s="205">
        <v>0.55000000000000004</v>
      </c>
      <c r="F38" s="205">
        <v>0</v>
      </c>
      <c r="G38" s="205">
        <v>0</v>
      </c>
      <c r="H38" s="205">
        <v>1.1200000000000001</v>
      </c>
      <c r="I38" s="205">
        <v>0</v>
      </c>
      <c r="J38" s="443">
        <v>0.254</v>
      </c>
      <c r="K38" s="205">
        <v>36</v>
      </c>
      <c r="L38" s="205"/>
      <c r="N38" s="959" t="str">
        <v>34: Tissuepapier</v>
      </c>
      <c r="O38" s="24" t="str">
        <v>34: Tissuepapier</v>
      </c>
      <c r="P38" s="24" t="str">
        <v>34: Tissuepapier</v>
      </c>
      <c r="Q38" s="24" t="str">
        <v>34: Tissuepapier</v>
      </c>
      <c r="R38" s="24" t="str">
        <v>34: Tissuepapier</v>
      </c>
      <c r="S38" s="24" t="str">
        <v>34: Tissuepapier</v>
      </c>
      <c r="T38" s="24" t="str">
        <v>34: Tissuepapier</v>
      </c>
      <c r="Z38" s="958"/>
      <c r="AA38" s="958"/>
      <c r="AB38" s="958"/>
      <c r="AC38" s="958"/>
      <c r="AD38" s="958"/>
      <c r="AE38" s="958"/>
      <c r="AF38" s="958"/>
      <c r="AG38" s="958"/>
      <c r="AH38" s="958"/>
      <c r="AI38" s="958"/>
      <c r="AJ38" s="958"/>
      <c r="AK38" s="958"/>
      <c r="AL38" s="958"/>
      <c r="AM38" s="958"/>
      <c r="AN38" s="958"/>
      <c r="AO38" s="958"/>
      <c r="AP38" s="958"/>
      <c r="AQ38" s="958"/>
      <c r="AR38" s="958"/>
    </row>
    <row r="39" spans="2:44">
      <c r="B39" s="127" t="s">
        <v>286</v>
      </c>
      <c r="C39" s="206">
        <v>0.26</v>
      </c>
      <c r="D39" s="206">
        <v>0</v>
      </c>
      <c r="E39" s="206">
        <v>0.5</v>
      </c>
      <c r="F39" s="206">
        <v>0</v>
      </c>
      <c r="G39" s="206">
        <v>0</v>
      </c>
      <c r="H39" s="206">
        <v>1.02</v>
      </c>
      <c r="I39" s="206">
        <v>0</v>
      </c>
      <c r="J39" s="444">
        <v>0.188</v>
      </c>
      <c r="K39" s="206">
        <v>36</v>
      </c>
      <c r="L39" s="205"/>
      <c r="N39" s="127" t="str">
        <v>35: Testliner und Fluting</v>
      </c>
      <c r="O39" s="127" t="str">
        <v>35: Testliner und Fluting</v>
      </c>
      <c r="P39" s="127" t="str">
        <v>35: Testliner und Fluting</v>
      </c>
      <c r="Q39" s="127" t="str">
        <v>35: Testliner und Fluting</v>
      </c>
      <c r="R39" s="127" t="str">
        <v>35: Testliner und Fluting</v>
      </c>
      <c r="S39" s="127" t="str">
        <v>35: Testliner und Fluting</v>
      </c>
      <c r="T39" s="127" t="str">
        <v>35: Testliner und Fluting</v>
      </c>
      <c r="Z39" s="958"/>
      <c r="AA39" s="958"/>
      <c r="AB39" s="958"/>
      <c r="AC39" s="958"/>
      <c r="AD39" s="958"/>
      <c r="AE39" s="958"/>
      <c r="AF39" s="958"/>
      <c r="AG39" s="958"/>
      <c r="AH39" s="958"/>
      <c r="AI39" s="958"/>
      <c r="AJ39" s="958"/>
      <c r="AK39" s="958"/>
      <c r="AL39" s="958"/>
      <c r="AM39" s="958"/>
      <c r="AN39" s="958"/>
      <c r="AO39" s="958"/>
      <c r="AP39" s="958"/>
      <c r="AQ39" s="958"/>
      <c r="AR39" s="958"/>
    </row>
    <row r="40" spans="2:44">
      <c r="B40" t="s">
        <v>287</v>
      </c>
      <c r="C40" s="205">
        <v>0.27</v>
      </c>
      <c r="D40" s="205">
        <v>0</v>
      </c>
      <c r="E40" s="205">
        <v>0.45</v>
      </c>
      <c r="F40" s="205">
        <v>0</v>
      </c>
      <c r="G40" s="205">
        <v>0</v>
      </c>
      <c r="H40" s="205">
        <v>0.91</v>
      </c>
      <c r="I40" s="205">
        <v>0</v>
      </c>
      <c r="J40" s="443">
        <v>0.18</v>
      </c>
      <c r="K40" s="205">
        <v>36</v>
      </c>
      <c r="L40" s="205"/>
      <c r="N40" s="959" t="str">
        <v>36: Ungestrichener Karton</v>
      </c>
      <c r="O40" s="24" t="str">
        <v>36: Ungestrichener Karton</v>
      </c>
      <c r="P40" s="24" t="str">
        <v>36: Ungestrichener Karton</v>
      </c>
      <c r="Q40" s="24" t="str">
        <v>36: Ungestrichener Karton</v>
      </c>
      <c r="R40" s="24" t="str">
        <v>36: Ungestrichener Karton</v>
      </c>
      <c r="S40" s="24" t="str">
        <v>36: Ungestrichener Karton</v>
      </c>
      <c r="T40" s="24" t="str">
        <v>36: Ungestrichener Karton</v>
      </c>
      <c r="Z40" s="958"/>
      <c r="AA40" s="958"/>
      <c r="AB40" s="958"/>
      <c r="AC40" s="958"/>
      <c r="AD40" s="958"/>
      <c r="AE40" s="958"/>
      <c r="AF40" s="958"/>
      <c r="AG40" s="958"/>
      <c r="AH40" s="958"/>
      <c r="AI40" s="958"/>
      <c r="AJ40" s="958"/>
      <c r="AK40" s="958"/>
      <c r="AL40" s="958"/>
      <c r="AM40" s="958"/>
      <c r="AN40" s="958"/>
      <c r="AO40" s="958"/>
      <c r="AP40" s="958"/>
      <c r="AQ40" s="958"/>
      <c r="AR40" s="958"/>
    </row>
    <row r="41" spans="2:44">
      <c r="B41" s="127" t="s">
        <v>288</v>
      </c>
      <c r="C41" s="206">
        <v>0.4</v>
      </c>
      <c r="D41" s="206">
        <v>0</v>
      </c>
      <c r="E41" s="206">
        <v>0.52</v>
      </c>
      <c r="F41" s="206">
        <v>0</v>
      </c>
      <c r="G41" s="206">
        <v>0</v>
      </c>
      <c r="H41" s="206">
        <v>1.0900000000000001</v>
      </c>
      <c r="I41" s="206">
        <v>0</v>
      </c>
      <c r="J41" s="444">
        <v>0.20699999999999999</v>
      </c>
      <c r="K41" s="206">
        <v>36</v>
      </c>
      <c r="L41" s="205"/>
      <c r="N41" s="127" t="str">
        <v>37: Gestrichener Karton</v>
      </c>
      <c r="O41" s="127" t="str">
        <v>37: Gestrichener Karton</v>
      </c>
      <c r="P41" s="127" t="str">
        <v>37: Gestrichener Karton</v>
      </c>
      <c r="Q41" s="127" t="str">
        <v>37: Gestrichener Karton</v>
      </c>
      <c r="R41" s="127" t="str">
        <v>37: Gestrichener Karton</v>
      </c>
      <c r="S41" s="127" t="str">
        <v>37: Gestrichener Karton</v>
      </c>
      <c r="T41" s="127" t="str">
        <v>37: Gestrichener Karton</v>
      </c>
      <c r="Z41" s="958"/>
      <c r="AA41" s="958"/>
      <c r="AB41" s="958"/>
      <c r="AC41" s="958"/>
      <c r="AD41" s="958"/>
      <c r="AE41" s="958"/>
      <c r="AF41" s="958"/>
      <c r="AG41" s="958"/>
      <c r="AH41" s="958"/>
      <c r="AI41" s="958"/>
      <c r="AJ41" s="958"/>
      <c r="AK41" s="958"/>
      <c r="AL41" s="958"/>
      <c r="AM41" s="958"/>
      <c r="AN41" s="958"/>
      <c r="AO41" s="958"/>
      <c r="AP41" s="958"/>
      <c r="AQ41" s="958"/>
      <c r="AR41" s="958"/>
    </row>
    <row r="42" spans="2:44">
      <c r="B42" t="s">
        <v>289</v>
      </c>
      <c r="C42" s="205">
        <v>0.43</v>
      </c>
      <c r="D42" s="205">
        <v>0</v>
      </c>
      <c r="E42" s="205">
        <v>3.6</v>
      </c>
      <c r="F42" s="205">
        <v>0</v>
      </c>
      <c r="G42" s="205">
        <v>0</v>
      </c>
      <c r="H42" s="205">
        <v>0</v>
      </c>
      <c r="I42" s="205">
        <v>11.33</v>
      </c>
      <c r="J42" s="443">
        <v>1.323</v>
      </c>
      <c r="K42" s="205">
        <v>37</v>
      </c>
      <c r="L42" s="205"/>
      <c r="N42" s="959" t="str">
        <v>38: Industrieruß</v>
      </c>
      <c r="O42" s="24" t="str">
        <v>38: Industrieruß</v>
      </c>
      <c r="P42" s="24" t="str">
        <v>38: Industrieruß</v>
      </c>
      <c r="Q42" s="24" t="str">
        <v>38: Industrieruß</v>
      </c>
      <c r="R42" s="24" t="str">
        <v>38: Industrieruß</v>
      </c>
      <c r="S42" s="24" t="str">
        <v>38: Industrieruß</v>
      </c>
      <c r="T42" s="24" t="str">
        <v>38: Industrieruß</v>
      </c>
      <c r="Z42" s="958"/>
      <c r="AA42" s="958"/>
      <c r="AB42" s="958"/>
      <c r="AC42" s="958"/>
      <c r="AD42" s="958"/>
      <c r="AE42" s="958"/>
      <c r="AF42" s="958"/>
      <c r="AG42" s="958"/>
      <c r="AH42" s="958"/>
      <c r="AI42" s="958"/>
      <c r="AJ42" s="958"/>
      <c r="AK42" s="958"/>
      <c r="AL42" s="958"/>
      <c r="AM42" s="958"/>
      <c r="AN42" s="958"/>
      <c r="AO42" s="958"/>
      <c r="AP42" s="958"/>
      <c r="AQ42" s="958"/>
      <c r="AR42" s="958"/>
    </row>
    <row r="43" spans="2:44">
      <c r="B43" s="127" t="s">
        <v>290</v>
      </c>
      <c r="C43" s="206">
        <v>0.01</v>
      </c>
      <c r="D43" s="206">
        <v>0</v>
      </c>
      <c r="E43" s="206">
        <v>0.81</v>
      </c>
      <c r="F43" s="206">
        <v>0</v>
      </c>
      <c r="G43" s="206">
        <v>0</v>
      </c>
      <c r="H43" s="206">
        <v>0</v>
      </c>
      <c r="I43" s="206">
        <v>0</v>
      </c>
      <c r="J43" s="444">
        <v>0.23</v>
      </c>
      <c r="K43" s="206">
        <v>38</v>
      </c>
      <c r="L43" s="205"/>
      <c r="N43" s="127" t="str">
        <v>39: Salpetersäure</v>
      </c>
      <c r="O43" s="127" t="str">
        <v>39: Salpetersäure</v>
      </c>
      <c r="P43" s="127" t="str">
        <v>39: Salpetersäure</v>
      </c>
      <c r="Q43" s="127" t="str">
        <v>39: Salpetersäure</v>
      </c>
      <c r="R43" s="127" t="str">
        <v>39: Salpetersäure</v>
      </c>
      <c r="S43" s="127" t="str">
        <v>39: Salpetersäure</v>
      </c>
      <c r="T43" s="127" t="str">
        <v>39: Salpetersäure</v>
      </c>
      <c r="Z43" s="958"/>
      <c r="AA43" s="958"/>
      <c r="AB43" s="958"/>
      <c r="AC43" s="958"/>
      <c r="AD43" s="958"/>
      <c r="AE43" s="958"/>
      <c r="AF43" s="958"/>
      <c r="AG43" s="958"/>
      <c r="AH43" s="958"/>
      <c r="AI43" s="958"/>
      <c r="AJ43" s="958"/>
      <c r="AK43" s="958"/>
      <c r="AL43" s="958"/>
      <c r="AM43" s="958"/>
      <c r="AN43" s="958"/>
      <c r="AO43" s="958"/>
      <c r="AP43" s="958"/>
      <c r="AQ43" s="958"/>
      <c r="AR43" s="958"/>
    </row>
    <row r="44" spans="2:44">
      <c r="B44" s="24" t="s">
        <v>291</v>
      </c>
      <c r="C44" s="205"/>
      <c r="D44" s="205">
        <v>0</v>
      </c>
      <c r="E44" s="205">
        <v>8.77</v>
      </c>
      <c r="F44" s="205">
        <v>0</v>
      </c>
      <c r="G44" s="205">
        <v>0</v>
      </c>
      <c r="H44" s="205">
        <v>0</v>
      </c>
      <c r="I44" s="205">
        <v>0</v>
      </c>
      <c r="J44" s="443">
        <v>1.57</v>
      </c>
      <c r="K44" s="205">
        <v>41</v>
      </c>
      <c r="L44" s="205"/>
      <c r="N44" s="959" t="str">
        <v>41: Ammoniak</v>
      </c>
      <c r="O44" s="24" t="str">
        <v>41: Ammoniak</v>
      </c>
      <c r="P44" s="24" t="str">
        <v>41: Ammoniak</v>
      </c>
      <c r="Q44" s="24" t="str">
        <v>41: Ammoniak</v>
      </c>
      <c r="R44" s="24" t="str">
        <v>41: Ammoniak</v>
      </c>
      <c r="S44" s="24" t="str">
        <v>41: Ammoniak</v>
      </c>
      <c r="T44" s="24" t="str">
        <v>41: Ammoniak</v>
      </c>
      <c r="Z44" s="958"/>
      <c r="AA44" s="958"/>
      <c r="AB44" s="958"/>
      <c r="AC44" s="958"/>
      <c r="AD44" s="958"/>
      <c r="AE44" s="958"/>
      <c r="AF44" s="958"/>
      <c r="AG44" s="958"/>
      <c r="AH44" s="958"/>
      <c r="AI44" s="958"/>
      <c r="AJ44" s="958"/>
      <c r="AK44" s="958"/>
      <c r="AL44" s="958"/>
      <c r="AM44" s="958"/>
      <c r="AN44" s="958"/>
      <c r="AO44" s="958"/>
      <c r="AP44" s="958"/>
      <c r="AQ44" s="958"/>
      <c r="AR44" s="958"/>
    </row>
    <row r="45" spans="2:44">
      <c r="B45" s="127" t="s">
        <v>292</v>
      </c>
      <c r="C45" s="206">
        <v>0</v>
      </c>
      <c r="D45" s="206">
        <v>0</v>
      </c>
      <c r="E45" s="206">
        <v>3.37</v>
      </c>
      <c r="F45" s="206">
        <v>0</v>
      </c>
      <c r="G45" s="206">
        <v>0</v>
      </c>
      <c r="H45" s="206">
        <v>0</v>
      </c>
      <c r="I45" s="206">
        <v>0</v>
      </c>
      <c r="J45" s="444">
        <v>0.68100000000000005</v>
      </c>
      <c r="K45" s="206">
        <v>42</v>
      </c>
      <c r="L45" s="205"/>
      <c r="N45" s="127" t="str">
        <v>42: Steamcracken</v>
      </c>
      <c r="O45" s="127" t="str">
        <v>42: Steamcracken</v>
      </c>
      <c r="P45" s="127" t="str">
        <v>42: Steamcracken</v>
      </c>
      <c r="Q45" s="127" t="str">
        <v>42: Steamcracken</v>
      </c>
      <c r="R45" s="127" t="str">
        <v>42: Steamcracken</v>
      </c>
      <c r="S45" s="127" t="str">
        <v>42: Steamcracken</v>
      </c>
      <c r="T45" s="127" t="str">
        <v>42: Steamcracken</v>
      </c>
      <c r="Z45" s="958"/>
      <c r="AA45" s="958"/>
      <c r="AB45" s="958"/>
      <c r="AC45" s="958"/>
      <c r="AD45" s="958"/>
      <c r="AE45" s="958"/>
      <c r="AF45" s="958"/>
      <c r="AG45" s="958"/>
      <c r="AH45" s="958"/>
      <c r="AI45" s="958"/>
      <c r="AJ45" s="958"/>
      <c r="AK45" s="958"/>
      <c r="AL45" s="958"/>
      <c r="AM45" s="958"/>
      <c r="AN45" s="958"/>
      <c r="AO45" s="958"/>
      <c r="AP45" s="958"/>
      <c r="AQ45" s="958"/>
      <c r="AR45" s="958"/>
    </row>
    <row r="46" spans="2:44">
      <c r="B46" s="24" t="s">
        <v>293</v>
      </c>
      <c r="C46" s="205">
        <v>0</v>
      </c>
      <c r="D46" s="205">
        <v>0</v>
      </c>
      <c r="E46" s="205">
        <v>0.11</v>
      </c>
      <c r="F46" s="205">
        <v>0</v>
      </c>
      <c r="G46" s="205">
        <v>0</v>
      </c>
      <c r="H46" s="205">
        <v>0</v>
      </c>
      <c r="I46" s="205">
        <v>0</v>
      </c>
      <c r="J46" s="443">
        <v>2.2800000000000001E-2</v>
      </c>
      <c r="K46" s="205">
        <v>42</v>
      </c>
      <c r="L46" s="205"/>
      <c r="N46" s="959" t="str">
        <v>43: Aromaten</v>
      </c>
      <c r="O46" s="24" t="str">
        <v>43: Aromaten</v>
      </c>
      <c r="P46" s="24" t="str">
        <v>43: Aromaten</v>
      </c>
      <c r="Q46" s="24" t="str">
        <v>43: Aromaten</v>
      </c>
      <c r="R46" s="24" t="str">
        <v>43: Aromaten</v>
      </c>
      <c r="S46" s="24" t="str">
        <v>43: Aromaten</v>
      </c>
      <c r="T46" s="24" t="str">
        <v>43: Aromaten</v>
      </c>
      <c r="Z46" s="958"/>
      <c r="AA46" s="958"/>
      <c r="AB46" s="958"/>
      <c r="AC46" s="958"/>
      <c r="AD46" s="958"/>
      <c r="AE46" s="958"/>
      <c r="AF46" s="958"/>
      <c r="AG46" s="958"/>
      <c r="AH46" s="958"/>
      <c r="AI46" s="958"/>
      <c r="AJ46" s="958"/>
      <c r="AK46" s="958"/>
      <c r="AL46" s="958"/>
      <c r="AM46" s="958"/>
      <c r="AN46" s="958"/>
      <c r="AO46" s="958"/>
      <c r="AP46" s="958"/>
      <c r="AQ46" s="958"/>
      <c r="AR46" s="958"/>
    </row>
    <row r="47" spans="2:44">
      <c r="B47" s="127" t="s">
        <v>294</v>
      </c>
      <c r="C47" s="206">
        <v>0.16</v>
      </c>
      <c r="D47" s="206">
        <v>0</v>
      </c>
      <c r="E47" s="206">
        <v>1.69</v>
      </c>
      <c r="F47" s="206">
        <v>0</v>
      </c>
      <c r="G47" s="206">
        <v>0</v>
      </c>
      <c r="H47" s="206">
        <v>0</v>
      </c>
      <c r="I47" s="206">
        <v>0</v>
      </c>
      <c r="J47" s="444">
        <v>0.34100000000000003</v>
      </c>
      <c r="K47" s="206">
        <v>42</v>
      </c>
      <c r="L47" s="205"/>
      <c r="N47" s="127" t="str">
        <v>44: Styrol</v>
      </c>
      <c r="O47" s="127" t="str">
        <v>44: Styrol</v>
      </c>
      <c r="P47" s="127" t="str">
        <v>44: Styrol</v>
      </c>
      <c r="Q47" s="127" t="str">
        <v>44: Styrol</v>
      </c>
      <c r="R47" s="127" t="str">
        <v>44: Styrol</v>
      </c>
      <c r="S47" s="127" t="str">
        <v>44: Styrol</v>
      </c>
      <c r="T47" s="127" t="str">
        <v>44: Styrol</v>
      </c>
      <c r="Z47" s="958"/>
      <c r="AA47" s="958"/>
      <c r="AB47" s="958"/>
      <c r="AC47" s="958"/>
      <c r="AD47" s="958"/>
      <c r="AE47" s="958"/>
      <c r="AF47" s="958"/>
      <c r="AG47" s="958"/>
      <c r="AH47" s="958"/>
      <c r="AI47" s="958"/>
      <c r="AJ47" s="958"/>
      <c r="AK47" s="958"/>
      <c r="AL47" s="958"/>
      <c r="AM47" s="958"/>
      <c r="AN47" s="958"/>
      <c r="AO47" s="958"/>
      <c r="AP47" s="958"/>
      <c r="AQ47" s="958"/>
      <c r="AR47" s="958"/>
    </row>
    <row r="48" spans="2:44">
      <c r="B48" s="24" t="s">
        <v>295</v>
      </c>
      <c r="C48" s="205">
        <v>0.19</v>
      </c>
      <c r="D48" s="205">
        <v>0</v>
      </c>
      <c r="E48" s="205">
        <v>1.1399999999999999</v>
      </c>
      <c r="F48" s="205">
        <v>0</v>
      </c>
      <c r="G48" s="205">
        <v>0</v>
      </c>
      <c r="H48" s="205">
        <v>0</v>
      </c>
      <c r="I48" s="205">
        <v>0</v>
      </c>
      <c r="J48" s="443">
        <v>0.23</v>
      </c>
      <c r="K48" s="205">
        <v>42</v>
      </c>
      <c r="L48" s="205"/>
      <c r="N48" s="959" t="str">
        <v>45: Phenol, Aceton</v>
      </c>
      <c r="O48" s="24" t="str">
        <v>45: Phenol, Aceton</v>
      </c>
      <c r="P48" s="24" t="str">
        <v>45: Phenol, Aceton</v>
      </c>
      <c r="Q48" s="24" t="str">
        <v>45: Phenol, Aceton</v>
      </c>
      <c r="R48" s="24" t="str">
        <v>45: Phenol, Aceton</v>
      </c>
      <c r="S48" s="24" t="str">
        <v>45: Phenol, Aceton</v>
      </c>
      <c r="T48" s="24" t="str">
        <v>45: Phenol, Aceton</v>
      </c>
      <c r="Z48" s="958"/>
      <c r="AA48" s="958"/>
      <c r="AB48" s="958"/>
      <c r="AC48" s="958"/>
      <c r="AD48" s="958"/>
      <c r="AE48" s="958"/>
      <c r="AF48" s="958"/>
      <c r="AG48" s="958"/>
      <c r="AH48" s="958"/>
      <c r="AI48" s="958"/>
      <c r="AJ48" s="958"/>
      <c r="AK48" s="958"/>
      <c r="AL48" s="958"/>
      <c r="AM48" s="958"/>
      <c r="AN48" s="958"/>
      <c r="AO48" s="958"/>
      <c r="AP48" s="958"/>
      <c r="AQ48" s="958"/>
      <c r="AR48" s="958"/>
    </row>
    <row r="49" spans="2:44">
      <c r="B49" s="127" t="s">
        <v>296</v>
      </c>
      <c r="C49" s="206">
        <v>0.2</v>
      </c>
      <c r="D49" s="206">
        <v>0</v>
      </c>
      <c r="E49" s="206">
        <v>0</v>
      </c>
      <c r="F49" s="206">
        <v>0</v>
      </c>
      <c r="G49" s="206">
        <v>0</v>
      </c>
      <c r="H49" s="206">
        <v>0</v>
      </c>
      <c r="I49" s="206">
        <v>0</v>
      </c>
      <c r="J49" s="444">
        <v>0.314</v>
      </c>
      <c r="K49" s="206">
        <v>42</v>
      </c>
      <c r="L49" s="205"/>
      <c r="N49" s="127" t="str">
        <v>46: Ethylenoxid, Ethylenglycol</v>
      </c>
      <c r="O49" s="127" t="str">
        <v>46: Ethylenoxid, Ethylenglycol</v>
      </c>
      <c r="P49" s="127" t="str">
        <v>46: Ethylenoxid, Ethylenglycol</v>
      </c>
      <c r="Q49" s="127" t="str">
        <v>46: Ethylenoxid, Ethylenglycol</v>
      </c>
      <c r="R49" s="127" t="str">
        <v>46: Ethylenoxid, Ethylenglycol</v>
      </c>
      <c r="S49" s="127" t="str">
        <v>46: Ethylenoxid, Ethylenglycol</v>
      </c>
      <c r="T49" s="127" t="str">
        <v>46: Ethylenoxid, Ethylenglycol</v>
      </c>
      <c r="Z49" s="958"/>
      <c r="AA49" s="958"/>
      <c r="AB49" s="958"/>
      <c r="AC49" s="958"/>
      <c r="AD49" s="958"/>
      <c r="AE49" s="958"/>
      <c r="AF49" s="958"/>
      <c r="AG49" s="958"/>
      <c r="AH49" s="958"/>
      <c r="AI49" s="958"/>
      <c r="AJ49" s="958"/>
      <c r="AK49" s="958"/>
      <c r="AL49" s="958"/>
      <c r="AM49" s="958"/>
      <c r="AN49" s="958"/>
      <c r="AO49" s="958"/>
      <c r="AP49" s="958"/>
      <c r="AQ49" s="958"/>
      <c r="AR49" s="958"/>
    </row>
    <row r="50" spans="2:44">
      <c r="B50" s="24" t="s">
        <v>297</v>
      </c>
      <c r="C50" s="205">
        <v>0.11</v>
      </c>
      <c r="D50" s="205">
        <v>0</v>
      </c>
      <c r="E50" s="205">
        <v>0.7</v>
      </c>
      <c r="F50" s="205">
        <v>0</v>
      </c>
      <c r="G50" s="205">
        <v>0</v>
      </c>
      <c r="H50" s="205">
        <v>0</v>
      </c>
      <c r="I50" s="205">
        <v>0</v>
      </c>
      <c r="J50" s="443">
        <v>0.155</v>
      </c>
      <c r="K50" s="205">
        <v>42</v>
      </c>
      <c r="L50" s="205"/>
      <c r="N50" s="959" t="str">
        <v>47: Vinylchloridmonomer</v>
      </c>
      <c r="O50" s="24" t="str">
        <v>47: Vinylchloridmonomer</v>
      </c>
      <c r="P50" s="24" t="str">
        <v>47: Vinylchloridmonomer</v>
      </c>
      <c r="Q50" s="24" t="str">
        <v>47: Vinylchloridmonomer</v>
      </c>
      <c r="R50" s="24" t="str">
        <v>47: Vinylchloridmonomer</v>
      </c>
      <c r="S50" s="24" t="str">
        <v>47: Vinylchloridmonomer</v>
      </c>
      <c r="T50" s="24" t="str">
        <v>47: Vinylchloridmonomer</v>
      </c>
      <c r="Z50" s="958"/>
      <c r="AA50" s="958"/>
      <c r="AB50" s="958"/>
      <c r="AC50" s="958"/>
      <c r="AD50" s="958"/>
      <c r="AE50" s="958"/>
      <c r="AF50" s="958"/>
      <c r="AG50" s="958"/>
      <c r="AH50" s="958"/>
      <c r="AI50" s="958"/>
      <c r="AJ50" s="958"/>
      <c r="AK50" s="958"/>
      <c r="AL50" s="958"/>
      <c r="AM50" s="958"/>
      <c r="AN50" s="958"/>
      <c r="AO50" s="958"/>
      <c r="AP50" s="958"/>
      <c r="AQ50" s="958"/>
      <c r="AR50" s="958"/>
    </row>
    <row r="51" spans="2:44">
      <c r="B51" s="127" t="s">
        <v>298</v>
      </c>
      <c r="C51" s="206">
        <v>0.19</v>
      </c>
      <c r="D51" s="206">
        <v>0</v>
      </c>
      <c r="E51" s="206">
        <v>0.33</v>
      </c>
      <c r="F51" s="206">
        <v>0</v>
      </c>
      <c r="G51" s="206">
        <v>0</v>
      </c>
      <c r="H51" s="206">
        <v>0</v>
      </c>
      <c r="I51" s="206">
        <v>0</v>
      </c>
      <c r="J51" s="444">
        <v>6.6000000000000003E-2</v>
      </c>
      <c r="K51" s="206">
        <v>42</v>
      </c>
      <c r="L51" s="205"/>
      <c r="N51" s="127" t="str">
        <v>48: S-Polyvinylchlorid</v>
      </c>
      <c r="O51" s="127" t="str">
        <v>48: S-Polyvinylchlorid</v>
      </c>
      <c r="P51" s="127" t="str">
        <v>48: S-Polyvinylchlorid</v>
      </c>
      <c r="Q51" s="127" t="str">
        <v>48: S-Polyvinylchlorid</v>
      </c>
      <c r="R51" s="127" t="str">
        <v>48: S-Polyvinylchlorid</v>
      </c>
      <c r="S51" s="127" t="str">
        <v>48: S-Polyvinylchlorid</v>
      </c>
      <c r="T51" s="127" t="str">
        <v>48: S-Polyvinylchlorid</v>
      </c>
      <c r="Z51" s="958"/>
      <c r="AA51" s="958"/>
      <c r="AB51" s="958"/>
      <c r="AC51" s="958"/>
      <c r="AD51" s="958"/>
      <c r="AE51" s="958"/>
      <c r="AF51" s="958"/>
      <c r="AG51" s="958"/>
      <c r="AH51" s="958"/>
      <c r="AI51" s="958"/>
      <c r="AJ51" s="958"/>
      <c r="AK51" s="958"/>
      <c r="AL51" s="958"/>
      <c r="AM51" s="958"/>
      <c r="AN51" s="958"/>
      <c r="AO51" s="958"/>
      <c r="AP51" s="958"/>
      <c r="AQ51" s="958"/>
      <c r="AR51" s="958"/>
    </row>
    <row r="52" spans="2:44">
      <c r="B52" s="24" t="s">
        <v>299</v>
      </c>
      <c r="C52" s="205">
        <v>0.39</v>
      </c>
      <c r="D52" s="205">
        <v>0</v>
      </c>
      <c r="E52" s="205">
        <v>0.9</v>
      </c>
      <c r="F52" s="205">
        <v>0</v>
      </c>
      <c r="G52" s="205">
        <v>0</v>
      </c>
      <c r="H52" s="205">
        <v>0</v>
      </c>
      <c r="I52" s="205">
        <v>0</v>
      </c>
      <c r="J52" s="443">
        <v>0.18099999999999999</v>
      </c>
      <c r="K52" s="205">
        <v>42</v>
      </c>
      <c r="L52" s="205"/>
      <c r="N52" t="str">
        <v>49: E-Polyvinylchlorid</v>
      </c>
      <c r="O52" t="str">
        <v>49: E-Polyvinylchlorid</v>
      </c>
      <c r="P52" t="str">
        <v>49: E-Polyvinylchlorid</v>
      </c>
      <c r="Q52" t="str">
        <v>49: E-Polyvinylchlorid</v>
      </c>
      <c r="R52" t="str">
        <v>49: E-Polyvinylchlorid</v>
      </c>
      <c r="S52" t="str">
        <v>49: E-Polyvinylchlorid</v>
      </c>
      <c r="T52" t="str">
        <v>49: E-Polyvinylchlorid</v>
      </c>
      <c r="Z52" s="958"/>
      <c r="AA52" s="958"/>
      <c r="AB52" s="958"/>
      <c r="AC52" s="958"/>
      <c r="AD52" s="958"/>
      <c r="AE52" s="958"/>
      <c r="AF52" s="958"/>
      <c r="AG52" s="958"/>
      <c r="AH52" s="958"/>
      <c r="AI52" s="958"/>
      <c r="AJ52" s="958"/>
      <c r="AK52" s="958"/>
      <c r="AL52" s="958"/>
      <c r="AM52" s="958"/>
      <c r="AN52" s="958"/>
      <c r="AO52" s="958"/>
      <c r="AP52" s="958"/>
      <c r="AQ52" s="958"/>
      <c r="AR52" s="958"/>
    </row>
    <row r="53" spans="2:44">
      <c r="B53" s="127" t="s">
        <v>300</v>
      </c>
      <c r="C53" s="206">
        <v>0</v>
      </c>
      <c r="D53" s="206">
        <v>0</v>
      </c>
      <c r="E53" s="206">
        <v>38.06</v>
      </c>
      <c r="F53" s="206">
        <v>0</v>
      </c>
      <c r="G53" s="206">
        <v>0</v>
      </c>
      <c r="H53" s="206">
        <v>0</v>
      </c>
      <c r="I53" s="206">
        <v>0</v>
      </c>
      <c r="J53" s="444">
        <v>6.84</v>
      </c>
      <c r="K53" s="206">
        <v>43</v>
      </c>
      <c r="L53" s="205"/>
      <c r="N53" s="118" t="str">
        <v>50: Wasserstoff</v>
      </c>
      <c r="O53" s="118" t="str">
        <v>50: Wasserstoff</v>
      </c>
      <c r="P53" s="118" t="str">
        <v>50: Wasserstoff</v>
      </c>
      <c r="Q53" s="118" t="str">
        <v>50: Wasserstoff</v>
      </c>
      <c r="R53" s="118" t="str">
        <v>50: Wasserstoff</v>
      </c>
      <c r="S53" s="118" t="str">
        <v>50: Wasserstoff</v>
      </c>
      <c r="T53" s="118" t="str">
        <v>50: Wasserstoff</v>
      </c>
      <c r="Z53" s="958"/>
      <c r="AA53" s="958"/>
      <c r="AB53" s="958"/>
      <c r="AC53" s="958"/>
      <c r="AD53" s="958"/>
      <c r="AE53" s="958"/>
      <c r="AF53" s="958"/>
      <c r="AG53" s="958"/>
      <c r="AH53" s="958"/>
      <c r="AI53" s="958"/>
      <c r="AJ53" s="958"/>
      <c r="AK53" s="958"/>
      <c r="AL53" s="958"/>
      <c r="AM53" s="958"/>
      <c r="AN53" s="958"/>
      <c r="AO53" s="958"/>
      <c r="AP53" s="958"/>
      <c r="AQ53" s="958"/>
      <c r="AR53" s="958"/>
    </row>
    <row r="54" spans="2:44">
      <c r="B54" s="24" t="s">
        <v>301</v>
      </c>
      <c r="C54" s="205"/>
      <c r="D54" s="205">
        <v>0</v>
      </c>
      <c r="E54" s="205">
        <v>7.41</v>
      </c>
      <c r="F54" s="205">
        <v>0</v>
      </c>
      <c r="G54" s="205">
        <v>0</v>
      </c>
      <c r="H54" s="205">
        <v>0</v>
      </c>
      <c r="I54" s="205">
        <v>0</v>
      </c>
      <c r="J54" s="443">
        <v>0.187</v>
      </c>
      <c r="K54" s="205">
        <v>43</v>
      </c>
      <c r="L54" s="205"/>
      <c r="N54" t="str">
        <v>51: Synthesegas</v>
      </c>
      <c r="O54" t="str">
        <v>51: Synthesegas</v>
      </c>
      <c r="P54" t="str">
        <v>51: Synthesegas</v>
      </c>
      <c r="Q54" t="str">
        <v>51: Synthesegas</v>
      </c>
      <c r="R54" t="str">
        <v>51: Synthesegas</v>
      </c>
      <c r="S54" t="str">
        <v>51: Synthesegas</v>
      </c>
      <c r="T54" t="str">
        <v>51: Synthesegas</v>
      </c>
      <c r="Z54" s="958"/>
      <c r="AA54" s="958"/>
      <c r="AB54" s="958"/>
      <c r="AC54" s="958"/>
      <c r="AD54" s="958"/>
      <c r="AE54" s="958"/>
      <c r="AF54" s="958"/>
      <c r="AG54" s="958"/>
      <c r="AH54" s="958"/>
      <c r="AI54" s="958"/>
      <c r="AJ54" s="958"/>
      <c r="AK54" s="958"/>
      <c r="AL54" s="958"/>
      <c r="AM54" s="958"/>
      <c r="AN54" s="958"/>
      <c r="AO54" s="958"/>
      <c r="AP54" s="958"/>
      <c r="AQ54" s="958"/>
      <c r="AR54" s="958"/>
    </row>
    <row r="55" spans="2:44">
      <c r="B55" s="127" t="s">
        <v>302</v>
      </c>
      <c r="C55" s="206">
        <v>0.09</v>
      </c>
      <c r="D55" s="206">
        <v>0</v>
      </c>
      <c r="E55" s="206">
        <v>1.21</v>
      </c>
      <c r="F55" s="206">
        <v>0</v>
      </c>
      <c r="G55" s="206">
        <v>1.49</v>
      </c>
      <c r="H55" s="206">
        <v>0</v>
      </c>
      <c r="I55" s="206">
        <v>0</v>
      </c>
      <c r="J55" s="444">
        <v>1.1679999999999999</v>
      </c>
      <c r="K55" s="206">
        <v>44</v>
      </c>
      <c r="L55" s="205"/>
      <c r="N55" s="118" t="str">
        <v xml:space="preserve">52: Soda </v>
      </c>
      <c r="O55" s="118" t="str">
        <v xml:space="preserve">52: Soda </v>
      </c>
      <c r="P55" s="118" t="str">
        <v xml:space="preserve">52: Soda </v>
      </c>
      <c r="Q55" s="118" t="str">
        <v xml:space="preserve">52: Soda </v>
      </c>
      <c r="R55" s="118" t="str">
        <v xml:space="preserve">52: Soda </v>
      </c>
      <c r="S55" s="118" t="str">
        <v xml:space="preserve">52: Soda </v>
      </c>
      <c r="T55" s="118" t="str">
        <v xml:space="preserve">52: Soda </v>
      </c>
      <c r="Z55" s="958"/>
      <c r="AA55" s="958"/>
      <c r="AB55" s="958"/>
      <c r="AC55" s="958"/>
      <c r="AD55" s="958"/>
      <c r="AE55" s="958"/>
      <c r="AF55" s="958"/>
      <c r="AG55" s="958"/>
      <c r="AH55" s="958"/>
      <c r="AI55" s="958"/>
      <c r="AJ55" s="958"/>
      <c r="AK55" s="958"/>
      <c r="AL55" s="958"/>
      <c r="AM55" s="958"/>
      <c r="AN55" s="958"/>
      <c r="AO55" s="958"/>
      <c r="AP55" s="958"/>
      <c r="AQ55" s="958"/>
      <c r="AR55" s="958"/>
    </row>
    <row r="56" spans="2:44">
      <c r="B56" s="24" t="s">
        <v>303</v>
      </c>
      <c r="C56" s="205">
        <v>0</v>
      </c>
      <c r="D56" s="205">
        <v>0</v>
      </c>
      <c r="E56" s="205">
        <v>0.84</v>
      </c>
      <c r="F56" s="205">
        <v>0</v>
      </c>
      <c r="G56" s="205">
        <v>0</v>
      </c>
      <c r="H56" s="205">
        <v>0.27</v>
      </c>
      <c r="I56" s="205">
        <v>0</v>
      </c>
      <c r="J56" s="443">
        <v>0.17</v>
      </c>
      <c r="K56" s="205" t="s">
        <v>53</v>
      </c>
      <c r="L56" s="205"/>
      <c r="N56" t="str">
        <v>Industriedampf</v>
      </c>
      <c r="O56" t="str">
        <v>Industriedampf</v>
      </c>
      <c r="P56" t="str">
        <v>Industriedampf</v>
      </c>
      <c r="Q56" t="str">
        <v>Industriedampf</v>
      </c>
      <c r="R56" t="str">
        <v>Industriedampf</v>
      </c>
      <c r="S56" t="str">
        <v>Industriedampf</v>
      </c>
      <c r="T56" t="str">
        <v>Industriedampf</v>
      </c>
      <c r="Z56" s="958"/>
      <c r="AA56" s="958"/>
      <c r="AB56" s="958"/>
      <c r="AC56" s="958"/>
      <c r="AD56" s="958"/>
      <c r="AE56" s="958"/>
      <c r="AF56" s="958"/>
      <c r="AG56" s="958"/>
      <c r="AH56" s="958"/>
      <c r="AI56" s="958"/>
      <c r="AJ56" s="958"/>
      <c r="AK56" s="958"/>
      <c r="AL56" s="958"/>
      <c r="AM56" s="958"/>
      <c r="AN56" s="958"/>
      <c r="AO56" s="958"/>
      <c r="AP56" s="958"/>
      <c r="AQ56" s="958"/>
      <c r="AR56" s="958"/>
    </row>
    <row r="57" spans="2:44" ht="15" customHeight="1">
      <c r="B57" s="127" t="s">
        <v>304</v>
      </c>
      <c r="C57" s="206">
        <v>0</v>
      </c>
      <c r="D57" s="206">
        <v>0</v>
      </c>
      <c r="E57" s="206">
        <v>0.84</v>
      </c>
      <c r="F57" s="206">
        <v>0</v>
      </c>
      <c r="G57" s="206">
        <v>0</v>
      </c>
      <c r="H57" s="206">
        <v>0.27</v>
      </c>
      <c r="I57" s="206">
        <v>0</v>
      </c>
      <c r="J57" s="444">
        <v>0.17</v>
      </c>
      <c r="K57" s="206" t="s">
        <v>53</v>
      </c>
      <c r="L57" s="205"/>
      <c r="N57" s="118" t="str">
        <v>Wärmebereitstellung und Brennstoffeinsatz</v>
      </c>
      <c r="O57" s="118" t="str">
        <v>Wärmebereitstellung und Brennstoffeinsatz</v>
      </c>
      <c r="P57" s="118" t="str">
        <v>Wärmebereitstellung und Brennstoffeinsatz</v>
      </c>
      <c r="Q57" s="118" t="str">
        <v>Wärmebereitstellung und Brennstoffeinsatz</v>
      </c>
      <c r="R57" s="118" t="str">
        <v>Wärmebereitstellung und Brennstoffeinsatz</v>
      </c>
      <c r="S57" s="118" t="str">
        <v>Wärmebereitstellung und Brennstoffeinsatz</v>
      </c>
      <c r="T57" s="24" t="str">
        <v>Wärmebereitstellung und Brennstoffeinsatz</v>
      </c>
      <c r="Z57" s="958"/>
      <c r="AA57" s="958"/>
      <c r="AB57" s="958"/>
      <c r="AC57" s="958"/>
      <c r="AD57" s="958"/>
      <c r="AE57" s="958"/>
      <c r="AF57" s="958"/>
      <c r="AG57" s="958"/>
      <c r="AH57" s="958"/>
      <c r="AI57" s="958"/>
      <c r="AJ57" s="958"/>
      <c r="AK57" s="958"/>
      <c r="AL57" s="958"/>
      <c r="AM57" s="958"/>
      <c r="AN57" s="958"/>
      <c r="AO57" s="958"/>
      <c r="AP57" s="958"/>
      <c r="AQ57" s="958"/>
      <c r="AR57" s="958"/>
    </row>
    <row r="58" spans="2:44"/>
    <row r="59" spans="2:44" ht="13" hidden="1" customHeight="1"/>
    <row r="1048576" ht="0.65" hidden="1" customHeight="1"/>
  </sheetData>
  <sheetProtection algorithmName="SHA-512" hashValue="Att1zXnKTJ0IPbINLkYqt2+8f9MHYaZ53f3m7dUodim9kBChUDr6juq29fh61R0MvvgHj1/8696jcRyCNs9Jwg==" saltValue="PHR61qs6Z13Z0OGN+swY0w==" spinCount="100000" sheet="1" objects="1" scenarios="1"/>
  <autoFilter ref="B5:K5" xr:uid="{A68113F4-CAC2-4665-8FD6-AF5354F0ECAB}">
    <sortState xmlns:xlrd2="http://schemas.microsoft.com/office/spreadsheetml/2017/richdata2" ref="B6:K38">
      <sortCondition ref="B5"/>
    </sortState>
  </autoFilter>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7A3AF-5416-48DD-9273-89BCDC81EE59}">
  <sheetPr codeName="Sheet15">
    <tabColor theme="8" tint="-0.249977111117893"/>
  </sheetPr>
  <dimension ref="A1"/>
  <sheetViews>
    <sheetView topLeftCell="A1048576" workbookViewId="0"/>
  </sheetViews>
  <sheetFormatPr defaultRowHeight="14.5" zeroHeight="1"/>
  <sheetData/>
  <sheetProtection algorithmName="SHA-512" hashValue="NORw+Lz6KGGkaqCeU+OxXjuV8OnJbEvUiDVtXBGQlHVvAEqvFw9s9gfAL45L/M6PfM2BYlBX5VqOcu1H4TlF7Q==" saltValue="9i2xNXq/2X94i6mJHX+4sg==" spinCount="100000" sheet="1" objects="1" scenarios="1"/>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
    <tabColor theme="8" tint="0.59999389629810485"/>
    <pageSetUpPr fitToPage="1"/>
  </sheetPr>
  <dimension ref="A1:AG603"/>
  <sheetViews>
    <sheetView zoomScaleNormal="100" workbookViewId="0"/>
  </sheetViews>
  <sheetFormatPr defaultColWidth="0" defaultRowHeight="14.5" zeroHeight="1"/>
  <cols>
    <col min="1" max="1" width="9.1796875" style="1117" customWidth="1"/>
    <col min="2" max="2" width="87.54296875" style="1117" bestFit="1" customWidth="1"/>
    <col min="3" max="3" width="39.453125" style="1117" bestFit="1" customWidth="1"/>
    <col min="4" max="4" width="35.7265625" style="1117" customWidth="1"/>
    <col min="5" max="21" width="15.81640625" style="1117" customWidth="1"/>
    <col min="22" max="22" width="8.1796875" style="1117" customWidth="1"/>
    <col min="23" max="33" width="0" style="1117" hidden="1" customWidth="1"/>
    <col min="34" max="16384" width="11.453125" style="1117" hidden="1"/>
  </cols>
  <sheetData>
    <row r="1" spans="1:21"/>
    <row r="2" spans="1:21" ht="28.5">
      <c r="B2" s="1118" t="s">
        <v>305</v>
      </c>
    </row>
    <row r="3" spans="1:21" ht="42.65" customHeight="1">
      <c r="B3" s="1632" t="s">
        <v>306</v>
      </c>
      <c r="C3" s="1632"/>
    </row>
    <row r="4" spans="1:21"/>
    <row r="5" spans="1:21"/>
    <row r="6" spans="1:21" ht="15" thickBot="1"/>
    <row r="7" spans="1:21" s="1198" customFormat="1" ht="30" customHeight="1" thickBot="1">
      <c r="B7" s="1627" t="s">
        <v>307</v>
      </c>
      <c r="C7" s="1645"/>
    </row>
    <row r="8" spans="1:21" s="1263" customFormat="1" ht="30" customHeight="1" thickBot="1">
      <c r="A8" s="1425"/>
      <c r="B8" s="1255" t="s">
        <v>308</v>
      </c>
      <c r="C8" s="1397" t="s">
        <v>52</v>
      </c>
      <c r="D8" s="1426"/>
      <c r="E8" s="1427">
        <f>YEAR('2b) Allg. Inputs'!$C$8)</f>
        <v>1900</v>
      </c>
      <c r="F8" s="1428">
        <f>E8+1</f>
        <v>1901</v>
      </c>
      <c r="G8" s="1428">
        <f t="shared" ref="G8:R8" si="0">F8+1</f>
        <v>1902</v>
      </c>
      <c r="H8" s="1428">
        <f t="shared" si="0"/>
        <v>1903</v>
      </c>
      <c r="I8" s="1428">
        <f t="shared" si="0"/>
        <v>1904</v>
      </c>
      <c r="J8" s="1428">
        <f t="shared" si="0"/>
        <v>1905</v>
      </c>
      <c r="K8" s="1428">
        <f t="shared" si="0"/>
        <v>1906</v>
      </c>
      <c r="L8" s="1428">
        <f t="shared" si="0"/>
        <v>1907</v>
      </c>
      <c r="M8" s="1428">
        <f t="shared" si="0"/>
        <v>1908</v>
      </c>
      <c r="N8" s="1428">
        <f t="shared" si="0"/>
        <v>1909</v>
      </c>
      <c r="O8" s="1428">
        <f t="shared" si="0"/>
        <v>1910</v>
      </c>
      <c r="P8" s="1428">
        <f t="shared" si="0"/>
        <v>1911</v>
      </c>
      <c r="Q8" s="1428">
        <f t="shared" si="0"/>
        <v>1912</v>
      </c>
      <c r="R8" s="1428">
        <f t="shared" si="0"/>
        <v>1913</v>
      </c>
      <c r="S8" s="1428">
        <f>IF('4c) Berechnungen_MFS'!E99 = "Nein",R8+1, R8+1&amp;" 1. Teil-KJ")</f>
        <v>1914</v>
      </c>
      <c r="T8" s="1564" t="str">
        <f>IF('4c) Berechnungen_MFS'!E99 = "Nein","", R8+1&amp;" 2. Teil-KJ")</f>
        <v/>
      </c>
      <c r="U8" s="1565" t="str">
        <f>IF('4c) Berechnungen_MFS'!E99="Ja",R8+2,"")</f>
        <v/>
      </c>
    </row>
    <row r="9" spans="1:21" s="1198" customFormat="1" ht="16.5">
      <c r="B9" s="1259" t="s">
        <v>309</v>
      </c>
      <c r="C9" s="1432" t="s">
        <v>310</v>
      </c>
      <c r="D9" s="1326" t="s">
        <v>53</v>
      </c>
      <c r="E9" s="1433">
        <f>'2d) Planwerte (Anlage)'!E119</f>
        <v>0</v>
      </c>
      <c r="F9" s="1434">
        <f>'2d) Planwerte (Anlage)'!F119</f>
        <v>0</v>
      </c>
      <c r="G9" s="1434">
        <f>'2d) Planwerte (Anlage)'!G119</f>
        <v>0</v>
      </c>
      <c r="H9" s="1434">
        <f>'2d) Planwerte (Anlage)'!H119</f>
        <v>0</v>
      </c>
      <c r="I9" s="1434">
        <f>'2d) Planwerte (Anlage)'!I119</f>
        <v>0</v>
      </c>
      <c r="J9" s="1434">
        <f>'2d) Planwerte (Anlage)'!J119</f>
        <v>0</v>
      </c>
      <c r="K9" s="1434">
        <f>'2d) Planwerte (Anlage)'!K119</f>
        <v>0</v>
      </c>
      <c r="L9" s="1434">
        <f>'2d) Planwerte (Anlage)'!L119</f>
        <v>0</v>
      </c>
      <c r="M9" s="1434">
        <f>'2d) Planwerte (Anlage)'!M119</f>
        <v>0</v>
      </c>
      <c r="N9" s="1434">
        <f>'2d) Planwerte (Anlage)'!N119</f>
        <v>0</v>
      </c>
      <c r="O9" s="1434">
        <f>'2d) Planwerte (Anlage)'!O119</f>
        <v>0</v>
      </c>
      <c r="P9" s="1434">
        <f>'2d) Planwerte (Anlage)'!P119</f>
        <v>0</v>
      </c>
      <c r="Q9" s="1434">
        <f>'2d) Planwerte (Anlage)'!Q119</f>
        <v>0</v>
      </c>
      <c r="R9" s="1434">
        <f>'2d) Planwerte (Anlage)'!R119</f>
        <v>0</v>
      </c>
      <c r="S9" s="1434">
        <f>'2d) Planwerte (Anlage)'!S119</f>
        <v>0</v>
      </c>
      <c r="T9" s="1434">
        <f>'2d) Planwerte (Anlage)'!T119</f>
        <v>0</v>
      </c>
      <c r="U9" s="1435">
        <f>'2d) Planwerte (Anlage)'!U119</f>
        <v>0</v>
      </c>
    </row>
    <row r="10" spans="1:21" s="1198" customFormat="1" ht="16.5">
      <c r="B10" s="1273" t="s">
        <v>311</v>
      </c>
      <c r="C10" s="1436" t="s">
        <v>310</v>
      </c>
      <c r="D10" s="1328" t="s">
        <v>53</v>
      </c>
      <c r="E10" s="1437">
        <f>E83</f>
        <v>0</v>
      </c>
      <c r="F10" s="1438">
        <f t="shared" ref="F10:U10" si="1">F83</f>
        <v>0</v>
      </c>
      <c r="G10" s="1438">
        <f t="shared" si="1"/>
        <v>0</v>
      </c>
      <c r="H10" s="1438">
        <f t="shared" si="1"/>
        <v>0</v>
      </c>
      <c r="I10" s="1438">
        <f t="shared" si="1"/>
        <v>0</v>
      </c>
      <c r="J10" s="1438">
        <f t="shared" si="1"/>
        <v>0</v>
      </c>
      <c r="K10" s="1438">
        <f t="shared" si="1"/>
        <v>0</v>
      </c>
      <c r="L10" s="1438">
        <f t="shared" si="1"/>
        <v>0</v>
      </c>
      <c r="M10" s="1438">
        <f t="shared" si="1"/>
        <v>0</v>
      </c>
      <c r="N10" s="1438">
        <f t="shared" si="1"/>
        <v>0</v>
      </c>
      <c r="O10" s="1438">
        <f t="shared" si="1"/>
        <v>0</v>
      </c>
      <c r="P10" s="1438">
        <f t="shared" si="1"/>
        <v>0</v>
      </c>
      <c r="Q10" s="1438">
        <f t="shared" si="1"/>
        <v>0</v>
      </c>
      <c r="R10" s="1438">
        <f t="shared" si="1"/>
        <v>0</v>
      </c>
      <c r="S10" s="1438">
        <f t="shared" si="1"/>
        <v>0</v>
      </c>
      <c r="T10" s="1438">
        <f t="shared" si="1"/>
        <v>0</v>
      </c>
      <c r="U10" s="1439">
        <f t="shared" si="1"/>
        <v>0</v>
      </c>
    </row>
    <row r="11" spans="1:21" s="1198" customFormat="1" ht="16.5">
      <c r="B11" s="1279" t="s">
        <v>73</v>
      </c>
      <c r="C11" s="1440" t="s">
        <v>310</v>
      </c>
      <c r="D11" s="1441" t="s">
        <v>53</v>
      </c>
      <c r="E11" s="1442">
        <f>IF('2d) Planwerte (Anlage)'!E119="",0,E83-'2d) Planwerte (Anlage)'!E119)</f>
        <v>0</v>
      </c>
      <c r="F11" s="1443">
        <f>IF('2d) Planwerte (Anlage)'!F119="",0,F83-'2d) Planwerte (Anlage)'!F119)</f>
        <v>0</v>
      </c>
      <c r="G11" s="1443">
        <f>IF('2d) Planwerte (Anlage)'!G119="",0,G83-'2d) Planwerte (Anlage)'!G119)</f>
        <v>0</v>
      </c>
      <c r="H11" s="1443">
        <f>IF('2d) Planwerte (Anlage)'!H119="",0,H83-'2d) Planwerte (Anlage)'!H119)</f>
        <v>0</v>
      </c>
      <c r="I11" s="1443">
        <f>IF('2d) Planwerte (Anlage)'!I119="",0,I83-'2d) Planwerte (Anlage)'!I119)</f>
        <v>0</v>
      </c>
      <c r="J11" s="1443">
        <f>IF('2d) Planwerte (Anlage)'!J119="",0,J83-'2d) Planwerte (Anlage)'!J119)</f>
        <v>0</v>
      </c>
      <c r="K11" s="1443">
        <f>IF('2d) Planwerte (Anlage)'!K119="",0,K83-'2d) Planwerte (Anlage)'!K119)</f>
        <v>0</v>
      </c>
      <c r="L11" s="1443">
        <f>IF('2d) Planwerte (Anlage)'!L119="",0,L83-'2d) Planwerte (Anlage)'!L119)</f>
        <v>0</v>
      </c>
      <c r="M11" s="1443">
        <f>IF('2d) Planwerte (Anlage)'!M119="",0,M83-'2d) Planwerte (Anlage)'!M119)</f>
        <v>0</v>
      </c>
      <c r="N11" s="1443">
        <f>IF('2d) Planwerte (Anlage)'!N119="",0,N83-'2d) Planwerte (Anlage)'!N119)</f>
        <v>0</v>
      </c>
      <c r="O11" s="1443">
        <f>IF('2d) Planwerte (Anlage)'!O119="",0,O83-'2d) Planwerte (Anlage)'!O119)</f>
        <v>0</v>
      </c>
      <c r="P11" s="1443">
        <f>IF('2d) Planwerte (Anlage)'!P119="",0,P83-'2d) Planwerte (Anlage)'!P119)</f>
        <v>0</v>
      </c>
      <c r="Q11" s="1443">
        <f>IF('2d) Planwerte (Anlage)'!Q119="",0,Q83-'2d) Planwerte (Anlage)'!Q119)</f>
        <v>0</v>
      </c>
      <c r="R11" s="1443">
        <f>IF('2d) Planwerte (Anlage)'!R119="",0,R83-'2d) Planwerte (Anlage)'!R119)</f>
        <v>0</v>
      </c>
      <c r="S11" s="1443">
        <f>IF('2d) Planwerte (Anlage)'!S119="",0,S83-'2d) Planwerte (Anlage)'!S119)</f>
        <v>0</v>
      </c>
      <c r="T11" s="1443">
        <f>IF('2d) Planwerte (Anlage)'!T119="",0,T83-'2d) Planwerte (Anlage)'!T119)</f>
        <v>0</v>
      </c>
      <c r="U11" s="1444">
        <f>IF('2d) Planwerte (Anlage)'!U119="",0,U83-'2d) Planwerte (Anlage)'!U119)</f>
        <v>0</v>
      </c>
    </row>
    <row r="12" spans="1:21" s="1198" customFormat="1" ht="15" thickBot="1">
      <c r="B12" s="1305" t="s">
        <v>312</v>
      </c>
      <c r="C12" s="1445" t="s">
        <v>313</v>
      </c>
      <c r="D12" s="1446" t="s">
        <v>53</v>
      </c>
      <c r="E12" s="1447">
        <f>IF('2d) Planwerte (Anlage)'!E119="",0,IFERROR(E11/E83,0))</f>
        <v>0</v>
      </c>
      <c r="F12" s="1448">
        <f>IF('2d) Planwerte (Anlage)'!F119="",0,IFERROR(F11/F83,0))</f>
        <v>0</v>
      </c>
      <c r="G12" s="1448">
        <f>IF('2d) Planwerte (Anlage)'!G119="",0,IFERROR(G11/G83,0))</f>
        <v>0</v>
      </c>
      <c r="H12" s="1448">
        <f>IF('2d) Planwerte (Anlage)'!H119="",0,IFERROR(H11/H83,0))</f>
        <v>0</v>
      </c>
      <c r="I12" s="1448">
        <f>IF('2d) Planwerte (Anlage)'!I119="",0,IFERROR(I11/I83,0))</f>
        <v>0</v>
      </c>
      <c r="J12" s="1448">
        <f>IF('2d) Planwerte (Anlage)'!J119="",0,IFERROR(J11/J83,0))</f>
        <v>0</v>
      </c>
      <c r="K12" s="1448">
        <f>IF('2d) Planwerte (Anlage)'!K119="",0,IFERROR(K11/K83,0))</f>
        <v>0</v>
      </c>
      <c r="L12" s="1448">
        <f>IF('2d) Planwerte (Anlage)'!L119="",0,IFERROR(L11/L83,0))</f>
        <v>0</v>
      </c>
      <c r="M12" s="1448">
        <f>IF('2d) Planwerte (Anlage)'!M119="",0,IFERROR(M11/M83,0))</f>
        <v>0</v>
      </c>
      <c r="N12" s="1448">
        <f>IF('2d) Planwerte (Anlage)'!N119="",0,IFERROR(N11/N83,0))</f>
        <v>0</v>
      </c>
      <c r="O12" s="1448">
        <f>IF('2d) Planwerte (Anlage)'!O119="",0,IFERROR(O11/O83,0))</f>
        <v>0</v>
      </c>
      <c r="P12" s="1448">
        <f>IF('2d) Planwerte (Anlage)'!P119="",0,IFERROR(P11/P83,0))</f>
        <v>0</v>
      </c>
      <c r="Q12" s="1448">
        <f>IF('2d) Planwerte (Anlage)'!Q119="",0,IFERROR(Q11/Q83,0))</f>
        <v>0</v>
      </c>
      <c r="R12" s="1448">
        <f>IF('2d) Planwerte (Anlage)'!R119="",0,IFERROR(R11/R83,0))</f>
        <v>0</v>
      </c>
      <c r="S12" s="1448">
        <f>IF('2d) Planwerte (Anlage)'!S119="",0,IFERROR(S11/S83,0))</f>
        <v>0</v>
      </c>
      <c r="T12" s="1448">
        <f>IF('2d) Planwerte (Anlage)'!T119="",0,IFERROR(T11/T83,0))</f>
        <v>0</v>
      </c>
      <c r="U12" s="1449">
        <f>IF('2d) Planwerte (Anlage)'!U119="",0,IFERROR(U11/U83,0))</f>
        <v>0</v>
      </c>
    </row>
    <row r="13" spans="1:21" s="1198" customFormat="1">
      <c r="B13" s="1117"/>
      <c r="C13" s="1117"/>
      <c r="D13" s="1450"/>
      <c r="E13" s="1117"/>
      <c r="F13" s="1117"/>
      <c r="G13" s="1117"/>
      <c r="H13" s="1117"/>
      <c r="I13" s="1117"/>
      <c r="J13" s="1117"/>
      <c r="K13" s="1117"/>
      <c r="L13" s="1117"/>
      <c r="M13" s="1117"/>
      <c r="N13" s="1117"/>
      <c r="O13" s="1117"/>
      <c r="P13" s="1117"/>
      <c r="Q13" s="1117"/>
      <c r="R13" s="1117"/>
      <c r="S13" s="1117"/>
      <c r="T13" s="1117"/>
      <c r="U13" s="1117"/>
    </row>
    <row r="14" spans="1:21" s="1198" customFormat="1" ht="15" thickBot="1">
      <c r="B14" s="1117"/>
      <c r="C14" s="1117"/>
      <c r="D14" s="1117"/>
    </row>
    <row r="15" spans="1:21" s="1198" customFormat="1" ht="19" thickBot="1">
      <c r="B15" s="1627" t="s">
        <v>514</v>
      </c>
      <c r="C15" s="1645"/>
    </row>
    <row r="16" spans="1:21" s="1263" customFormat="1" ht="32.25" customHeight="1" thickBot="1">
      <c r="A16" s="1425"/>
      <c r="B16" s="1228" t="s">
        <v>511</v>
      </c>
      <c r="C16" s="1397" t="s">
        <v>52</v>
      </c>
      <c r="D16" s="1353"/>
      <c r="E16" s="1451">
        <f>YEAR('2b) Allg. Inputs'!$C$8)</f>
        <v>1900</v>
      </c>
      <c r="F16" s="1452">
        <f>E16+1</f>
        <v>1901</v>
      </c>
      <c r="G16" s="1452">
        <f t="shared" ref="G16:R16" si="2">F16+1</f>
        <v>1902</v>
      </c>
      <c r="H16" s="1452">
        <f t="shared" si="2"/>
        <v>1903</v>
      </c>
      <c r="I16" s="1452">
        <f t="shared" si="2"/>
        <v>1904</v>
      </c>
      <c r="J16" s="1452">
        <f t="shared" si="2"/>
        <v>1905</v>
      </c>
      <c r="K16" s="1452">
        <f t="shared" si="2"/>
        <v>1906</v>
      </c>
      <c r="L16" s="1452">
        <f t="shared" si="2"/>
        <v>1907</v>
      </c>
      <c r="M16" s="1452">
        <f t="shared" si="2"/>
        <v>1908</v>
      </c>
      <c r="N16" s="1452">
        <f t="shared" si="2"/>
        <v>1909</v>
      </c>
      <c r="O16" s="1452">
        <f t="shared" si="2"/>
        <v>1910</v>
      </c>
      <c r="P16" s="1452">
        <f t="shared" si="2"/>
        <v>1911</v>
      </c>
      <c r="Q16" s="1452">
        <f t="shared" si="2"/>
        <v>1912</v>
      </c>
      <c r="R16" s="1452">
        <f t="shared" si="2"/>
        <v>1913</v>
      </c>
      <c r="S16" s="1452">
        <f>IF('4c) Berechnungen_MFS'!E99 = "Nein",R16+1, R16+1&amp;" 1. Teil-KJ")</f>
        <v>1914</v>
      </c>
      <c r="T16" s="1453" t="str">
        <f>IF('4c) Berechnungen_MFS'!E99 = "Nein","", R16+1&amp;" 2. Teil-KJ")</f>
        <v/>
      </c>
      <c r="U16" s="1454" t="str">
        <f>IF('4c) Berechnungen_MFS'!E99="Ja",R16+2,"")</f>
        <v/>
      </c>
    </row>
    <row r="17" spans="1:21" s="1198" customFormat="1">
      <c r="A17" s="1355"/>
      <c r="B17" s="1259" t="s">
        <v>100</v>
      </c>
      <c r="C17" s="1432" t="s">
        <v>188</v>
      </c>
      <c r="D17" s="1326" t="s">
        <v>53</v>
      </c>
      <c r="E17" s="1456">
        <f>'2d) Planwerte (Anlage)'!E$76+'2d) Planwerte (Anlage)'!E$109</f>
        <v>0</v>
      </c>
      <c r="F17" s="1456">
        <f>'2d) Planwerte (Anlage)'!F$76+'2d) Planwerte (Anlage)'!F$109</f>
        <v>0</v>
      </c>
      <c r="G17" s="1456">
        <f>'2d) Planwerte (Anlage)'!G$76+'2d) Planwerte (Anlage)'!G$109</f>
        <v>0</v>
      </c>
      <c r="H17" s="1456">
        <f>'2d) Planwerte (Anlage)'!H$76+'2d) Planwerte (Anlage)'!H$109</f>
        <v>0</v>
      </c>
      <c r="I17" s="1456">
        <f>'2d) Planwerte (Anlage)'!I$76+'2d) Planwerte (Anlage)'!I$109</f>
        <v>0</v>
      </c>
      <c r="J17" s="1456">
        <f>'2d) Planwerte (Anlage)'!J$76+'2d) Planwerte (Anlage)'!J$109</f>
        <v>0</v>
      </c>
      <c r="K17" s="1456">
        <f>'2d) Planwerte (Anlage)'!K$76+'2d) Planwerte (Anlage)'!K$109</f>
        <v>0</v>
      </c>
      <c r="L17" s="1456">
        <f>'2d) Planwerte (Anlage)'!L$76+'2d) Planwerte (Anlage)'!L$109</f>
        <v>0</v>
      </c>
      <c r="M17" s="1456">
        <f>'2d) Planwerte (Anlage)'!M$76+'2d) Planwerte (Anlage)'!M$109</f>
        <v>0</v>
      </c>
      <c r="N17" s="1456">
        <f>'2d) Planwerte (Anlage)'!N$76+'2d) Planwerte (Anlage)'!N$109</f>
        <v>0</v>
      </c>
      <c r="O17" s="1456">
        <f>'2d) Planwerte (Anlage)'!O$76+'2d) Planwerte (Anlage)'!O$109</f>
        <v>0</v>
      </c>
      <c r="P17" s="1456">
        <f>'2d) Planwerte (Anlage)'!P$76+'2d) Planwerte (Anlage)'!P$109</f>
        <v>0</v>
      </c>
      <c r="Q17" s="1456">
        <f>'2d) Planwerte (Anlage)'!Q$76+'2d) Planwerte (Anlage)'!Q$109</f>
        <v>0</v>
      </c>
      <c r="R17" s="1456">
        <f>'2d) Planwerte (Anlage)'!R$76+'2d) Planwerte (Anlage)'!R$109</f>
        <v>0</v>
      </c>
      <c r="S17" s="1456">
        <f>'2d) Planwerte (Anlage)'!S$76+'2d) Planwerte (Anlage)'!S$109</f>
        <v>0</v>
      </c>
      <c r="T17" s="1456">
        <f>'2d) Planwerte (Anlage)'!T$76+'2d) Planwerte (Anlage)'!T$109</f>
        <v>0</v>
      </c>
      <c r="U17" s="1457">
        <f>'2d) Planwerte (Anlage)'!U$76+'2d) Planwerte (Anlage)'!U$109</f>
        <v>0</v>
      </c>
    </row>
    <row r="18" spans="1:21" s="1198" customFormat="1">
      <c r="A18" s="1458"/>
      <c r="B18" s="1273" t="s">
        <v>102</v>
      </c>
      <c r="C18" s="1436" t="s">
        <v>188</v>
      </c>
      <c r="D18" s="1328" t="s">
        <v>53</v>
      </c>
      <c r="E18" s="1460">
        <f>'2d) Planwerte (Anlage)'!E$77+'2d) Planwerte (Anlage)'!E$110</f>
        <v>0</v>
      </c>
      <c r="F18" s="1460">
        <f>'2d) Planwerte (Anlage)'!F$77+'2d) Planwerte (Anlage)'!F$110</f>
        <v>0</v>
      </c>
      <c r="G18" s="1460">
        <f>'2d) Planwerte (Anlage)'!G$77+'2d) Planwerte (Anlage)'!G$110</f>
        <v>0</v>
      </c>
      <c r="H18" s="1460">
        <f>'2d) Planwerte (Anlage)'!H$77+'2d) Planwerte (Anlage)'!H$110</f>
        <v>0</v>
      </c>
      <c r="I18" s="1460">
        <f>'2d) Planwerte (Anlage)'!I$77+'2d) Planwerte (Anlage)'!I$110</f>
        <v>0</v>
      </c>
      <c r="J18" s="1460">
        <f>'2d) Planwerte (Anlage)'!J$77+'2d) Planwerte (Anlage)'!J$110</f>
        <v>0</v>
      </c>
      <c r="K18" s="1460">
        <f>'2d) Planwerte (Anlage)'!K$77+'2d) Planwerte (Anlage)'!K$110</f>
        <v>0</v>
      </c>
      <c r="L18" s="1460">
        <f>'2d) Planwerte (Anlage)'!L$77+'2d) Planwerte (Anlage)'!L$110</f>
        <v>0</v>
      </c>
      <c r="M18" s="1460">
        <f>'2d) Planwerte (Anlage)'!M$77+'2d) Planwerte (Anlage)'!M$110</f>
        <v>0</v>
      </c>
      <c r="N18" s="1460">
        <f>'2d) Planwerte (Anlage)'!N$77+'2d) Planwerte (Anlage)'!N$110</f>
        <v>0</v>
      </c>
      <c r="O18" s="1460">
        <f>'2d) Planwerte (Anlage)'!O$77+'2d) Planwerte (Anlage)'!O$110</f>
        <v>0</v>
      </c>
      <c r="P18" s="1460">
        <f>'2d) Planwerte (Anlage)'!P$77+'2d) Planwerte (Anlage)'!P$110</f>
        <v>0</v>
      </c>
      <c r="Q18" s="1460">
        <f>'2d) Planwerte (Anlage)'!Q$77+'2d) Planwerte (Anlage)'!Q$110</f>
        <v>0</v>
      </c>
      <c r="R18" s="1460">
        <f>'2d) Planwerte (Anlage)'!R$77+'2d) Planwerte (Anlage)'!R$110</f>
        <v>0</v>
      </c>
      <c r="S18" s="1460">
        <f>'2d) Planwerte (Anlage)'!S$77+'2d) Planwerte (Anlage)'!S$110</f>
        <v>0</v>
      </c>
      <c r="T18" s="1547">
        <f>'2d) Planwerte (Anlage)'!T$77+'2d) Planwerte (Anlage)'!T$110</f>
        <v>0</v>
      </c>
      <c r="U18" s="1461">
        <f>'2d) Planwerte (Anlage)'!U$77+'2d) Planwerte (Anlage)'!U$110</f>
        <v>0</v>
      </c>
    </row>
    <row r="19" spans="1:21" s="1198" customFormat="1" ht="16.5">
      <c r="A19" s="1458"/>
      <c r="B19" s="1329" t="s">
        <v>226</v>
      </c>
      <c r="C19" s="1462" t="s">
        <v>188</v>
      </c>
      <c r="D19" s="1331" t="s">
        <v>53</v>
      </c>
      <c r="E19" s="1464">
        <f>'2d) Planwerte (Anlage)'!E$78+'2d) Planwerte (Anlage)'!E$111</f>
        <v>0</v>
      </c>
      <c r="F19" s="1464">
        <f>'2d) Planwerte (Anlage)'!F$78+'2d) Planwerte (Anlage)'!F$111</f>
        <v>0</v>
      </c>
      <c r="G19" s="1464">
        <f>'2d) Planwerte (Anlage)'!G$78+'2d) Planwerte (Anlage)'!G$111</f>
        <v>0</v>
      </c>
      <c r="H19" s="1464">
        <f>'2d) Planwerte (Anlage)'!H$78+'2d) Planwerte (Anlage)'!H$111</f>
        <v>0</v>
      </c>
      <c r="I19" s="1464">
        <f>'2d) Planwerte (Anlage)'!I$78+'2d) Planwerte (Anlage)'!I$111</f>
        <v>0</v>
      </c>
      <c r="J19" s="1464">
        <f>'2d) Planwerte (Anlage)'!J$78+'2d) Planwerte (Anlage)'!J$111</f>
        <v>0</v>
      </c>
      <c r="K19" s="1464">
        <f>'2d) Planwerte (Anlage)'!K$78+'2d) Planwerte (Anlage)'!K$111</f>
        <v>0</v>
      </c>
      <c r="L19" s="1464">
        <f>'2d) Planwerte (Anlage)'!L$78+'2d) Planwerte (Anlage)'!L$111</f>
        <v>0</v>
      </c>
      <c r="M19" s="1464">
        <f>'2d) Planwerte (Anlage)'!M$78+'2d) Planwerte (Anlage)'!M$111</f>
        <v>0</v>
      </c>
      <c r="N19" s="1464">
        <f>'2d) Planwerte (Anlage)'!N$78+'2d) Planwerte (Anlage)'!N$111</f>
        <v>0</v>
      </c>
      <c r="O19" s="1464">
        <f>'2d) Planwerte (Anlage)'!O$78+'2d) Planwerte (Anlage)'!O$111</f>
        <v>0</v>
      </c>
      <c r="P19" s="1464">
        <f>'2d) Planwerte (Anlage)'!P$78+'2d) Planwerte (Anlage)'!P$111</f>
        <v>0</v>
      </c>
      <c r="Q19" s="1464">
        <f>'2d) Planwerte (Anlage)'!Q$78+'2d) Planwerte (Anlage)'!Q$111</f>
        <v>0</v>
      </c>
      <c r="R19" s="1464">
        <f>'2d) Planwerte (Anlage)'!R$78+'2d) Planwerte (Anlage)'!R$111</f>
        <v>0</v>
      </c>
      <c r="S19" s="1464">
        <f>'2d) Planwerte (Anlage)'!S$78+'2d) Planwerte (Anlage)'!S$111</f>
        <v>0</v>
      </c>
      <c r="T19" s="1549">
        <f>'2d) Planwerte (Anlage)'!T$78+'2d) Planwerte (Anlage)'!T$111</f>
        <v>0</v>
      </c>
      <c r="U19" s="1465">
        <f>'2d) Planwerte (Anlage)'!U$78+'2d) Planwerte (Anlage)'!U$111</f>
        <v>0</v>
      </c>
    </row>
    <row r="20" spans="1:21" s="1198" customFormat="1">
      <c r="A20" s="1355"/>
      <c r="B20" s="1236" t="s">
        <v>104</v>
      </c>
      <c r="C20" s="1436" t="s">
        <v>188</v>
      </c>
      <c r="D20" s="1328" t="s">
        <v>53</v>
      </c>
      <c r="E20" s="1460">
        <f>'2d) Planwerte (Anlage)'!E$79+'2d) Planwerte (Anlage)'!E$112</f>
        <v>0</v>
      </c>
      <c r="F20" s="1460">
        <f>'2d) Planwerte (Anlage)'!F$79+'2d) Planwerte (Anlage)'!F$112</f>
        <v>0</v>
      </c>
      <c r="G20" s="1460">
        <f>'2d) Planwerte (Anlage)'!G$79+'2d) Planwerte (Anlage)'!G$112</f>
        <v>0</v>
      </c>
      <c r="H20" s="1460">
        <f>'2d) Planwerte (Anlage)'!H$79+'2d) Planwerte (Anlage)'!H$112</f>
        <v>0</v>
      </c>
      <c r="I20" s="1460">
        <f>'2d) Planwerte (Anlage)'!I$79+'2d) Planwerte (Anlage)'!I$112</f>
        <v>0</v>
      </c>
      <c r="J20" s="1460">
        <f>'2d) Planwerte (Anlage)'!J$79+'2d) Planwerte (Anlage)'!J$112</f>
        <v>0</v>
      </c>
      <c r="K20" s="1460">
        <f>'2d) Planwerte (Anlage)'!K$79+'2d) Planwerte (Anlage)'!K$112</f>
        <v>0</v>
      </c>
      <c r="L20" s="1460">
        <f>'2d) Planwerte (Anlage)'!L$79+'2d) Planwerte (Anlage)'!L$112</f>
        <v>0</v>
      </c>
      <c r="M20" s="1460">
        <f>'2d) Planwerte (Anlage)'!M$79+'2d) Planwerte (Anlage)'!M$112</f>
        <v>0</v>
      </c>
      <c r="N20" s="1460">
        <f>'2d) Planwerte (Anlage)'!N$79+'2d) Planwerte (Anlage)'!N$112</f>
        <v>0</v>
      </c>
      <c r="O20" s="1460">
        <f>'2d) Planwerte (Anlage)'!O$79+'2d) Planwerte (Anlage)'!O$112</f>
        <v>0</v>
      </c>
      <c r="P20" s="1460">
        <f>'2d) Planwerte (Anlage)'!P$79+'2d) Planwerte (Anlage)'!P$112</f>
        <v>0</v>
      </c>
      <c r="Q20" s="1460">
        <f>'2d) Planwerte (Anlage)'!Q$79+'2d) Planwerte (Anlage)'!Q$112</f>
        <v>0</v>
      </c>
      <c r="R20" s="1460">
        <f>'2d) Planwerte (Anlage)'!R$79+'2d) Planwerte (Anlage)'!R$112</f>
        <v>0</v>
      </c>
      <c r="S20" s="1460">
        <f>'2d) Planwerte (Anlage)'!S$79+'2d) Planwerte (Anlage)'!S$112</f>
        <v>0</v>
      </c>
      <c r="T20" s="1547">
        <f>'2d) Planwerte (Anlage)'!T$79+'2d) Planwerte (Anlage)'!T$112</f>
        <v>0</v>
      </c>
      <c r="U20" s="1461">
        <f>'2d) Planwerte (Anlage)'!U$79+'2d) Planwerte (Anlage)'!U$112</f>
        <v>0</v>
      </c>
    </row>
    <row r="21" spans="1:21" s="1198" customFormat="1">
      <c r="A21" s="1355"/>
      <c r="B21" s="1329" t="s">
        <v>105</v>
      </c>
      <c r="C21" s="1462" t="s">
        <v>188</v>
      </c>
      <c r="D21" s="1331" t="s">
        <v>53</v>
      </c>
      <c r="E21" s="1464">
        <f>'2d) Planwerte (Anlage)'!E$88</f>
        <v>0</v>
      </c>
      <c r="F21" s="1464">
        <f>'2d) Planwerte (Anlage)'!F$88</f>
        <v>0</v>
      </c>
      <c r="G21" s="1464">
        <f>'2d) Planwerte (Anlage)'!G$88</f>
        <v>0</v>
      </c>
      <c r="H21" s="1464">
        <f>'2d) Planwerte (Anlage)'!H$88</f>
        <v>0</v>
      </c>
      <c r="I21" s="1464">
        <f>'2d) Planwerte (Anlage)'!I$88</f>
        <v>0</v>
      </c>
      <c r="J21" s="1464">
        <f>'2d) Planwerte (Anlage)'!J$88</f>
        <v>0</v>
      </c>
      <c r="K21" s="1464">
        <f>'2d) Planwerte (Anlage)'!K$88</f>
        <v>0</v>
      </c>
      <c r="L21" s="1464">
        <f>'2d) Planwerte (Anlage)'!L$88</f>
        <v>0</v>
      </c>
      <c r="M21" s="1464">
        <f>'2d) Planwerte (Anlage)'!M$88</f>
        <v>0</v>
      </c>
      <c r="N21" s="1464">
        <f>'2d) Planwerte (Anlage)'!N$88</f>
        <v>0</v>
      </c>
      <c r="O21" s="1464">
        <f>'2d) Planwerte (Anlage)'!O$88</f>
        <v>0</v>
      </c>
      <c r="P21" s="1464">
        <f>'2d) Planwerte (Anlage)'!P$88</f>
        <v>0</v>
      </c>
      <c r="Q21" s="1464">
        <f>'2d) Planwerte (Anlage)'!Q$88</f>
        <v>0</v>
      </c>
      <c r="R21" s="1464">
        <f>'2d) Planwerte (Anlage)'!R$88</f>
        <v>0</v>
      </c>
      <c r="S21" s="1464">
        <f>'2d) Planwerte (Anlage)'!S$88</f>
        <v>0</v>
      </c>
      <c r="T21" s="1549">
        <f>'2d) Planwerte (Anlage)'!T$88</f>
        <v>0</v>
      </c>
      <c r="U21" s="1548">
        <f>'2d) Planwerte (Anlage)'!U$88</f>
        <v>0</v>
      </c>
    </row>
    <row r="22" spans="1:21" s="1198" customFormat="1" ht="15" thickBot="1">
      <c r="A22" s="1355"/>
      <c r="B22" s="1466" t="s">
        <v>106</v>
      </c>
      <c r="C22" s="1445" t="s">
        <v>188</v>
      </c>
      <c r="D22" s="1334" t="s">
        <v>53</v>
      </c>
      <c r="E22" s="1469">
        <f>'2d) Planwerte (Anlage)'!E$89</f>
        <v>0</v>
      </c>
      <c r="F22" s="1469">
        <f>'2d) Planwerte (Anlage)'!F$89</f>
        <v>0</v>
      </c>
      <c r="G22" s="1469">
        <f>'2d) Planwerte (Anlage)'!G$89</f>
        <v>0</v>
      </c>
      <c r="H22" s="1469">
        <f>'2d) Planwerte (Anlage)'!H$89</f>
        <v>0</v>
      </c>
      <c r="I22" s="1469">
        <f>'2d) Planwerte (Anlage)'!I$89</f>
        <v>0</v>
      </c>
      <c r="J22" s="1469">
        <f>'2d) Planwerte (Anlage)'!J$89</f>
        <v>0</v>
      </c>
      <c r="K22" s="1469">
        <f>'2d) Planwerte (Anlage)'!K$89</f>
        <v>0</v>
      </c>
      <c r="L22" s="1469">
        <f>'2d) Planwerte (Anlage)'!L$89</f>
        <v>0</v>
      </c>
      <c r="M22" s="1469">
        <f>'2d) Planwerte (Anlage)'!M$89</f>
        <v>0</v>
      </c>
      <c r="N22" s="1469">
        <f>'2d) Planwerte (Anlage)'!N$89</f>
        <v>0</v>
      </c>
      <c r="O22" s="1469">
        <f>'2d) Planwerte (Anlage)'!O$89</f>
        <v>0</v>
      </c>
      <c r="P22" s="1469">
        <f>'2d) Planwerte (Anlage)'!P$89</f>
        <v>0</v>
      </c>
      <c r="Q22" s="1469">
        <f>'2d) Planwerte (Anlage)'!Q$89</f>
        <v>0</v>
      </c>
      <c r="R22" s="1469">
        <f>'2d) Planwerte (Anlage)'!R$89</f>
        <v>0</v>
      </c>
      <c r="S22" s="1469">
        <f>'2d) Planwerte (Anlage)'!S$89</f>
        <v>0</v>
      </c>
      <c r="T22" s="1557">
        <f>'2d) Planwerte (Anlage)'!T$89</f>
        <v>0</v>
      </c>
      <c r="U22" s="1566">
        <f>'2d) Planwerte (Anlage)'!U$89</f>
        <v>0</v>
      </c>
    </row>
    <row r="23" spans="1:21" s="1198" customFormat="1" ht="21.75" customHeight="1" thickBot="1">
      <c r="A23" s="1355"/>
      <c r="B23" s="1471" t="s">
        <v>523</v>
      </c>
      <c r="C23" s="1472" t="s">
        <v>188</v>
      </c>
      <c r="D23" s="1473" t="s">
        <v>53</v>
      </c>
      <c r="E23" s="1478">
        <f>IFERROR(SUM(E17:E22),0)</f>
        <v>0</v>
      </c>
      <c r="F23" s="1476">
        <f t="shared" ref="F23" si="3">IFERROR(SUM(F17:F22),0)</f>
        <v>0</v>
      </c>
      <c r="G23" s="1476">
        <f>IFERROR(SUM(G17:G22),0)</f>
        <v>0</v>
      </c>
      <c r="H23" s="1476">
        <f t="shared" ref="H23:U23" si="4">IFERROR(SUM(H17:H22),0)</f>
        <v>0</v>
      </c>
      <c r="I23" s="1476">
        <f t="shared" si="4"/>
        <v>0</v>
      </c>
      <c r="J23" s="1362">
        <f t="shared" si="4"/>
        <v>0</v>
      </c>
      <c r="K23" s="1475">
        <f t="shared" si="4"/>
        <v>0</v>
      </c>
      <c r="L23" s="1475">
        <f t="shared" si="4"/>
        <v>0</v>
      </c>
      <c r="M23" s="1475">
        <f t="shared" si="4"/>
        <v>0</v>
      </c>
      <c r="N23" s="1476">
        <f t="shared" si="4"/>
        <v>0</v>
      </c>
      <c r="O23" s="1476">
        <f t="shared" si="4"/>
        <v>0</v>
      </c>
      <c r="P23" s="1362">
        <f t="shared" si="4"/>
        <v>0</v>
      </c>
      <c r="Q23" s="1476">
        <f t="shared" si="4"/>
        <v>0</v>
      </c>
      <c r="R23" s="1475">
        <f t="shared" si="4"/>
        <v>0</v>
      </c>
      <c r="S23" s="1475">
        <f t="shared" si="4"/>
        <v>0</v>
      </c>
      <c r="T23" s="1475">
        <f t="shared" si="4"/>
        <v>0</v>
      </c>
      <c r="U23" s="1477">
        <f t="shared" si="4"/>
        <v>0</v>
      </c>
    </row>
    <row r="24" spans="1:21" s="1198" customFormat="1" ht="21.75" customHeight="1">
      <c r="A24" s="1355"/>
      <c r="B24" s="1117"/>
      <c r="C24" s="1117"/>
      <c r="D24" s="1367"/>
    </row>
    <row r="25" spans="1:21" s="1198" customFormat="1" ht="21.75" customHeight="1" thickBot="1">
      <c r="A25" s="1355"/>
      <c r="B25" s="1117"/>
      <c r="C25" s="1117"/>
      <c r="D25" s="1367"/>
      <c r="E25" s="1199"/>
    </row>
    <row r="26" spans="1:21" s="1198" customFormat="1" ht="21.75" customHeight="1" thickBot="1">
      <c r="A26" s="1355"/>
      <c r="B26" s="1627" t="s">
        <v>513</v>
      </c>
      <c r="C26" s="1645"/>
    </row>
    <row r="27" spans="1:21" s="1198" customFormat="1" ht="21.75" customHeight="1" thickBot="1">
      <c r="A27" s="1355"/>
      <c r="B27" s="1228" t="s">
        <v>511</v>
      </c>
      <c r="C27" s="1397" t="s">
        <v>52</v>
      </c>
      <c r="D27" s="1321"/>
      <c r="E27" s="1451">
        <f>YEAR('2b) Allg. Inputs'!$C$8)</f>
        <v>1900</v>
      </c>
      <c r="F27" s="1453">
        <f>E27+1</f>
        <v>1901</v>
      </c>
      <c r="G27" s="1453">
        <f t="shared" ref="G27" si="5">F27+1</f>
        <v>1902</v>
      </c>
      <c r="H27" s="1453">
        <f t="shared" ref="H27" si="6">G27+1</f>
        <v>1903</v>
      </c>
      <c r="I27" s="1453">
        <f t="shared" ref="I27" si="7">H27+1</f>
        <v>1904</v>
      </c>
      <c r="J27" s="1453">
        <f t="shared" ref="J27" si="8">I27+1</f>
        <v>1905</v>
      </c>
      <c r="K27" s="1453">
        <f t="shared" ref="K27" si="9">J27+1</f>
        <v>1906</v>
      </c>
      <c r="L27" s="1453">
        <f t="shared" ref="L27" si="10">K27+1</f>
        <v>1907</v>
      </c>
      <c r="M27" s="1453">
        <f t="shared" ref="M27" si="11">L27+1</f>
        <v>1908</v>
      </c>
      <c r="N27" s="1453">
        <f t="shared" ref="N27" si="12">M27+1</f>
        <v>1909</v>
      </c>
      <c r="O27" s="1453">
        <f t="shared" ref="O27" si="13">N27+1</f>
        <v>1910</v>
      </c>
      <c r="P27" s="1453">
        <f t="shared" ref="P27" si="14">O27+1</f>
        <v>1911</v>
      </c>
      <c r="Q27" s="1453">
        <f t="shared" ref="Q27" si="15">P27+1</f>
        <v>1912</v>
      </c>
      <c r="R27" s="1453">
        <f t="shared" ref="R27" si="16">Q27+1</f>
        <v>1913</v>
      </c>
      <c r="S27" s="1453">
        <f>IF('4c) Berechnungen_MFS'!E99 = "Nein",R27+1, R27+1&amp;" 1. Teil-KJ")</f>
        <v>1914</v>
      </c>
      <c r="T27" s="1453" t="str">
        <f>IF('4c) Berechnungen_MFS'!E99 = "Nein","", R27+1&amp;" 2. Teil-KJ")</f>
        <v/>
      </c>
      <c r="U27" s="1565" t="str">
        <f>IF('4c) Berechnungen_MFS'!E99="Ja",R27+2,"")</f>
        <v/>
      </c>
    </row>
    <row r="28" spans="1:21" s="1198" customFormat="1" ht="14.5" customHeight="1">
      <c r="A28" s="1355"/>
      <c r="B28" s="1259" t="s">
        <v>100</v>
      </c>
      <c r="C28" s="1432" t="s">
        <v>188</v>
      </c>
      <c r="D28" s="1441" t="s">
        <v>53</v>
      </c>
      <c r="E28" s="1481">
        <f>'2d) Planwerte (Anlage)'!E$76+'2d) Planwerte (Anlage)'!E$109</f>
        <v>0</v>
      </c>
      <c r="F28" s="1481">
        <f>'2d) Planwerte (Anlage)'!F$76+'2d) Planwerte (Anlage)'!F$109</f>
        <v>0</v>
      </c>
      <c r="G28" s="1481">
        <f>'2d) Planwerte (Anlage)'!G$76+'2d) Planwerte (Anlage)'!G$109</f>
        <v>0</v>
      </c>
      <c r="H28" s="1481">
        <f>'2d) Planwerte (Anlage)'!H$76+'2d) Planwerte (Anlage)'!H$109</f>
        <v>0</v>
      </c>
      <c r="I28" s="1481">
        <f>'2d) Planwerte (Anlage)'!I$76+'2d) Planwerte (Anlage)'!I$109</f>
        <v>0</v>
      </c>
      <c r="J28" s="1481">
        <f>'2d) Planwerte (Anlage)'!J$76+'2d) Planwerte (Anlage)'!J$109</f>
        <v>0</v>
      </c>
      <c r="K28" s="1481">
        <f>'2d) Planwerte (Anlage)'!K$76+'2d) Planwerte (Anlage)'!K$109</f>
        <v>0</v>
      </c>
      <c r="L28" s="1481">
        <f>'2d) Planwerte (Anlage)'!L$76+'2d) Planwerte (Anlage)'!L$109</f>
        <v>0</v>
      </c>
      <c r="M28" s="1481">
        <f>'2d) Planwerte (Anlage)'!M$76+'2d) Planwerte (Anlage)'!M$109</f>
        <v>0</v>
      </c>
      <c r="N28" s="1481">
        <f>'2d) Planwerte (Anlage)'!N$76+'2d) Planwerte (Anlage)'!N$109</f>
        <v>0</v>
      </c>
      <c r="O28" s="1481">
        <f>'2d) Planwerte (Anlage)'!O$76+'2d) Planwerte (Anlage)'!O$109</f>
        <v>0</v>
      </c>
      <c r="P28" s="1481">
        <f>'2d) Planwerte (Anlage)'!P$76+'2d) Planwerte (Anlage)'!P$109</f>
        <v>0</v>
      </c>
      <c r="Q28" s="1481">
        <f>'2d) Planwerte (Anlage)'!Q$76+'2d) Planwerte (Anlage)'!Q$109</f>
        <v>0</v>
      </c>
      <c r="R28" s="1481">
        <f>'2d) Planwerte (Anlage)'!R$76+'2d) Planwerte (Anlage)'!R$109</f>
        <v>0</v>
      </c>
      <c r="S28" s="1481">
        <f>'2d) Planwerte (Anlage)'!S$76+'2d) Planwerte (Anlage)'!S$109</f>
        <v>0</v>
      </c>
      <c r="T28" s="1481">
        <f>'2d) Planwerte (Anlage)'!T$76+'2d) Planwerte (Anlage)'!T$109</f>
        <v>0</v>
      </c>
      <c r="U28" s="1567">
        <f>'2d) Planwerte (Anlage)'!U$76+'2d) Planwerte (Anlage)'!U$109</f>
        <v>0</v>
      </c>
    </row>
    <row r="29" spans="1:21" s="1198" customFormat="1" ht="14.5" customHeight="1">
      <c r="A29" s="1355"/>
      <c r="B29" s="1273" t="s">
        <v>102</v>
      </c>
      <c r="C29" s="1436" t="s">
        <v>188</v>
      </c>
      <c r="D29" s="1328" t="s">
        <v>53</v>
      </c>
      <c r="E29" s="1460">
        <f>'2d) Planwerte (Anlage)'!E$77+'2d) Planwerte (Anlage)'!E$110</f>
        <v>0</v>
      </c>
      <c r="F29" s="1460">
        <f>'2d) Planwerte (Anlage)'!F$77+'2d) Planwerte (Anlage)'!F$110</f>
        <v>0</v>
      </c>
      <c r="G29" s="1460">
        <f>'2d) Planwerte (Anlage)'!G$77+'2d) Planwerte (Anlage)'!G$110</f>
        <v>0</v>
      </c>
      <c r="H29" s="1460">
        <f>'2d) Planwerte (Anlage)'!H$77+'2d) Planwerte (Anlage)'!H$110</f>
        <v>0</v>
      </c>
      <c r="I29" s="1460">
        <f>'2d) Planwerte (Anlage)'!I$77+'2d) Planwerte (Anlage)'!I$110</f>
        <v>0</v>
      </c>
      <c r="J29" s="1460">
        <f>'2d) Planwerte (Anlage)'!J$77+'2d) Planwerte (Anlage)'!J$110</f>
        <v>0</v>
      </c>
      <c r="K29" s="1460">
        <f>'2d) Planwerte (Anlage)'!K$77+'2d) Planwerte (Anlage)'!K$110</f>
        <v>0</v>
      </c>
      <c r="L29" s="1460">
        <f>'2d) Planwerte (Anlage)'!L$77+'2d) Planwerte (Anlage)'!L$110</f>
        <v>0</v>
      </c>
      <c r="M29" s="1460">
        <f>'2d) Planwerte (Anlage)'!M$77+'2d) Planwerte (Anlage)'!M$110</f>
        <v>0</v>
      </c>
      <c r="N29" s="1460">
        <f>'2d) Planwerte (Anlage)'!N$77+'2d) Planwerte (Anlage)'!N$110</f>
        <v>0</v>
      </c>
      <c r="O29" s="1460">
        <f>'2d) Planwerte (Anlage)'!O$77+'2d) Planwerte (Anlage)'!O$110</f>
        <v>0</v>
      </c>
      <c r="P29" s="1460">
        <f>'2d) Planwerte (Anlage)'!P$77+'2d) Planwerte (Anlage)'!P$110</f>
        <v>0</v>
      </c>
      <c r="Q29" s="1460">
        <f>'2d) Planwerte (Anlage)'!Q$77+'2d) Planwerte (Anlage)'!Q$110</f>
        <v>0</v>
      </c>
      <c r="R29" s="1460">
        <f>'2d) Planwerte (Anlage)'!R$77+'2d) Planwerte (Anlage)'!R$110</f>
        <v>0</v>
      </c>
      <c r="S29" s="1460">
        <f>'2d) Planwerte (Anlage)'!S$77+'2d) Planwerte (Anlage)'!S$110</f>
        <v>0</v>
      </c>
      <c r="T29" s="1460">
        <f>'2d) Planwerte (Anlage)'!T$77+'2d) Planwerte (Anlage)'!T$110</f>
        <v>0</v>
      </c>
      <c r="U29" s="1461">
        <f>'2d) Planwerte (Anlage)'!U$77+'2d) Planwerte (Anlage)'!U$110</f>
        <v>0</v>
      </c>
    </row>
    <row r="30" spans="1:21" s="1198" customFormat="1" ht="14.5" customHeight="1">
      <c r="A30" s="1355"/>
      <c r="B30" s="1329" t="s">
        <v>226</v>
      </c>
      <c r="C30" s="1462" t="s">
        <v>188</v>
      </c>
      <c r="D30" s="1331" t="s">
        <v>53</v>
      </c>
      <c r="E30" s="1464">
        <f>'2d) Planwerte (Anlage)'!E$78+'2d) Planwerte (Anlage)'!E$111</f>
        <v>0</v>
      </c>
      <c r="F30" s="1464">
        <f>'2d) Planwerte (Anlage)'!F$78+'2d) Planwerte (Anlage)'!F$111</f>
        <v>0</v>
      </c>
      <c r="G30" s="1464">
        <f>'2d) Planwerte (Anlage)'!G$78+'2d) Planwerte (Anlage)'!G$111</f>
        <v>0</v>
      </c>
      <c r="H30" s="1464">
        <f>'2d) Planwerte (Anlage)'!H$78+'2d) Planwerte (Anlage)'!H$111</f>
        <v>0</v>
      </c>
      <c r="I30" s="1464">
        <f>'2d) Planwerte (Anlage)'!I$78+'2d) Planwerte (Anlage)'!I$111</f>
        <v>0</v>
      </c>
      <c r="J30" s="1464">
        <f>'2d) Planwerte (Anlage)'!J$78+'2d) Planwerte (Anlage)'!J$111</f>
        <v>0</v>
      </c>
      <c r="K30" s="1464">
        <f>'2d) Planwerte (Anlage)'!K$78+'2d) Planwerte (Anlage)'!K$111</f>
        <v>0</v>
      </c>
      <c r="L30" s="1464">
        <f>'2d) Planwerte (Anlage)'!L$78+'2d) Planwerte (Anlage)'!L$111</f>
        <v>0</v>
      </c>
      <c r="M30" s="1464">
        <f>'2d) Planwerte (Anlage)'!M$78+'2d) Planwerte (Anlage)'!M$111</f>
        <v>0</v>
      </c>
      <c r="N30" s="1464">
        <f>'2d) Planwerte (Anlage)'!N$78+'2d) Planwerte (Anlage)'!N$111</f>
        <v>0</v>
      </c>
      <c r="O30" s="1464">
        <f>'2d) Planwerte (Anlage)'!O$78+'2d) Planwerte (Anlage)'!O$111</f>
        <v>0</v>
      </c>
      <c r="P30" s="1464">
        <f>'2d) Planwerte (Anlage)'!P$78+'2d) Planwerte (Anlage)'!P$111</f>
        <v>0</v>
      </c>
      <c r="Q30" s="1464">
        <f>'2d) Planwerte (Anlage)'!Q$78+'2d) Planwerte (Anlage)'!Q$111</f>
        <v>0</v>
      </c>
      <c r="R30" s="1464">
        <f>'2d) Planwerte (Anlage)'!R$78+'2d) Planwerte (Anlage)'!R$111</f>
        <v>0</v>
      </c>
      <c r="S30" s="1464">
        <f>'2d) Planwerte (Anlage)'!S$78+'2d) Planwerte (Anlage)'!S$111</f>
        <v>0</v>
      </c>
      <c r="T30" s="1464">
        <f>'2d) Planwerte (Anlage)'!T$78+'2d) Planwerte (Anlage)'!T$111</f>
        <v>0</v>
      </c>
      <c r="U30" s="1465">
        <f>'2d) Planwerte (Anlage)'!U$78+'2d) Planwerte (Anlage)'!U$111</f>
        <v>0</v>
      </c>
    </row>
    <row r="31" spans="1:21" s="1198" customFormat="1" ht="14.5" customHeight="1">
      <c r="A31" s="1355"/>
      <c r="B31" s="1273" t="s">
        <v>104</v>
      </c>
      <c r="C31" s="1436" t="s">
        <v>188</v>
      </c>
      <c r="D31" s="1328" t="s">
        <v>53</v>
      </c>
      <c r="E31" s="1460">
        <f>'2d) Planwerte (Anlage)'!E$79+'2d) Planwerte (Anlage)'!E$112</f>
        <v>0</v>
      </c>
      <c r="F31" s="1460">
        <f>'2d) Planwerte (Anlage)'!F$79+'2d) Planwerte (Anlage)'!F$112</f>
        <v>0</v>
      </c>
      <c r="G31" s="1460">
        <f>'2d) Planwerte (Anlage)'!G$79+'2d) Planwerte (Anlage)'!G$112</f>
        <v>0</v>
      </c>
      <c r="H31" s="1460">
        <f>'2d) Planwerte (Anlage)'!H$79+'2d) Planwerte (Anlage)'!H$112</f>
        <v>0</v>
      </c>
      <c r="I31" s="1460">
        <f>'2d) Planwerte (Anlage)'!I$79+'2d) Planwerte (Anlage)'!I$112</f>
        <v>0</v>
      </c>
      <c r="J31" s="1460">
        <f>'2d) Planwerte (Anlage)'!J$79+'2d) Planwerte (Anlage)'!J$112</f>
        <v>0</v>
      </c>
      <c r="K31" s="1460">
        <f>'2d) Planwerte (Anlage)'!K$79+'2d) Planwerte (Anlage)'!K$112</f>
        <v>0</v>
      </c>
      <c r="L31" s="1460">
        <f>'2d) Planwerte (Anlage)'!L$79+'2d) Planwerte (Anlage)'!L$112</f>
        <v>0</v>
      </c>
      <c r="M31" s="1460">
        <f>'2d) Planwerte (Anlage)'!M$79+'2d) Planwerte (Anlage)'!M$112</f>
        <v>0</v>
      </c>
      <c r="N31" s="1460">
        <f>'2d) Planwerte (Anlage)'!N$79+'2d) Planwerte (Anlage)'!N$112</f>
        <v>0</v>
      </c>
      <c r="O31" s="1460">
        <f>'2d) Planwerte (Anlage)'!O$79+'2d) Planwerte (Anlage)'!O$112</f>
        <v>0</v>
      </c>
      <c r="P31" s="1460">
        <f>'2d) Planwerte (Anlage)'!P$79+'2d) Planwerte (Anlage)'!P$112</f>
        <v>0</v>
      </c>
      <c r="Q31" s="1460">
        <f>'2d) Planwerte (Anlage)'!Q$79+'2d) Planwerte (Anlage)'!Q$112</f>
        <v>0</v>
      </c>
      <c r="R31" s="1460">
        <f>'2d) Planwerte (Anlage)'!R$79+'2d) Planwerte (Anlage)'!R$112</f>
        <v>0</v>
      </c>
      <c r="S31" s="1460">
        <f>'2d) Planwerte (Anlage)'!S$79+'2d) Planwerte (Anlage)'!S$112</f>
        <v>0</v>
      </c>
      <c r="T31" s="1460">
        <f>'2d) Planwerte (Anlage)'!T$79+'2d) Planwerte (Anlage)'!T$112</f>
        <v>0</v>
      </c>
      <c r="U31" s="1461">
        <f>'2d) Planwerte (Anlage)'!U$79+'2d) Planwerte (Anlage)'!U$112</f>
        <v>0</v>
      </c>
    </row>
    <row r="32" spans="1:21" s="1198" customFormat="1" ht="14.5" customHeight="1">
      <c r="A32" s="1355"/>
      <c r="B32" s="1329" t="s">
        <v>105</v>
      </c>
      <c r="C32" s="1440" t="s">
        <v>188</v>
      </c>
      <c r="D32" s="1331" t="s">
        <v>53</v>
      </c>
      <c r="E32" s="1464">
        <f>'2d) Planwerte (Anlage)'!E$88</f>
        <v>0</v>
      </c>
      <c r="F32" s="1464">
        <f>'2d) Planwerte (Anlage)'!F$88</f>
        <v>0</v>
      </c>
      <c r="G32" s="1464">
        <f>'2d) Planwerte (Anlage)'!G$88</f>
        <v>0</v>
      </c>
      <c r="H32" s="1464">
        <f>'2d) Planwerte (Anlage)'!H$88</f>
        <v>0</v>
      </c>
      <c r="I32" s="1464">
        <f>'2d) Planwerte (Anlage)'!I$88</f>
        <v>0</v>
      </c>
      <c r="J32" s="1464">
        <f>'2d) Planwerte (Anlage)'!J$88</f>
        <v>0</v>
      </c>
      <c r="K32" s="1464">
        <f>'2d) Planwerte (Anlage)'!K$88</f>
        <v>0</v>
      </c>
      <c r="L32" s="1464">
        <f>'2d) Planwerte (Anlage)'!L$88</f>
        <v>0</v>
      </c>
      <c r="M32" s="1464">
        <f>'2d) Planwerte (Anlage)'!M$88</f>
        <v>0</v>
      </c>
      <c r="N32" s="1464">
        <f>'2d) Planwerte (Anlage)'!N$88</f>
        <v>0</v>
      </c>
      <c r="O32" s="1464">
        <f>'2d) Planwerte (Anlage)'!O$88</f>
        <v>0</v>
      </c>
      <c r="P32" s="1464">
        <f>'2d) Planwerte (Anlage)'!P$88</f>
        <v>0</v>
      </c>
      <c r="Q32" s="1464">
        <f>'2d) Planwerte (Anlage)'!Q$88</f>
        <v>0</v>
      </c>
      <c r="R32" s="1464">
        <f>'2d) Planwerte (Anlage)'!R$88</f>
        <v>0</v>
      </c>
      <c r="S32" s="1464">
        <f>'2d) Planwerte (Anlage)'!S$88</f>
        <v>0</v>
      </c>
      <c r="T32" s="1464">
        <f>'2d) Planwerte (Anlage)'!T$88</f>
        <v>0</v>
      </c>
      <c r="U32" s="1465">
        <f>'2d) Planwerte (Anlage)'!U$88</f>
        <v>0</v>
      </c>
    </row>
    <row r="33" spans="1:22" s="1198" customFormat="1" ht="14.5" customHeight="1">
      <c r="A33" s="1355"/>
      <c r="B33" s="1273" t="s">
        <v>106</v>
      </c>
      <c r="C33" s="1436" t="s">
        <v>188</v>
      </c>
      <c r="D33" s="1328" t="s">
        <v>53</v>
      </c>
      <c r="E33" s="1460">
        <f>'2d) Planwerte (Anlage)'!E$89</f>
        <v>0</v>
      </c>
      <c r="F33" s="1460">
        <f>'2d) Planwerte (Anlage)'!F$89</f>
        <v>0</v>
      </c>
      <c r="G33" s="1460">
        <f>'2d) Planwerte (Anlage)'!G$89</f>
        <v>0</v>
      </c>
      <c r="H33" s="1460">
        <f>'2d) Planwerte (Anlage)'!H$89</f>
        <v>0</v>
      </c>
      <c r="I33" s="1460">
        <f>'2d) Planwerte (Anlage)'!I$89</f>
        <v>0</v>
      </c>
      <c r="J33" s="1460">
        <f>'2d) Planwerte (Anlage)'!J$89</f>
        <v>0</v>
      </c>
      <c r="K33" s="1460">
        <f>'2d) Planwerte (Anlage)'!K$89</f>
        <v>0</v>
      </c>
      <c r="L33" s="1460">
        <f>'2d) Planwerte (Anlage)'!L$89</f>
        <v>0</v>
      </c>
      <c r="M33" s="1460">
        <f>'2d) Planwerte (Anlage)'!M$89</f>
        <v>0</v>
      </c>
      <c r="N33" s="1460">
        <f>'2d) Planwerte (Anlage)'!N$89</f>
        <v>0</v>
      </c>
      <c r="O33" s="1460">
        <f>'2d) Planwerte (Anlage)'!O$89</f>
        <v>0</v>
      </c>
      <c r="P33" s="1460">
        <f>'2d) Planwerte (Anlage)'!P$89</f>
        <v>0</v>
      </c>
      <c r="Q33" s="1460">
        <f>'2d) Planwerte (Anlage)'!Q$89</f>
        <v>0</v>
      </c>
      <c r="R33" s="1460">
        <f>'2d) Planwerte (Anlage)'!R$89</f>
        <v>0</v>
      </c>
      <c r="S33" s="1460">
        <f>'2d) Planwerte (Anlage)'!S$89</f>
        <v>0</v>
      </c>
      <c r="T33" s="1460">
        <f>'2d) Planwerte (Anlage)'!T$89</f>
        <v>0</v>
      </c>
      <c r="U33" s="1461">
        <f>'2d) Planwerte (Anlage)'!U$89</f>
        <v>0</v>
      </c>
    </row>
    <row r="34" spans="1:22" s="1198" customFormat="1" ht="14.5" customHeight="1">
      <c r="A34" s="1355"/>
      <c r="B34" s="1329" t="s">
        <v>314</v>
      </c>
      <c r="C34" s="1440" t="s">
        <v>188</v>
      </c>
      <c r="D34" s="1331" t="s">
        <v>53</v>
      </c>
      <c r="E34" s="1464">
        <f>'2d) Planwerte (Anlage)'!E$80+'2d) Planwerte (Anlage)'!E$113</f>
        <v>0</v>
      </c>
      <c r="F34" s="1464">
        <f>'2d) Planwerte (Anlage)'!F$80+'2d) Planwerte (Anlage)'!F$113</f>
        <v>0</v>
      </c>
      <c r="G34" s="1464">
        <f>'2d) Planwerte (Anlage)'!G$80+'2d) Planwerte (Anlage)'!G$113</f>
        <v>0</v>
      </c>
      <c r="H34" s="1464">
        <f>'2d) Planwerte (Anlage)'!H$80+'2d) Planwerte (Anlage)'!H$113</f>
        <v>0</v>
      </c>
      <c r="I34" s="1464">
        <f>'2d) Planwerte (Anlage)'!I$80+'2d) Planwerte (Anlage)'!I$113</f>
        <v>0</v>
      </c>
      <c r="J34" s="1464">
        <f>'2d) Planwerte (Anlage)'!J$80+'2d) Planwerte (Anlage)'!J$113</f>
        <v>0</v>
      </c>
      <c r="K34" s="1464">
        <f>'2d) Planwerte (Anlage)'!K$80+'2d) Planwerte (Anlage)'!K$113</f>
        <v>0</v>
      </c>
      <c r="L34" s="1464">
        <f>'2d) Planwerte (Anlage)'!L$80+'2d) Planwerte (Anlage)'!L$113</f>
        <v>0</v>
      </c>
      <c r="M34" s="1464">
        <f>'2d) Planwerte (Anlage)'!M$80+'2d) Planwerte (Anlage)'!M$113</f>
        <v>0</v>
      </c>
      <c r="N34" s="1464">
        <f>'2d) Planwerte (Anlage)'!N$80+'2d) Planwerte (Anlage)'!N$113</f>
        <v>0</v>
      </c>
      <c r="O34" s="1464">
        <f>'2d) Planwerte (Anlage)'!O$80+'2d) Planwerte (Anlage)'!O$113</f>
        <v>0</v>
      </c>
      <c r="P34" s="1464">
        <f>'2d) Planwerte (Anlage)'!P$80+'2d) Planwerte (Anlage)'!P$113</f>
        <v>0</v>
      </c>
      <c r="Q34" s="1464">
        <f>'2d) Planwerte (Anlage)'!Q$80+'2d) Planwerte (Anlage)'!Q$113</f>
        <v>0</v>
      </c>
      <c r="R34" s="1464">
        <f>'2d) Planwerte (Anlage)'!R$80+'2d) Planwerte (Anlage)'!R$113</f>
        <v>0</v>
      </c>
      <c r="S34" s="1464">
        <f>'2d) Planwerte (Anlage)'!S$80+'2d) Planwerte (Anlage)'!S$113</f>
        <v>0</v>
      </c>
      <c r="T34" s="1464">
        <f>'2d) Planwerte (Anlage)'!T$80+'2d) Planwerte (Anlage)'!T$113</f>
        <v>0</v>
      </c>
      <c r="U34" s="1465">
        <f>'2d) Planwerte (Anlage)'!U$80+'2d) Planwerte (Anlage)'!U$113</f>
        <v>0</v>
      </c>
    </row>
    <row r="35" spans="1:22" s="1198" customFormat="1" ht="14.5" customHeight="1">
      <c r="A35" s="1355"/>
      <c r="B35" s="1273" t="s">
        <v>315</v>
      </c>
      <c r="C35" s="1327" t="s">
        <v>188</v>
      </c>
      <c r="D35" s="1328" t="s">
        <v>53</v>
      </c>
      <c r="E35" s="1460">
        <f>'2d) Planwerte (Anlage)'!E$81+'2d) Planwerte (Anlage)'!E$114</f>
        <v>0</v>
      </c>
      <c r="F35" s="1460">
        <f>'2d) Planwerte (Anlage)'!F$81+'2d) Planwerte (Anlage)'!F$114</f>
        <v>0</v>
      </c>
      <c r="G35" s="1460">
        <f>'2d) Planwerte (Anlage)'!G$81+'2d) Planwerte (Anlage)'!G$114</f>
        <v>0</v>
      </c>
      <c r="H35" s="1460">
        <f>'2d) Planwerte (Anlage)'!H$81+'2d) Planwerte (Anlage)'!H$114</f>
        <v>0</v>
      </c>
      <c r="I35" s="1460">
        <f>'2d) Planwerte (Anlage)'!I$81+'2d) Planwerte (Anlage)'!I$114</f>
        <v>0</v>
      </c>
      <c r="J35" s="1460">
        <f>'2d) Planwerte (Anlage)'!J$81+'2d) Planwerte (Anlage)'!J$114</f>
        <v>0</v>
      </c>
      <c r="K35" s="1460">
        <f>'2d) Planwerte (Anlage)'!K$81+'2d) Planwerte (Anlage)'!K$114</f>
        <v>0</v>
      </c>
      <c r="L35" s="1460">
        <f>'2d) Planwerte (Anlage)'!L$81+'2d) Planwerte (Anlage)'!L$114</f>
        <v>0</v>
      </c>
      <c r="M35" s="1460">
        <f>'2d) Planwerte (Anlage)'!M$81+'2d) Planwerte (Anlage)'!M$114</f>
        <v>0</v>
      </c>
      <c r="N35" s="1460">
        <f>'2d) Planwerte (Anlage)'!N$81+'2d) Planwerte (Anlage)'!N$114</f>
        <v>0</v>
      </c>
      <c r="O35" s="1460">
        <f>'2d) Planwerte (Anlage)'!O$81+'2d) Planwerte (Anlage)'!O$114</f>
        <v>0</v>
      </c>
      <c r="P35" s="1460">
        <f>'2d) Planwerte (Anlage)'!P$81+'2d) Planwerte (Anlage)'!P$114</f>
        <v>0</v>
      </c>
      <c r="Q35" s="1460">
        <f>'2d) Planwerte (Anlage)'!Q$81+'2d) Planwerte (Anlage)'!Q$114</f>
        <v>0</v>
      </c>
      <c r="R35" s="1460">
        <f>'2d) Planwerte (Anlage)'!R$81+'2d) Planwerte (Anlage)'!R$114</f>
        <v>0</v>
      </c>
      <c r="S35" s="1460">
        <f>'2d) Planwerte (Anlage)'!S$81+'2d) Planwerte (Anlage)'!S$114</f>
        <v>0</v>
      </c>
      <c r="T35" s="1460">
        <f>'2d) Planwerte (Anlage)'!T$81+'2d) Planwerte (Anlage)'!T$114</f>
        <v>0</v>
      </c>
      <c r="U35" s="1499">
        <f>'2d) Planwerte (Anlage)'!U$81+'2d) Planwerte (Anlage)'!U$114</f>
        <v>0</v>
      </c>
    </row>
    <row r="36" spans="1:22" s="1337" customFormat="1" ht="14.5" customHeight="1" thickBot="1">
      <c r="A36" s="1355"/>
      <c r="B36" s="1491" t="s">
        <v>605</v>
      </c>
      <c r="C36" s="1500" t="s">
        <v>188</v>
      </c>
      <c r="D36" s="1406" t="s">
        <v>53</v>
      </c>
      <c r="E36" s="1501">
        <f>'2d) Planwerte (Anlage)'!E$82+'2d) Planwerte (Anlage)'!E$115</f>
        <v>0</v>
      </c>
      <c r="F36" s="1501">
        <f>'2d) Planwerte (Anlage)'!F$82+'2d) Planwerte (Anlage)'!F$115</f>
        <v>0</v>
      </c>
      <c r="G36" s="1501">
        <f>'2d) Planwerte (Anlage)'!G$82+'2d) Planwerte (Anlage)'!G$115</f>
        <v>0</v>
      </c>
      <c r="H36" s="1501">
        <f>'2d) Planwerte (Anlage)'!H$82+'2d) Planwerte (Anlage)'!H$115</f>
        <v>0</v>
      </c>
      <c r="I36" s="1501">
        <f>'2d) Planwerte (Anlage)'!I$82+'2d) Planwerte (Anlage)'!I$115</f>
        <v>0</v>
      </c>
      <c r="J36" s="1501">
        <f>'2d) Planwerte (Anlage)'!J$82+'2d) Planwerte (Anlage)'!J$115</f>
        <v>0</v>
      </c>
      <c r="K36" s="1501">
        <f>'2d) Planwerte (Anlage)'!K$82+'2d) Planwerte (Anlage)'!K$115</f>
        <v>0</v>
      </c>
      <c r="L36" s="1501">
        <f>'2d) Planwerte (Anlage)'!L$82+'2d) Planwerte (Anlage)'!L$115</f>
        <v>0</v>
      </c>
      <c r="M36" s="1501">
        <f>'2d) Planwerte (Anlage)'!M$82+'2d) Planwerte (Anlage)'!M$115</f>
        <v>0</v>
      </c>
      <c r="N36" s="1501">
        <f>'2d) Planwerte (Anlage)'!N$82+'2d) Planwerte (Anlage)'!N$115</f>
        <v>0</v>
      </c>
      <c r="O36" s="1501">
        <f>'2d) Planwerte (Anlage)'!O$82+'2d) Planwerte (Anlage)'!O$115</f>
        <v>0</v>
      </c>
      <c r="P36" s="1501">
        <f>'2d) Planwerte (Anlage)'!P$82+'2d) Planwerte (Anlage)'!P$115</f>
        <v>0</v>
      </c>
      <c r="Q36" s="1501">
        <f>'2d) Planwerte (Anlage)'!Q$82+'2d) Planwerte (Anlage)'!Q$115</f>
        <v>0</v>
      </c>
      <c r="R36" s="1501">
        <f>'2d) Planwerte (Anlage)'!R$82+'2d) Planwerte (Anlage)'!R$115</f>
        <v>0</v>
      </c>
      <c r="S36" s="1501">
        <f>'2d) Planwerte (Anlage)'!S$82+'2d) Planwerte (Anlage)'!S$115</f>
        <v>0</v>
      </c>
      <c r="T36" s="1501">
        <f>'2d) Planwerte (Anlage)'!T$82+'2d) Planwerte (Anlage)'!T$115</f>
        <v>0</v>
      </c>
      <c r="U36" s="1502">
        <f>'2d) Planwerte (Anlage)'!U$82+'2d) Planwerte (Anlage)'!U$115</f>
        <v>0</v>
      </c>
      <c r="V36" s="1198"/>
    </row>
    <row r="37" spans="1:22" s="1198" customFormat="1" ht="14.5" customHeight="1">
      <c r="A37" s="1355"/>
      <c r="B37" s="1486" t="str">
        <f>IF(OR(ISBLANK('2d) Planwerte (Anlage)'!B83),'2d) Planwerte (Anlage)'!B83="- bitte Wasserstoffderivat benennen -"),"",'2d) Planwerte (Anlage)'!B83)</f>
        <v/>
      </c>
      <c r="C37" s="1487" t="str">
        <f>IF(OR(ISBLANK('2d) Planwerte (Anlage)'!B83),'2d) Planwerte (Anlage)'!B83="- bitte Wasserstoffderivat benennen -"),"","MWh/Jahr")</f>
        <v/>
      </c>
      <c r="D37" s="1488" t="s">
        <v>53</v>
      </c>
      <c r="E37" s="1489">
        <f>'2d) Planwerte (Anlage)'!E83+IF(OR($B37&lt;&gt;'2d) Planwerte (Anlage)'!$B$116,$B37=""),0,1)*'2d) Planwerte (Anlage)'!E$116</f>
        <v>0</v>
      </c>
      <c r="F37" s="1489">
        <f>'2d) Planwerte (Anlage)'!F83+IF(OR($B37&lt;&gt;'2d) Planwerte (Anlage)'!$B$116,$B37=""),0,1)*'2d) Planwerte (Anlage)'!F$116</f>
        <v>0</v>
      </c>
      <c r="G37" s="1489">
        <f>'2d) Planwerte (Anlage)'!G83+IF(OR($B37&lt;&gt;'2d) Planwerte (Anlage)'!$B$116,$B37=""),0,1)*'2d) Planwerte (Anlage)'!G$116</f>
        <v>0</v>
      </c>
      <c r="H37" s="1489">
        <f>'2d) Planwerte (Anlage)'!H83+IF(OR($B37&lt;&gt;'2d) Planwerte (Anlage)'!$B$116,$B37=""),0,1)*'2d) Planwerte (Anlage)'!H$116</f>
        <v>0</v>
      </c>
      <c r="I37" s="1489">
        <f>'2d) Planwerte (Anlage)'!I83+IF(OR($B37&lt;&gt;'2d) Planwerte (Anlage)'!$B$116,$B37=""),0,1)*'2d) Planwerte (Anlage)'!I$116</f>
        <v>0</v>
      </c>
      <c r="J37" s="1489">
        <f>'2d) Planwerte (Anlage)'!J83+IF(OR($B37&lt;&gt;'2d) Planwerte (Anlage)'!$B$116,$B37=""),0,1)*'2d) Planwerte (Anlage)'!J$116</f>
        <v>0</v>
      </c>
      <c r="K37" s="1489">
        <f>'2d) Planwerte (Anlage)'!K83+IF(OR($B37&lt;&gt;'2d) Planwerte (Anlage)'!$B$116,$B37=""),0,1)*'2d) Planwerte (Anlage)'!K$116</f>
        <v>0</v>
      </c>
      <c r="L37" s="1489">
        <f>'2d) Planwerte (Anlage)'!L83+IF(OR($B37&lt;&gt;'2d) Planwerte (Anlage)'!$B$116,$B37=""),0,1)*'2d) Planwerte (Anlage)'!L$116</f>
        <v>0</v>
      </c>
      <c r="M37" s="1489">
        <f>'2d) Planwerte (Anlage)'!M83+IF(OR($B37&lt;&gt;'2d) Planwerte (Anlage)'!$B$116,$B37=""),0,1)*'2d) Planwerte (Anlage)'!M$116</f>
        <v>0</v>
      </c>
      <c r="N37" s="1489">
        <f>'2d) Planwerte (Anlage)'!N83+IF(OR($B37&lt;&gt;'2d) Planwerte (Anlage)'!$B$116,$B37=""),0,1)*'2d) Planwerte (Anlage)'!N$116</f>
        <v>0</v>
      </c>
      <c r="O37" s="1489">
        <f>'2d) Planwerte (Anlage)'!O83+IF(OR($B37&lt;&gt;'2d) Planwerte (Anlage)'!$B$116,$B37=""),0,1)*'2d) Planwerte (Anlage)'!O$116</f>
        <v>0</v>
      </c>
      <c r="P37" s="1489">
        <f>'2d) Planwerte (Anlage)'!P83+IF(OR($B37&lt;&gt;'2d) Planwerte (Anlage)'!$B$116,$B37=""),0,1)*'2d) Planwerte (Anlage)'!P$116</f>
        <v>0</v>
      </c>
      <c r="Q37" s="1489">
        <f>'2d) Planwerte (Anlage)'!Q83+IF(OR($B37&lt;&gt;'2d) Planwerte (Anlage)'!$B$116,$B37=""),0,1)*'2d) Planwerte (Anlage)'!Q$116</f>
        <v>0</v>
      </c>
      <c r="R37" s="1489">
        <f>'2d) Planwerte (Anlage)'!R83+IF(OR($B37&lt;&gt;'2d) Planwerte (Anlage)'!$B$116,$B37=""),0,1)*'2d) Planwerte (Anlage)'!R$116</f>
        <v>0</v>
      </c>
      <c r="S37" s="1489">
        <f>'2d) Planwerte (Anlage)'!S83+IF(OR($B37&lt;&gt;'2d) Planwerte (Anlage)'!$B$116,$B37=""),0,1)*'2d) Planwerte (Anlage)'!S$116</f>
        <v>0</v>
      </c>
      <c r="T37" s="1489">
        <f>'2d) Planwerte (Anlage)'!T83+IF(OR($B37&lt;&gt;'2d) Planwerte (Anlage)'!$B$116,$B37=""),0,1)*'2d) Planwerte (Anlage)'!T$116</f>
        <v>0</v>
      </c>
      <c r="U37" s="1490">
        <f>'2d) Planwerte (Anlage)'!U83+IF(OR($B37&lt;&gt;'2d) Planwerte (Anlage)'!$B$116,$B37=""),0,1)*'2d) Planwerte (Anlage)'!U$116</f>
        <v>0</v>
      </c>
    </row>
    <row r="38" spans="1:22" s="1198" customFormat="1" ht="14.5" customHeight="1">
      <c r="A38" s="1355"/>
      <c r="B38" s="1329" t="str">
        <f>IF(OR(ISBLANK('2d) Planwerte (Anlage)'!B84),'2d) Planwerte (Anlage)'!B84="- bitte Wasserstoffderivat benennen -"),"",'2d) Planwerte (Anlage)'!B84)</f>
        <v/>
      </c>
      <c r="C38" s="1462" t="str">
        <f>IF(OR(ISBLANK('2d) Planwerte (Anlage)'!B84),'2d) Planwerte (Anlage)'!B84="- bitte Wasserstoffderivat benennen -"),"","MWh/Jahr")</f>
        <v/>
      </c>
      <c r="D38" s="1331" t="s">
        <v>53</v>
      </c>
      <c r="E38" s="1464">
        <f>'2d) Planwerte (Anlage)'!E84+IF(OR($B38&lt;&gt;'2d) Planwerte (Anlage)'!$B$116,$B38=""),0,1)*'2d) Planwerte (Anlage)'!E$116</f>
        <v>0</v>
      </c>
      <c r="F38" s="1464">
        <f>'2d) Planwerte (Anlage)'!F84+IF(OR($B38&lt;&gt;'2d) Planwerte (Anlage)'!$B$116,$B38=""),0,1)*'2d) Planwerte (Anlage)'!F$116</f>
        <v>0</v>
      </c>
      <c r="G38" s="1464">
        <f>'2d) Planwerte (Anlage)'!G84+IF(OR($B38&lt;&gt;'2d) Planwerte (Anlage)'!$B$116,$B38=""),0,1)*'2d) Planwerte (Anlage)'!G$116</f>
        <v>0</v>
      </c>
      <c r="H38" s="1464">
        <f>'2d) Planwerte (Anlage)'!H84+IF(OR($B38&lt;&gt;'2d) Planwerte (Anlage)'!$B$116,$B38=""),0,1)*'2d) Planwerte (Anlage)'!H$116</f>
        <v>0</v>
      </c>
      <c r="I38" s="1464">
        <f>'2d) Planwerte (Anlage)'!I84+IF(OR($B38&lt;&gt;'2d) Planwerte (Anlage)'!$B$116,$B38=""),0,1)*'2d) Planwerte (Anlage)'!I$116</f>
        <v>0</v>
      </c>
      <c r="J38" s="1464">
        <f>'2d) Planwerte (Anlage)'!J84+IF(OR($B38&lt;&gt;'2d) Planwerte (Anlage)'!$B$116,$B38=""),0,1)*'2d) Planwerte (Anlage)'!J$116</f>
        <v>0</v>
      </c>
      <c r="K38" s="1464">
        <f>'2d) Planwerte (Anlage)'!K84+IF(OR($B38&lt;&gt;'2d) Planwerte (Anlage)'!$B$116,$B38=""),0,1)*'2d) Planwerte (Anlage)'!K$116</f>
        <v>0</v>
      </c>
      <c r="L38" s="1464">
        <f>'2d) Planwerte (Anlage)'!L84+IF(OR($B38&lt;&gt;'2d) Planwerte (Anlage)'!$B$116,$B38=""),0,1)*'2d) Planwerte (Anlage)'!L$116</f>
        <v>0</v>
      </c>
      <c r="M38" s="1464">
        <f>'2d) Planwerte (Anlage)'!M84+IF(OR($B38&lt;&gt;'2d) Planwerte (Anlage)'!$B$116,$B38=""),0,1)*'2d) Planwerte (Anlage)'!M$116</f>
        <v>0</v>
      </c>
      <c r="N38" s="1464">
        <f>'2d) Planwerte (Anlage)'!N84+IF(OR($B38&lt;&gt;'2d) Planwerte (Anlage)'!$B$116,$B38=""),0,1)*'2d) Planwerte (Anlage)'!N$116</f>
        <v>0</v>
      </c>
      <c r="O38" s="1464">
        <f>'2d) Planwerte (Anlage)'!O84+IF(OR($B38&lt;&gt;'2d) Planwerte (Anlage)'!$B$116,$B38=""),0,1)*'2d) Planwerte (Anlage)'!O$116</f>
        <v>0</v>
      </c>
      <c r="P38" s="1464">
        <f>'2d) Planwerte (Anlage)'!P84+IF(OR($B38&lt;&gt;'2d) Planwerte (Anlage)'!$B$116,$B38=""),0,1)*'2d) Planwerte (Anlage)'!P$116</f>
        <v>0</v>
      </c>
      <c r="Q38" s="1464">
        <f>'2d) Planwerte (Anlage)'!Q84+IF(OR($B38&lt;&gt;'2d) Planwerte (Anlage)'!$B$116,$B38=""),0,1)*'2d) Planwerte (Anlage)'!Q$116</f>
        <v>0</v>
      </c>
      <c r="R38" s="1464">
        <f>'2d) Planwerte (Anlage)'!R84+IF(OR($B38&lt;&gt;'2d) Planwerte (Anlage)'!$B$116,$B38=""),0,1)*'2d) Planwerte (Anlage)'!R$116</f>
        <v>0</v>
      </c>
      <c r="S38" s="1464">
        <f>'2d) Planwerte (Anlage)'!S84+IF(OR($B38&lt;&gt;'2d) Planwerte (Anlage)'!$B$116,$B38=""),0,1)*'2d) Planwerte (Anlage)'!S$116</f>
        <v>0</v>
      </c>
      <c r="T38" s="1464">
        <f>'2d) Planwerte (Anlage)'!T84+IF(OR($B38&lt;&gt;'2d) Planwerte (Anlage)'!$B$116,$B38=""),0,1)*'2d) Planwerte (Anlage)'!T$116</f>
        <v>0</v>
      </c>
      <c r="U38" s="1465">
        <f>'2d) Planwerte (Anlage)'!U84+IF(OR($B38&lt;&gt;'2d) Planwerte (Anlage)'!$B$116,$B38=""),0,1)*'2d) Planwerte (Anlage)'!U$116</f>
        <v>0</v>
      </c>
    </row>
    <row r="39" spans="1:22" s="1198" customFormat="1" ht="14.5" customHeight="1">
      <c r="A39" s="1355"/>
      <c r="B39" s="1273" t="str">
        <f>IF(OR(ISBLANK('2d) Planwerte (Anlage)'!B85),'2d) Planwerte (Anlage)'!B85="- bitte Wasserstoffderivat benennen -"),"",'2d) Planwerte (Anlage)'!B85)</f>
        <v/>
      </c>
      <c r="C39" s="1436" t="str">
        <f>IF(OR(ISBLANK('2d) Planwerte (Anlage)'!B85),'2d) Planwerte (Anlage)'!B85="- bitte Wasserstoffderivat benennen -"),"","MWh/Jahr")</f>
        <v/>
      </c>
      <c r="D39" s="1328" t="s">
        <v>53</v>
      </c>
      <c r="E39" s="1460">
        <f>'2d) Planwerte (Anlage)'!E85+IF(OR($B39&lt;&gt;'2d) Planwerte (Anlage)'!$B$116,$B39=""),0,1)*'2d) Planwerte (Anlage)'!E$116</f>
        <v>0</v>
      </c>
      <c r="F39" s="1460">
        <f>'2d) Planwerte (Anlage)'!F85+IF(OR($B39&lt;&gt;'2d) Planwerte (Anlage)'!$B$116,$B39=""),0,1)*'2d) Planwerte (Anlage)'!F$116</f>
        <v>0</v>
      </c>
      <c r="G39" s="1460">
        <f>'2d) Planwerte (Anlage)'!G85+IF(OR($B39&lt;&gt;'2d) Planwerte (Anlage)'!$B$116,$B39=""),0,1)*'2d) Planwerte (Anlage)'!G$116</f>
        <v>0</v>
      </c>
      <c r="H39" s="1460">
        <f>'2d) Planwerte (Anlage)'!H85+IF(OR($B39&lt;&gt;'2d) Planwerte (Anlage)'!$B$116,$B39=""),0,1)*'2d) Planwerte (Anlage)'!H$116</f>
        <v>0</v>
      </c>
      <c r="I39" s="1460">
        <f>'2d) Planwerte (Anlage)'!I85+IF(OR($B39&lt;&gt;'2d) Planwerte (Anlage)'!$B$116,$B39=""),0,1)*'2d) Planwerte (Anlage)'!I$116</f>
        <v>0</v>
      </c>
      <c r="J39" s="1460">
        <f>'2d) Planwerte (Anlage)'!J85+IF(OR($B39&lt;&gt;'2d) Planwerte (Anlage)'!$B$116,$B39=""),0,1)*'2d) Planwerte (Anlage)'!J$116</f>
        <v>0</v>
      </c>
      <c r="K39" s="1460">
        <f>'2d) Planwerte (Anlage)'!K85+IF(OR($B39&lt;&gt;'2d) Planwerte (Anlage)'!$B$116,$B39=""),0,1)*'2d) Planwerte (Anlage)'!K$116</f>
        <v>0</v>
      </c>
      <c r="L39" s="1460">
        <f>'2d) Planwerte (Anlage)'!L85+IF(OR($B39&lt;&gt;'2d) Planwerte (Anlage)'!$B$116,$B39=""),0,1)*'2d) Planwerte (Anlage)'!L$116</f>
        <v>0</v>
      </c>
      <c r="M39" s="1460">
        <f>'2d) Planwerte (Anlage)'!M85+IF(OR($B39&lt;&gt;'2d) Planwerte (Anlage)'!$B$116,$B39=""),0,1)*'2d) Planwerte (Anlage)'!M$116</f>
        <v>0</v>
      </c>
      <c r="N39" s="1460">
        <f>'2d) Planwerte (Anlage)'!N85+IF(OR($B39&lt;&gt;'2d) Planwerte (Anlage)'!$B$116,$B39=""),0,1)*'2d) Planwerte (Anlage)'!N$116</f>
        <v>0</v>
      </c>
      <c r="O39" s="1460">
        <f>'2d) Planwerte (Anlage)'!O85+IF(OR($B39&lt;&gt;'2d) Planwerte (Anlage)'!$B$116,$B39=""),0,1)*'2d) Planwerte (Anlage)'!O$116</f>
        <v>0</v>
      </c>
      <c r="P39" s="1460">
        <f>'2d) Planwerte (Anlage)'!P85+IF(OR($B39&lt;&gt;'2d) Planwerte (Anlage)'!$B$116,$B39=""),0,1)*'2d) Planwerte (Anlage)'!P$116</f>
        <v>0</v>
      </c>
      <c r="Q39" s="1460">
        <f>'2d) Planwerte (Anlage)'!Q85+IF(OR($B39&lt;&gt;'2d) Planwerte (Anlage)'!$B$116,$B39=""),0,1)*'2d) Planwerte (Anlage)'!Q$116</f>
        <v>0</v>
      </c>
      <c r="R39" s="1460">
        <f>'2d) Planwerte (Anlage)'!R85+IF(OR($B39&lt;&gt;'2d) Planwerte (Anlage)'!$B$116,$B39=""),0,1)*'2d) Planwerte (Anlage)'!R$116</f>
        <v>0</v>
      </c>
      <c r="S39" s="1460">
        <f>'2d) Planwerte (Anlage)'!S85+IF(OR($B39&lt;&gt;'2d) Planwerte (Anlage)'!$B$116,$B39=""),0,1)*'2d) Planwerte (Anlage)'!S$116</f>
        <v>0</v>
      </c>
      <c r="T39" s="1460">
        <f>'2d) Planwerte (Anlage)'!T85+IF(OR($B39&lt;&gt;'2d) Planwerte (Anlage)'!$B$116,$B39=""),0,1)*'2d) Planwerte (Anlage)'!T$116</f>
        <v>0</v>
      </c>
      <c r="U39" s="1461">
        <f>'2d) Planwerte (Anlage)'!U85+IF(OR($B39&lt;&gt;'2d) Planwerte (Anlage)'!$B$116,$B39=""),0,1)*'2d) Planwerte (Anlage)'!U$116</f>
        <v>0</v>
      </c>
    </row>
    <row r="40" spans="1:22" s="1198" customFormat="1" ht="14.5" customHeight="1" thickBot="1">
      <c r="A40" s="1355"/>
      <c r="B40" s="1491" t="str">
        <f>IF(OR(ISBLANK('2d) Planwerte (Anlage)'!B86),'2d) Planwerte (Anlage)'!B86="- bitte Wasserstoffderivat benennen -"),"",'2d) Planwerte (Anlage)'!B86)</f>
        <v/>
      </c>
      <c r="C40" s="1492" t="str">
        <f>IF(OR(ISBLANK('2d) Planwerte (Anlage)'!B86),'2d) Planwerte (Anlage)'!B86="- bitte Wasserstoffderivat benennen -"),"","MWh/Jahr")</f>
        <v/>
      </c>
      <c r="D40" s="1493" t="s">
        <v>53</v>
      </c>
      <c r="E40" s="1494">
        <f>'2d) Planwerte (Anlage)'!E86+IF(OR($B40&lt;&gt;'2d) Planwerte (Anlage)'!$B$116,$B40=""),0,1)*'2d) Planwerte (Anlage)'!E$116</f>
        <v>0</v>
      </c>
      <c r="F40" s="1494">
        <f>'2d) Planwerte (Anlage)'!F86+IF(OR($B40&lt;&gt;'2d) Planwerte (Anlage)'!$B$116,$B40=""),0,1)*'2d) Planwerte (Anlage)'!F$116</f>
        <v>0</v>
      </c>
      <c r="G40" s="1494">
        <f>'2d) Planwerte (Anlage)'!G86+IF(OR($B40&lt;&gt;'2d) Planwerte (Anlage)'!$B$116,$B40=""),0,1)*'2d) Planwerte (Anlage)'!G$116</f>
        <v>0</v>
      </c>
      <c r="H40" s="1494">
        <f>'2d) Planwerte (Anlage)'!H86+IF(OR($B40&lt;&gt;'2d) Planwerte (Anlage)'!$B$116,$B40=""),0,1)*'2d) Planwerte (Anlage)'!H$116</f>
        <v>0</v>
      </c>
      <c r="I40" s="1494">
        <f>'2d) Planwerte (Anlage)'!I86+IF(OR($B40&lt;&gt;'2d) Planwerte (Anlage)'!$B$116,$B40=""),0,1)*'2d) Planwerte (Anlage)'!I$116</f>
        <v>0</v>
      </c>
      <c r="J40" s="1494">
        <f>'2d) Planwerte (Anlage)'!J86+IF(OR($B40&lt;&gt;'2d) Planwerte (Anlage)'!$B$116,$B40=""),0,1)*'2d) Planwerte (Anlage)'!J$116</f>
        <v>0</v>
      </c>
      <c r="K40" s="1494">
        <f>'2d) Planwerte (Anlage)'!K86+IF(OR($B40&lt;&gt;'2d) Planwerte (Anlage)'!$B$116,$B40=""),0,1)*'2d) Planwerte (Anlage)'!K$116</f>
        <v>0</v>
      </c>
      <c r="L40" s="1494">
        <f>'2d) Planwerte (Anlage)'!L86+IF(OR($B40&lt;&gt;'2d) Planwerte (Anlage)'!$B$116,$B40=""),0,1)*'2d) Planwerte (Anlage)'!L$116</f>
        <v>0</v>
      </c>
      <c r="M40" s="1494">
        <f>'2d) Planwerte (Anlage)'!M86+IF(OR($B40&lt;&gt;'2d) Planwerte (Anlage)'!$B$116,$B40=""),0,1)*'2d) Planwerte (Anlage)'!M$116</f>
        <v>0</v>
      </c>
      <c r="N40" s="1494">
        <f>'2d) Planwerte (Anlage)'!N86+IF(OR($B40&lt;&gt;'2d) Planwerte (Anlage)'!$B$116,$B40=""),0,1)*'2d) Planwerte (Anlage)'!N$116</f>
        <v>0</v>
      </c>
      <c r="O40" s="1494">
        <f>'2d) Planwerte (Anlage)'!O86+IF(OR($B40&lt;&gt;'2d) Planwerte (Anlage)'!$B$116,$B40=""),0,1)*'2d) Planwerte (Anlage)'!O$116</f>
        <v>0</v>
      </c>
      <c r="P40" s="1494">
        <f>'2d) Planwerte (Anlage)'!P86+IF(OR($B40&lt;&gt;'2d) Planwerte (Anlage)'!$B$116,$B40=""),0,1)*'2d) Planwerte (Anlage)'!P$116</f>
        <v>0</v>
      </c>
      <c r="Q40" s="1494">
        <f>'2d) Planwerte (Anlage)'!Q86+IF(OR($B40&lt;&gt;'2d) Planwerte (Anlage)'!$B$116,$B40=""),0,1)*'2d) Planwerte (Anlage)'!Q$116</f>
        <v>0</v>
      </c>
      <c r="R40" s="1494">
        <f>'2d) Planwerte (Anlage)'!R86+IF(OR($B40&lt;&gt;'2d) Planwerte (Anlage)'!$B$116,$B40=""),0,1)*'2d) Planwerte (Anlage)'!R$116</f>
        <v>0</v>
      </c>
      <c r="S40" s="1494">
        <f>'2d) Planwerte (Anlage)'!S86+IF(OR($B40&lt;&gt;'2d) Planwerte (Anlage)'!$B$116,$B40=""),0,1)*'2d) Planwerte (Anlage)'!S$116</f>
        <v>0</v>
      </c>
      <c r="T40" s="1494">
        <f>'2d) Planwerte (Anlage)'!T86+IF(OR($B40&lt;&gt;'2d) Planwerte (Anlage)'!$B$116,$B40=""),0,1)*'2d) Planwerte (Anlage)'!T$116</f>
        <v>0</v>
      </c>
      <c r="U40" s="1495">
        <f>'2d) Planwerte (Anlage)'!U86+IF(OR($B40&lt;&gt;'2d) Planwerte (Anlage)'!$B$116,$B40=""),0,1)*'2d) Planwerte (Anlage)'!U$116</f>
        <v>0</v>
      </c>
    </row>
    <row r="41" spans="1:22" s="1198" customFormat="1" ht="14.5" customHeight="1">
      <c r="A41" s="1355"/>
      <c r="B41" s="1395" t="str">
        <f>IF(OR(ISBLANK('2d) Planwerte (Anlage)'!B90),'2d) Planwerte (Anlage)'!B90="- bitte weitere umweltschädlichste Energieträger hier benennen -"),"",'2d) Planwerte (Anlage)'!B90)</f>
        <v/>
      </c>
      <c r="C41" s="1436" t="str">
        <f>IF(OR(ISBLANK('2d) Planwerte (Anlage)'!B90),'2d) Planwerte (Anlage)'!B90="- bitte weitere umweltschädlichste Energieträger hier benennen -"),"","MWh/Jahr")</f>
        <v/>
      </c>
      <c r="D41" s="1496" t="s">
        <v>53</v>
      </c>
      <c r="E41" s="1497">
        <f>'2d) Planwerte (Anlage)'!E90+IF(OR($B41&lt;&gt;'2d) Planwerte (Anlage)'!$B$116,$B41=""),0,1)*'2d) Planwerte (Anlage)'!E$116</f>
        <v>0</v>
      </c>
      <c r="F41" s="1497">
        <f>'2d) Planwerte (Anlage)'!F90+IF(OR($B41&lt;&gt;'2d) Planwerte (Anlage)'!$B$116,$B41=""),0,1)*'2d) Planwerte (Anlage)'!F$116</f>
        <v>0</v>
      </c>
      <c r="G41" s="1497">
        <f>'2d) Planwerte (Anlage)'!G90+IF(OR($B41&lt;&gt;'2d) Planwerte (Anlage)'!$B$116,$B41=""),0,1)*'2d) Planwerte (Anlage)'!G$116</f>
        <v>0</v>
      </c>
      <c r="H41" s="1497">
        <f>'2d) Planwerte (Anlage)'!H90+IF(OR($B41&lt;&gt;'2d) Planwerte (Anlage)'!$B$116,$B41=""),0,1)*'2d) Planwerte (Anlage)'!H$116</f>
        <v>0</v>
      </c>
      <c r="I41" s="1497">
        <f>'2d) Planwerte (Anlage)'!I90+IF(OR($B41&lt;&gt;'2d) Planwerte (Anlage)'!$B$116,$B41=""),0,1)*'2d) Planwerte (Anlage)'!I$116</f>
        <v>0</v>
      </c>
      <c r="J41" s="1497">
        <f>'2d) Planwerte (Anlage)'!J90+IF(OR($B41&lt;&gt;'2d) Planwerte (Anlage)'!$B$116,$B41=""),0,1)*'2d) Planwerte (Anlage)'!J$116</f>
        <v>0</v>
      </c>
      <c r="K41" s="1497">
        <f>'2d) Planwerte (Anlage)'!K90+IF(OR($B41&lt;&gt;'2d) Planwerte (Anlage)'!$B$116,$B41=""),0,1)*'2d) Planwerte (Anlage)'!K$116</f>
        <v>0</v>
      </c>
      <c r="L41" s="1497">
        <f>'2d) Planwerte (Anlage)'!L90+IF(OR($B41&lt;&gt;'2d) Planwerte (Anlage)'!$B$116,$B41=""),0,1)*'2d) Planwerte (Anlage)'!L$116</f>
        <v>0</v>
      </c>
      <c r="M41" s="1497">
        <f>'2d) Planwerte (Anlage)'!M90+IF(OR($B41&lt;&gt;'2d) Planwerte (Anlage)'!$B$116,$B41=""),0,1)*'2d) Planwerte (Anlage)'!M$116</f>
        <v>0</v>
      </c>
      <c r="N41" s="1497">
        <f>'2d) Planwerte (Anlage)'!N90+IF(OR($B41&lt;&gt;'2d) Planwerte (Anlage)'!$B$116,$B41=""),0,1)*'2d) Planwerte (Anlage)'!N$116</f>
        <v>0</v>
      </c>
      <c r="O41" s="1497">
        <f>'2d) Planwerte (Anlage)'!O90+IF(OR($B41&lt;&gt;'2d) Planwerte (Anlage)'!$B$116,$B41=""),0,1)*'2d) Planwerte (Anlage)'!O$116</f>
        <v>0</v>
      </c>
      <c r="P41" s="1497">
        <f>'2d) Planwerte (Anlage)'!P90+IF(OR($B41&lt;&gt;'2d) Planwerte (Anlage)'!$B$116,$B41=""),0,1)*'2d) Planwerte (Anlage)'!P$116</f>
        <v>0</v>
      </c>
      <c r="Q41" s="1497">
        <f>'2d) Planwerte (Anlage)'!Q90+IF(OR($B41&lt;&gt;'2d) Planwerte (Anlage)'!$B$116,$B41=""),0,1)*'2d) Planwerte (Anlage)'!Q$116</f>
        <v>0</v>
      </c>
      <c r="R41" s="1497">
        <f>'2d) Planwerte (Anlage)'!R90+IF(OR($B41&lt;&gt;'2d) Planwerte (Anlage)'!$B$116,$B41=""),0,1)*'2d) Planwerte (Anlage)'!R$116</f>
        <v>0</v>
      </c>
      <c r="S41" s="1497">
        <f>'2d) Planwerte (Anlage)'!S90+IF(OR($B41&lt;&gt;'2d) Planwerte (Anlage)'!$B$116,$B41=""),0,1)*'2d) Planwerte (Anlage)'!S$116</f>
        <v>0</v>
      </c>
      <c r="T41" s="1497">
        <f>'2d) Planwerte (Anlage)'!T90+IF(OR($B41&lt;&gt;'2d) Planwerte (Anlage)'!$B$116,$B41=""),0,1)*'2d) Planwerte (Anlage)'!T$116</f>
        <v>0</v>
      </c>
      <c r="U41" s="1498">
        <f>'2d) Planwerte (Anlage)'!U90+IF(OR($B41&lt;&gt;'2d) Planwerte (Anlage)'!$B$116,$B41=""),0,1)*'2d) Planwerte (Anlage)'!U$116</f>
        <v>0</v>
      </c>
    </row>
    <row r="42" spans="1:22" s="1198" customFormat="1" ht="14.5" customHeight="1">
      <c r="A42" s="1355"/>
      <c r="B42" s="1329" t="str">
        <f>IF(OR(ISBLANK('2d) Planwerte (Anlage)'!B91),'2d) Planwerte (Anlage)'!B91="- bitte weitere umweltschädlichste Energieträger hier benennen -"),"",'2d) Planwerte (Anlage)'!B91)</f>
        <v/>
      </c>
      <c r="C42" s="1440" t="str">
        <f>IF(OR(ISBLANK('2d) Planwerte (Anlage)'!B91),'2d) Planwerte (Anlage)'!B91="- bitte weitere umweltschädlichste Energieträger hier benennen -"),"","MWh/Jahr")</f>
        <v/>
      </c>
      <c r="D42" s="1331" t="s">
        <v>53</v>
      </c>
      <c r="E42" s="1464">
        <f>'2d) Planwerte (Anlage)'!E91+IF(OR($B42&lt;&gt;'2d) Planwerte (Anlage)'!$B$116,$B42=""),0,1)*'2d) Planwerte (Anlage)'!E$116</f>
        <v>0</v>
      </c>
      <c r="F42" s="1464">
        <f>'2d) Planwerte (Anlage)'!F91+IF(OR($B42&lt;&gt;'2d) Planwerte (Anlage)'!$B$116,$B42=""),0,1)*'2d) Planwerte (Anlage)'!F$116</f>
        <v>0</v>
      </c>
      <c r="G42" s="1464">
        <f>'2d) Planwerte (Anlage)'!G91+IF(OR($B42&lt;&gt;'2d) Planwerte (Anlage)'!$B$116,$B42=""),0,1)*'2d) Planwerte (Anlage)'!G$116</f>
        <v>0</v>
      </c>
      <c r="H42" s="1464">
        <f>'2d) Planwerte (Anlage)'!H91+IF(OR($B42&lt;&gt;'2d) Planwerte (Anlage)'!$B$116,$B42=""),0,1)*'2d) Planwerte (Anlage)'!H$116</f>
        <v>0</v>
      </c>
      <c r="I42" s="1464">
        <f>'2d) Planwerte (Anlage)'!I91+IF(OR($B42&lt;&gt;'2d) Planwerte (Anlage)'!$B$116,$B42=""),0,1)*'2d) Planwerte (Anlage)'!I$116</f>
        <v>0</v>
      </c>
      <c r="J42" s="1464">
        <f>'2d) Planwerte (Anlage)'!J91+IF(OR($B42&lt;&gt;'2d) Planwerte (Anlage)'!$B$116,$B42=""),0,1)*'2d) Planwerte (Anlage)'!J$116</f>
        <v>0</v>
      </c>
      <c r="K42" s="1464">
        <f>'2d) Planwerte (Anlage)'!K91+IF(OR($B42&lt;&gt;'2d) Planwerte (Anlage)'!$B$116,$B42=""),0,1)*'2d) Planwerte (Anlage)'!K$116</f>
        <v>0</v>
      </c>
      <c r="L42" s="1464">
        <f>'2d) Planwerte (Anlage)'!L91+IF(OR($B42&lt;&gt;'2d) Planwerte (Anlage)'!$B$116,$B42=""),0,1)*'2d) Planwerte (Anlage)'!L$116</f>
        <v>0</v>
      </c>
      <c r="M42" s="1464">
        <f>'2d) Planwerte (Anlage)'!M91+IF(OR($B42&lt;&gt;'2d) Planwerte (Anlage)'!$B$116,$B42=""),0,1)*'2d) Planwerte (Anlage)'!M$116</f>
        <v>0</v>
      </c>
      <c r="N42" s="1464">
        <f>'2d) Planwerte (Anlage)'!N91+IF(OR($B42&lt;&gt;'2d) Planwerte (Anlage)'!$B$116,$B42=""),0,1)*'2d) Planwerte (Anlage)'!N$116</f>
        <v>0</v>
      </c>
      <c r="O42" s="1464">
        <f>'2d) Planwerte (Anlage)'!O91+IF(OR($B42&lt;&gt;'2d) Planwerte (Anlage)'!$B$116,$B42=""),0,1)*'2d) Planwerte (Anlage)'!O$116</f>
        <v>0</v>
      </c>
      <c r="P42" s="1464">
        <f>'2d) Planwerte (Anlage)'!P91+IF(OR($B42&lt;&gt;'2d) Planwerte (Anlage)'!$B$116,$B42=""),0,1)*'2d) Planwerte (Anlage)'!P$116</f>
        <v>0</v>
      </c>
      <c r="Q42" s="1464">
        <f>'2d) Planwerte (Anlage)'!Q91+IF(OR($B42&lt;&gt;'2d) Planwerte (Anlage)'!$B$116,$B42=""),0,1)*'2d) Planwerte (Anlage)'!Q$116</f>
        <v>0</v>
      </c>
      <c r="R42" s="1464">
        <f>'2d) Planwerte (Anlage)'!R91+IF(OR($B42&lt;&gt;'2d) Planwerte (Anlage)'!$B$116,$B42=""),0,1)*'2d) Planwerte (Anlage)'!R$116</f>
        <v>0</v>
      </c>
      <c r="S42" s="1464">
        <f>'2d) Planwerte (Anlage)'!S91+IF(OR($B42&lt;&gt;'2d) Planwerte (Anlage)'!$B$116,$B42=""),0,1)*'2d) Planwerte (Anlage)'!S$116</f>
        <v>0</v>
      </c>
      <c r="T42" s="1464">
        <f>'2d) Planwerte (Anlage)'!T91+IF(OR($B42&lt;&gt;'2d) Planwerte (Anlage)'!$B$116,$B42=""),0,1)*'2d) Planwerte (Anlage)'!T$116</f>
        <v>0</v>
      </c>
      <c r="U42" s="1465">
        <f>'2d) Planwerte (Anlage)'!U91+IF(OR($B42&lt;&gt;'2d) Planwerte (Anlage)'!$B$116,$B42=""),0,1)*'2d) Planwerte (Anlage)'!U$116</f>
        <v>0</v>
      </c>
    </row>
    <row r="43" spans="1:22" s="1198" customFormat="1" ht="14.5" customHeight="1">
      <c r="A43" s="1355"/>
      <c r="B43" s="1273" t="str">
        <f>IF(OR(ISBLANK('2d) Planwerte (Anlage)'!B92),'2d) Planwerte (Anlage)'!B92="- bitte weitere umweltschädlichste Energieträger hier benennen -"),"",'2d) Planwerte (Anlage)'!B92)</f>
        <v/>
      </c>
      <c r="C43" s="1327" t="str">
        <f>IF(OR(ISBLANK('2d) Planwerte (Anlage)'!B92),'2d) Planwerte (Anlage)'!B92="- bitte weitere umweltschädlichste Energieträger hier benennen -"),"","MWh/Jahr")</f>
        <v/>
      </c>
      <c r="D43" s="1328" t="s">
        <v>53</v>
      </c>
      <c r="E43" s="1460">
        <f>'2d) Planwerte (Anlage)'!E92+IF(OR($B43&lt;&gt;'2d) Planwerte (Anlage)'!$B$116,$B43=""),0,1)*'2d) Planwerte (Anlage)'!E$116</f>
        <v>0</v>
      </c>
      <c r="F43" s="1460">
        <f>'2d) Planwerte (Anlage)'!F92+IF(OR($B43&lt;&gt;'2d) Planwerte (Anlage)'!$B$116,$B43=""),0,1)*'2d) Planwerte (Anlage)'!F$116</f>
        <v>0</v>
      </c>
      <c r="G43" s="1460">
        <f>'2d) Planwerte (Anlage)'!G92+IF(OR($B43&lt;&gt;'2d) Planwerte (Anlage)'!$B$116,$B43=""),0,1)*'2d) Planwerte (Anlage)'!G$116</f>
        <v>0</v>
      </c>
      <c r="H43" s="1460">
        <f>'2d) Planwerte (Anlage)'!H92+IF(OR($B43&lt;&gt;'2d) Planwerte (Anlage)'!$B$116,$B43=""),0,1)*'2d) Planwerte (Anlage)'!H$116</f>
        <v>0</v>
      </c>
      <c r="I43" s="1460">
        <f>'2d) Planwerte (Anlage)'!I92+IF(OR($B43&lt;&gt;'2d) Planwerte (Anlage)'!$B$116,$B43=""),0,1)*'2d) Planwerte (Anlage)'!I$116</f>
        <v>0</v>
      </c>
      <c r="J43" s="1460">
        <f>'2d) Planwerte (Anlage)'!J92+IF(OR($B43&lt;&gt;'2d) Planwerte (Anlage)'!$B$116,$B43=""),0,1)*'2d) Planwerte (Anlage)'!J$116</f>
        <v>0</v>
      </c>
      <c r="K43" s="1460">
        <f>'2d) Planwerte (Anlage)'!K92+IF(OR($B43&lt;&gt;'2d) Planwerte (Anlage)'!$B$116,$B43=""),0,1)*'2d) Planwerte (Anlage)'!K$116</f>
        <v>0</v>
      </c>
      <c r="L43" s="1460">
        <f>'2d) Planwerte (Anlage)'!L92+IF(OR($B43&lt;&gt;'2d) Planwerte (Anlage)'!$B$116,$B43=""),0,1)*'2d) Planwerte (Anlage)'!L$116</f>
        <v>0</v>
      </c>
      <c r="M43" s="1460">
        <f>'2d) Planwerte (Anlage)'!M92+IF(OR($B43&lt;&gt;'2d) Planwerte (Anlage)'!$B$116,$B43=""),0,1)*'2d) Planwerte (Anlage)'!M$116</f>
        <v>0</v>
      </c>
      <c r="N43" s="1460">
        <f>'2d) Planwerte (Anlage)'!N92+IF(OR($B43&lt;&gt;'2d) Planwerte (Anlage)'!$B$116,$B43=""),0,1)*'2d) Planwerte (Anlage)'!N$116</f>
        <v>0</v>
      </c>
      <c r="O43" s="1460">
        <f>'2d) Planwerte (Anlage)'!O92+IF(OR($B43&lt;&gt;'2d) Planwerte (Anlage)'!$B$116,$B43=""),0,1)*'2d) Planwerte (Anlage)'!O$116</f>
        <v>0</v>
      </c>
      <c r="P43" s="1460">
        <f>'2d) Planwerte (Anlage)'!P92+IF(OR($B43&lt;&gt;'2d) Planwerte (Anlage)'!$B$116,$B43=""),0,1)*'2d) Planwerte (Anlage)'!P$116</f>
        <v>0</v>
      </c>
      <c r="Q43" s="1460">
        <f>'2d) Planwerte (Anlage)'!Q92+IF(OR($B43&lt;&gt;'2d) Planwerte (Anlage)'!$B$116,$B43=""),0,1)*'2d) Planwerte (Anlage)'!Q$116</f>
        <v>0</v>
      </c>
      <c r="R43" s="1460">
        <f>'2d) Planwerte (Anlage)'!R92+IF(OR($B43&lt;&gt;'2d) Planwerte (Anlage)'!$B$116,$B43=""),0,1)*'2d) Planwerte (Anlage)'!R$116</f>
        <v>0</v>
      </c>
      <c r="S43" s="1460">
        <f>'2d) Planwerte (Anlage)'!S92+IF(OR($B43&lt;&gt;'2d) Planwerte (Anlage)'!$B$116,$B43=""),0,1)*'2d) Planwerte (Anlage)'!S$116</f>
        <v>0</v>
      </c>
      <c r="T43" s="1460">
        <f>'2d) Planwerte (Anlage)'!T92+IF(OR($B43&lt;&gt;'2d) Planwerte (Anlage)'!$B$116,$B43=""),0,1)*'2d) Planwerte (Anlage)'!T$116</f>
        <v>0</v>
      </c>
      <c r="U43" s="1499">
        <f>'2d) Planwerte (Anlage)'!U92+IF(OR($B43&lt;&gt;'2d) Planwerte (Anlage)'!$B$116,$B43=""),0,1)*'2d) Planwerte (Anlage)'!U$116</f>
        <v>0</v>
      </c>
    </row>
    <row r="44" spans="1:22" s="1198" customFormat="1" ht="14.5" customHeight="1" thickBot="1">
      <c r="A44" s="1355"/>
      <c r="B44" s="1491" t="str">
        <f>IF(OR(ISBLANK('2d) Planwerte (Anlage)'!B93),'2d) Planwerte (Anlage)'!B93="- bitte weitere umweltschädlichste Energieträger hier benennen -"),"",'2d) Planwerte (Anlage)'!B93)</f>
        <v/>
      </c>
      <c r="C44" s="1500" t="str">
        <f>IF(OR(ISBLANK('2d) Planwerte (Anlage)'!B93),'2d) Planwerte (Anlage)'!B93="- bitte weitere umweltschädlichste Energieträger hier benennen -"),"","MWh/Jahr")</f>
        <v/>
      </c>
      <c r="D44" s="1406" t="s">
        <v>53</v>
      </c>
      <c r="E44" s="1501">
        <f>'2d) Planwerte (Anlage)'!E93+IF(OR($B44&lt;&gt;'2d) Planwerte (Anlage)'!$B$116,$B44=""),0,1)*'2d) Planwerte (Anlage)'!E$116</f>
        <v>0</v>
      </c>
      <c r="F44" s="1501">
        <f>'2d) Planwerte (Anlage)'!F93+IF(OR($B44&lt;&gt;'2d) Planwerte (Anlage)'!$B$116,$B44=""),0,1)*'2d) Planwerte (Anlage)'!F$116</f>
        <v>0</v>
      </c>
      <c r="G44" s="1501">
        <f>'2d) Planwerte (Anlage)'!G93+IF(OR($B44&lt;&gt;'2d) Planwerte (Anlage)'!$B$116,$B44=""),0,1)*'2d) Planwerte (Anlage)'!G$116</f>
        <v>0</v>
      </c>
      <c r="H44" s="1501">
        <f>'2d) Planwerte (Anlage)'!H93+IF(OR($B44&lt;&gt;'2d) Planwerte (Anlage)'!$B$116,$B44=""),0,1)*'2d) Planwerte (Anlage)'!H$116</f>
        <v>0</v>
      </c>
      <c r="I44" s="1501">
        <f>'2d) Planwerte (Anlage)'!I93+IF(OR($B44&lt;&gt;'2d) Planwerte (Anlage)'!$B$116,$B44=""),0,1)*'2d) Planwerte (Anlage)'!I$116</f>
        <v>0</v>
      </c>
      <c r="J44" s="1501">
        <f>'2d) Planwerte (Anlage)'!J93+IF(OR($B44&lt;&gt;'2d) Planwerte (Anlage)'!$B$116,$B44=""),0,1)*'2d) Planwerte (Anlage)'!J$116</f>
        <v>0</v>
      </c>
      <c r="K44" s="1501">
        <f>'2d) Planwerte (Anlage)'!K93+IF(OR($B44&lt;&gt;'2d) Planwerte (Anlage)'!$B$116,$B44=""),0,1)*'2d) Planwerte (Anlage)'!K$116</f>
        <v>0</v>
      </c>
      <c r="L44" s="1501">
        <f>'2d) Planwerte (Anlage)'!L93+IF(OR($B44&lt;&gt;'2d) Planwerte (Anlage)'!$B$116,$B44=""),0,1)*'2d) Planwerte (Anlage)'!L$116</f>
        <v>0</v>
      </c>
      <c r="M44" s="1501">
        <f>'2d) Planwerte (Anlage)'!M93+IF(OR($B44&lt;&gt;'2d) Planwerte (Anlage)'!$B$116,$B44=""),0,1)*'2d) Planwerte (Anlage)'!M$116</f>
        <v>0</v>
      </c>
      <c r="N44" s="1501">
        <f>'2d) Planwerte (Anlage)'!N93+IF(OR($B44&lt;&gt;'2d) Planwerte (Anlage)'!$B$116,$B44=""),0,1)*'2d) Planwerte (Anlage)'!N$116</f>
        <v>0</v>
      </c>
      <c r="O44" s="1501">
        <f>'2d) Planwerte (Anlage)'!O93+IF(OR($B44&lt;&gt;'2d) Planwerte (Anlage)'!$B$116,$B44=""),0,1)*'2d) Planwerte (Anlage)'!O$116</f>
        <v>0</v>
      </c>
      <c r="P44" s="1501">
        <f>'2d) Planwerte (Anlage)'!P93+IF(OR($B44&lt;&gt;'2d) Planwerte (Anlage)'!$B$116,$B44=""),0,1)*'2d) Planwerte (Anlage)'!P$116</f>
        <v>0</v>
      </c>
      <c r="Q44" s="1501">
        <f>'2d) Planwerte (Anlage)'!Q93+IF(OR($B44&lt;&gt;'2d) Planwerte (Anlage)'!$B$116,$B44=""),0,1)*'2d) Planwerte (Anlage)'!Q$116</f>
        <v>0</v>
      </c>
      <c r="R44" s="1501">
        <f>'2d) Planwerte (Anlage)'!R93+IF(OR($B44&lt;&gt;'2d) Planwerte (Anlage)'!$B$116,$B44=""),0,1)*'2d) Planwerte (Anlage)'!R$116</f>
        <v>0</v>
      </c>
      <c r="S44" s="1501">
        <f>'2d) Planwerte (Anlage)'!S93+IF(OR($B44&lt;&gt;'2d) Planwerte (Anlage)'!$B$116,$B44=""),0,1)*'2d) Planwerte (Anlage)'!S$116</f>
        <v>0</v>
      </c>
      <c r="T44" s="1501">
        <f>'2d) Planwerte (Anlage)'!T93+IF(OR($B44&lt;&gt;'2d) Planwerte (Anlage)'!$B$116,$B44=""),0,1)*'2d) Planwerte (Anlage)'!T$116</f>
        <v>0</v>
      </c>
      <c r="U44" s="1502">
        <f>'2d) Planwerte (Anlage)'!U93+IF(OR($B44&lt;&gt;'2d) Planwerte (Anlage)'!$B$116,$B44=""),0,1)*'2d) Planwerte (Anlage)'!U$116</f>
        <v>0</v>
      </c>
    </row>
    <row r="45" spans="1:22" s="1198" customFormat="1" ht="14.5" customHeight="1">
      <c r="A45" s="1355"/>
      <c r="B45" s="1273" t="str">
        <f>IF(OR(ISBLANK('2d) Planwerte (Anlage)'!B95),'2d) Planwerte (Anlage)'!B95="- bitte Abfallart benennen -"),"",'2d) Planwerte (Anlage)'!B95)</f>
        <v/>
      </c>
      <c r="C45" s="1436" t="str">
        <f>IF(OR(ISBLANK('2d) Planwerte (Anlage)'!B95),'2d) Planwerte (Anlage)'!B95="- bitte Abfallart benennen -"),"","MWh/Jahr")</f>
        <v/>
      </c>
      <c r="D45" s="1328" t="s">
        <v>53</v>
      </c>
      <c r="E45" s="1460">
        <f>'2d) Planwerte (Anlage)'!E95+IF(OR($B45&lt;&gt;'2d) Planwerte (Anlage)'!$B$116,$B45=""),0,1)*'2d) Planwerte (Anlage)'!E$116</f>
        <v>0</v>
      </c>
      <c r="F45" s="1460">
        <f>'2d) Planwerte (Anlage)'!F95+IF(OR($B45&lt;&gt;'2d) Planwerte (Anlage)'!$B$116,$B45=""),0,1)*'2d) Planwerte (Anlage)'!F$116</f>
        <v>0</v>
      </c>
      <c r="G45" s="1460">
        <f>'2d) Planwerte (Anlage)'!G95+IF(OR($B45&lt;&gt;'2d) Planwerte (Anlage)'!$B$116,$B45=""),0,1)*'2d) Planwerte (Anlage)'!G$116</f>
        <v>0</v>
      </c>
      <c r="H45" s="1460">
        <f>'2d) Planwerte (Anlage)'!H95+IF(OR($B45&lt;&gt;'2d) Planwerte (Anlage)'!$B$116,$B45=""),0,1)*'2d) Planwerte (Anlage)'!H$116</f>
        <v>0</v>
      </c>
      <c r="I45" s="1460">
        <f>'2d) Planwerte (Anlage)'!I95+IF(OR($B45&lt;&gt;'2d) Planwerte (Anlage)'!$B$116,$B45=""),0,1)*'2d) Planwerte (Anlage)'!I$116</f>
        <v>0</v>
      </c>
      <c r="J45" s="1460">
        <f>'2d) Planwerte (Anlage)'!J95+IF(OR($B45&lt;&gt;'2d) Planwerte (Anlage)'!$B$116,$B45=""),0,1)*'2d) Planwerte (Anlage)'!J$116</f>
        <v>0</v>
      </c>
      <c r="K45" s="1460">
        <f>'2d) Planwerte (Anlage)'!K95+IF(OR($B45&lt;&gt;'2d) Planwerte (Anlage)'!$B$116,$B45=""),0,1)*'2d) Planwerte (Anlage)'!K$116</f>
        <v>0</v>
      </c>
      <c r="L45" s="1460">
        <f>'2d) Planwerte (Anlage)'!L95+IF(OR($B45&lt;&gt;'2d) Planwerte (Anlage)'!$B$116,$B45=""),0,1)*'2d) Planwerte (Anlage)'!L$116</f>
        <v>0</v>
      </c>
      <c r="M45" s="1460">
        <f>'2d) Planwerte (Anlage)'!M95+IF(OR($B45&lt;&gt;'2d) Planwerte (Anlage)'!$B$116,$B45=""),0,1)*'2d) Planwerte (Anlage)'!M$116</f>
        <v>0</v>
      </c>
      <c r="N45" s="1460">
        <f>'2d) Planwerte (Anlage)'!N95+IF(OR($B45&lt;&gt;'2d) Planwerte (Anlage)'!$B$116,$B45=""),0,1)*'2d) Planwerte (Anlage)'!N$116</f>
        <v>0</v>
      </c>
      <c r="O45" s="1460">
        <f>'2d) Planwerte (Anlage)'!O95+IF(OR($B45&lt;&gt;'2d) Planwerte (Anlage)'!$B$116,$B45=""),0,1)*'2d) Planwerte (Anlage)'!O$116</f>
        <v>0</v>
      </c>
      <c r="P45" s="1460">
        <f>'2d) Planwerte (Anlage)'!P95+IF(OR($B45&lt;&gt;'2d) Planwerte (Anlage)'!$B$116,$B45=""),0,1)*'2d) Planwerte (Anlage)'!P$116</f>
        <v>0</v>
      </c>
      <c r="Q45" s="1460">
        <f>'2d) Planwerte (Anlage)'!Q95+IF(OR($B45&lt;&gt;'2d) Planwerte (Anlage)'!$B$116,$B45=""),0,1)*'2d) Planwerte (Anlage)'!Q$116</f>
        <v>0</v>
      </c>
      <c r="R45" s="1460">
        <f>'2d) Planwerte (Anlage)'!R95+IF(OR($B45&lt;&gt;'2d) Planwerte (Anlage)'!$B$116,$B45=""),0,1)*'2d) Planwerte (Anlage)'!R$116</f>
        <v>0</v>
      </c>
      <c r="S45" s="1460">
        <f>'2d) Planwerte (Anlage)'!S95+IF(OR($B45&lt;&gt;'2d) Planwerte (Anlage)'!$B$116,$B45=""),0,1)*'2d) Planwerte (Anlage)'!S$116</f>
        <v>0</v>
      </c>
      <c r="T45" s="1460">
        <f>'2d) Planwerte (Anlage)'!T95+IF(OR($B45&lt;&gt;'2d) Planwerte (Anlage)'!$B$116,$B45=""),0,1)*'2d) Planwerte (Anlage)'!T$116</f>
        <v>0</v>
      </c>
      <c r="U45" s="1461">
        <f>'2d) Planwerte (Anlage)'!U95+IF(OR($B45&lt;&gt;'2d) Planwerte (Anlage)'!$B$116,$B45=""),0,1)*'2d) Planwerte (Anlage)'!U$116</f>
        <v>0</v>
      </c>
    </row>
    <row r="46" spans="1:22" s="1198" customFormat="1" ht="14.5" customHeight="1">
      <c r="A46" s="1355"/>
      <c r="B46" s="1329" t="str">
        <f>IF(OR(ISBLANK('2d) Planwerte (Anlage)'!B96),'2d) Planwerte (Anlage)'!B96="- bitte Abfallart benennen -"),"",'2d) Planwerte (Anlage)'!B96)</f>
        <v/>
      </c>
      <c r="C46" s="1462" t="str">
        <f>IF(OR(ISBLANK('2d) Planwerte (Anlage)'!B96),'2d) Planwerte (Anlage)'!B96="- bitte Abfallart benennen -"),"","MWh/Jahr")</f>
        <v/>
      </c>
      <c r="D46" s="1331" t="s">
        <v>53</v>
      </c>
      <c r="E46" s="1464">
        <f>'2d) Planwerte (Anlage)'!E96+IF(OR($B46&lt;&gt;'2d) Planwerte (Anlage)'!$B$116,$B46=""),0,1)*'2d) Planwerte (Anlage)'!E$116</f>
        <v>0</v>
      </c>
      <c r="F46" s="1464">
        <f>'2d) Planwerte (Anlage)'!F96+IF(OR($B46&lt;&gt;'2d) Planwerte (Anlage)'!$B$116,$B46=""),0,1)*'2d) Planwerte (Anlage)'!F$116</f>
        <v>0</v>
      </c>
      <c r="G46" s="1464">
        <f>'2d) Planwerte (Anlage)'!G96+IF(OR($B46&lt;&gt;'2d) Planwerte (Anlage)'!$B$116,$B46=""),0,1)*'2d) Planwerte (Anlage)'!G$116</f>
        <v>0</v>
      </c>
      <c r="H46" s="1464">
        <f>'2d) Planwerte (Anlage)'!H96+IF(OR($B46&lt;&gt;'2d) Planwerte (Anlage)'!$B$116,$B46=""),0,1)*'2d) Planwerte (Anlage)'!H$116</f>
        <v>0</v>
      </c>
      <c r="I46" s="1464">
        <f>'2d) Planwerte (Anlage)'!I96+IF(OR($B46&lt;&gt;'2d) Planwerte (Anlage)'!$B$116,$B46=""),0,1)*'2d) Planwerte (Anlage)'!I$116</f>
        <v>0</v>
      </c>
      <c r="J46" s="1464">
        <f>'2d) Planwerte (Anlage)'!J96+IF(OR($B46&lt;&gt;'2d) Planwerte (Anlage)'!$B$116,$B46=""),0,1)*'2d) Planwerte (Anlage)'!J$116</f>
        <v>0</v>
      </c>
      <c r="K46" s="1464">
        <f>'2d) Planwerte (Anlage)'!K96+IF(OR($B46&lt;&gt;'2d) Planwerte (Anlage)'!$B$116,$B46=""),0,1)*'2d) Planwerte (Anlage)'!K$116</f>
        <v>0</v>
      </c>
      <c r="L46" s="1464">
        <f>'2d) Planwerte (Anlage)'!L96+IF(OR($B46&lt;&gt;'2d) Planwerte (Anlage)'!$B$116,$B46=""),0,1)*'2d) Planwerte (Anlage)'!L$116</f>
        <v>0</v>
      </c>
      <c r="M46" s="1464">
        <f>'2d) Planwerte (Anlage)'!M96+IF(OR($B46&lt;&gt;'2d) Planwerte (Anlage)'!$B$116,$B46=""),0,1)*'2d) Planwerte (Anlage)'!M$116</f>
        <v>0</v>
      </c>
      <c r="N46" s="1464">
        <f>'2d) Planwerte (Anlage)'!N96+IF(OR($B46&lt;&gt;'2d) Planwerte (Anlage)'!$B$116,$B46=""),0,1)*'2d) Planwerte (Anlage)'!N$116</f>
        <v>0</v>
      </c>
      <c r="O46" s="1464">
        <f>'2d) Planwerte (Anlage)'!O96+IF(OR($B46&lt;&gt;'2d) Planwerte (Anlage)'!$B$116,$B46=""),0,1)*'2d) Planwerte (Anlage)'!O$116</f>
        <v>0</v>
      </c>
      <c r="P46" s="1464">
        <f>'2d) Planwerte (Anlage)'!P96+IF(OR($B46&lt;&gt;'2d) Planwerte (Anlage)'!$B$116,$B46=""),0,1)*'2d) Planwerte (Anlage)'!P$116</f>
        <v>0</v>
      </c>
      <c r="Q46" s="1464">
        <f>'2d) Planwerte (Anlage)'!Q96+IF(OR($B46&lt;&gt;'2d) Planwerte (Anlage)'!$B$116,$B46=""),0,1)*'2d) Planwerte (Anlage)'!Q$116</f>
        <v>0</v>
      </c>
      <c r="R46" s="1464">
        <f>'2d) Planwerte (Anlage)'!R96+IF(OR($B46&lt;&gt;'2d) Planwerte (Anlage)'!$B$116,$B46=""),0,1)*'2d) Planwerte (Anlage)'!R$116</f>
        <v>0</v>
      </c>
      <c r="S46" s="1464">
        <f>'2d) Planwerte (Anlage)'!S96+IF(OR($B46&lt;&gt;'2d) Planwerte (Anlage)'!$B$116,$B46=""),0,1)*'2d) Planwerte (Anlage)'!S$116</f>
        <v>0</v>
      </c>
      <c r="T46" s="1464">
        <f>'2d) Planwerte (Anlage)'!T96+IF(OR($B46&lt;&gt;'2d) Planwerte (Anlage)'!$B$116,$B46=""),0,1)*'2d) Planwerte (Anlage)'!T$116</f>
        <v>0</v>
      </c>
      <c r="U46" s="1465">
        <f>'2d) Planwerte (Anlage)'!U96+IF(OR($B46&lt;&gt;'2d) Planwerte (Anlage)'!$B$116,$B46=""),0,1)*'2d) Planwerte (Anlage)'!U$116</f>
        <v>0</v>
      </c>
    </row>
    <row r="47" spans="1:22" s="1198" customFormat="1" ht="14.5" customHeight="1">
      <c r="A47" s="1355"/>
      <c r="B47" s="1273" t="str">
        <f>IF(OR(ISBLANK('2d) Planwerte (Anlage)'!B97),'2d) Planwerte (Anlage)'!B97="- bitte Abfallart benennen -"),"",'2d) Planwerte (Anlage)'!B97)</f>
        <v/>
      </c>
      <c r="C47" s="1436" t="str">
        <f>IF(OR(ISBLANK('2d) Planwerte (Anlage)'!B97),'2d) Planwerte (Anlage)'!B97="- bitte Abfallart benennen -"),"","MWh/Jahr")</f>
        <v/>
      </c>
      <c r="D47" s="1328" t="s">
        <v>53</v>
      </c>
      <c r="E47" s="1460">
        <f>'2d) Planwerte (Anlage)'!E97+IF(OR($B47&lt;&gt;'2d) Planwerte (Anlage)'!$B$116,$B47=""),0,1)*'2d) Planwerte (Anlage)'!E$116</f>
        <v>0</v>
      </c>
      <c r="F47" s="1460">
        <f>'2d) Planwerte (Anlage)'!F97+IF(OR($B47&lt;&gt;'2d) Planwerte (Anlage)'!$B$116,$B47=""),0,1)*'2d) Planwerte (Anlage)'!F$116</f>
        <v>0</v>
      </c>
      <c r="G47" s="1460">
        <f>'2d) Planwerte (Anlage)'!G97+IF(OR($B47&lt;&gt;'2d) Planwerte (Anlage)'!$B$116,$B47=""),0,1)*'2d) Planwerte (Anlage)'!G$116</f>
        <v>0</v>
      </c>
      <c r="H47" s="1460">
        <f>'2d) Planwerte (Anlage)'!H97+IF(OR($B47&lt;&gt;'2d) Planwerte (Anlage)'!$B$116,$B47=""),0,1)*'2d) Planwerte (Anlage)'!H$116</f>
        <v>0</v>
      </c>
      <c r="I47" s="1460">
        <f>'2d) Planwerte (Anlage)'!I97+IF(OR($B47&lt;&gt;'2d) Planwerte (Anlage)'!$B$116,$B47=""),0,1)*'2d) Planwerte (Anlage)'!I$116</f>
        <v>0</v>
      </c>
      <c r="J47" s="1460">
        <f>'2d) Planwerte (Anlage)'!J97+IF(OR($B47&lt;&gt;'2d) Planwerte (Anlage)'!$B$116,$B47=""),0,1)*'2d) Planwerte (Anlage)'!J$116</f>
        <v>0</v>
      </c>
      <c r="K47" s="1460">
        <f>'2d) Planwerte (Anlage)'!K97+IF(OR($B47&lt;&gt;'2d) Planwerte (Anlage)'!$B$116,$B47=""),0,1)*'2d) Planwerte (Anlage)'!K$116</f>
        <v>0</v>
      </c>
      <c r="L47" s="1460">
        <f>'2d) Planwerte (Anlage)'!L97+IF(OR($B47&lt;&gt;'2d) Planwerte (Anlage)'!$B$116,$B47=""),0,1)*'2d) Planwerte (Anlage)'!L$116</f>
        <v>0</v>
      </c>
      <c r="M47" s="1460">
        <f>'2d) Planwerte (Anlage)'!M97+IF(OR($B47&lt;&gt;'2d) Planwerte (Anlage)'!$B$116,$B47=""),0,1)*'2d) Planwerte (Anlage)'!M$116</f>
        <v>0</v>
      </c>
      <c r="N47" s="1460">
        <f>'2d) Planwerte (Anlage)'!N97+IF(OR($B47&lt;&gt;'2d) Planwerte (Anlage)'!$B$116,$B47=""),0,1)*'2d) Planwerte (Anlage)'!N$116</f>
        <v>0</v>
      </c>
      <c r="O47" s="1460">
        <f>'2d) Planwerte (Anlage)'!O97+IF(OR($B47&lt;&gt;'2d) Planwerte (Anlage)'!$B$116,$B47=""),0,1)*'2d) Planwerte (Anlage)'!O$116</f>
        <v>0</v>
      </c>
      <c r="P47" s="1460">
        <f>'2d) Planwerte (Anlage)'!P97+IF(OR($B47&lt;&gt;'2d) Planwerte (Anlage)'!$B$116,$B47=""),0,1)*'2d) Planwerte (Anlage)'!P$116</f>
        <v>0</v>
      </c>
      <c r="Q47" s="1460">
        <f>'2d) Planwerte (Anlage)'!Q97+IF(OR($B47&lt;&gt;'2d) Planwerte (Anlage)'!$B$116,$B47=""),0,1)*'2d) Planwerte (Anlage)'!Q$116</f>
        <v>0</v>
      </c>
      <c r="R47" s="1460">
        <f>'2d) Planwerte (Anlage)'!R97+IF(OR($B47&lt;&gt;'2d) Planwerte (Anlage)'!$B$116,$B47=""),0,1)*'2d) Planwerte (Anlage)'!R$116</f>
        <v>0</v>
      </c>
      <c r="S47" s="1460">
        <f>'2d) Planwerte (Anlage)'!S97+IF(OR($B47&lt;&gt;'2d) Planwerte (Anlage)'!$B$116,$B47=""),0,1)*'2d) Planwerte (Anlage)'!S$116</f>
        <v>0</v>
      </c>
      <c r="T47" s="1460">
        <f>'2d) Planwerte (Anlage)'!T97+IF(OR($B47&lt;&gt;'2d) Planwerte (Anlage)'!$B$116,$B47=""),0,1)*'2d) Planwerte (Anlage)'!T$116</f>
        <v>0</v>
      </c>
      <c r="U47" s="1461">
        <f>'2d) Planwerte (Anlage)'!U97+IF(OR($B47&lt;&gt;'2d) Planwerte (Anlage)'!$B$116,$B47=""),0,1)*'2d) Planwerte (Anlage)'!U$116</f>
        <v>0</v>
      </c>
    </row>
    <row r="48" spans="1:22" s="1198" customFormat="1" ht="14.5" customHeight="1">
      <c r="A48" s="1355"/>
      <c r="B48" s="1329" t="str">
        <f>IF(OR(ISBLANK('2d) Planwerte (Anlage)'!B98),'2d) Planwerte (Anlage)'!B98="- bitte Abfallart benennen -"),"",'2d) Planwerte (Anlage)'!B98)</f>
        <v/>
      </c>
      <c r="C48" s="1440" t="str">
        <f>IF(OR(ISBLANK('2d) Planwerte (Anlage)'!B98),'2d) Planwerte (Anlage)'!B98="- bitte Abfallart benennen -"),"","MWh/Jahr")</f>
        <v/>
      </c>
      <c r="D48" s="1331" t="s">
        <v>53</v>
      </c>
      <c r="E48" s="1464">
        <f>'2d) Planwerte (Anlage)'!E98+IF(OR($B48&lt;&gt;'2d) Planwerte (Anlage)'!$B$116,$B48=""),0,1)*'2d) Planwerte (Anlage)'!E$116</f>
        <v>0</v>
      </c>
      <c r="F48" s="1464">
        <f>'2d) Planwerte (Anlage)'!F98+IF(OR($B48&lt;&gt;'2d) Planwerte (Anlage)'!$B$116,$B48=""),0,1)*'2d) Planwerte (Anlage)'!F$116</f>
        <v>0</v>
      </c>
      <c r="G48" s="1464">
        <f>'2d) Planwerte (Anlage)'!G98+IF(OR($B48&lt;&gt;'2d) Planwerte (Anlage)'!$B$116,$B48=""),0,1)*'2d) Planwerte (Anlage)'!G$116</f>
        <v>0</v>
      </c>
      <c r="H48" s="1464">
        <f>'2d) Planwerte (Anlage)'!H98+IF(OR($B48&lt;&gt;'2d) Planwerte (Anlage)'!$B$116,$B48=""),0,1)*'2d) Planwerte (Anlage)'!H$116</f>
        <v>0</v>
      </c>
      <c r="I48" s="1464">
        <f>'2d) Planwerte (Anlage)'!I98+IF(OR($B48&lt;&gt;'2d) Planwerte (Anlage)'!$B$116,$B48=""),0,1)*'2d) Planwerte (Anlage)'!I$116</f>
        <v>0</v>
      </c>
      <c r="J48" s="1464">
        <f>'2d) Planwerte (Anlage)'!J98+IF(OR($B48&lt;&gt;'2d) Planwerte (Anlage)'!$B$116,$B48=""),0,1)*'2d) Planwerte (Anlage)'!J$116</f>
        <v>0</v>
      </c>
      <c r="K48" s="1464">
        <f>'2d) Planwerte (Anlage)'!K98+IF(OR($B48&lt;&gt;'2d) Planwerte (Anlage)'!$B$116,$B48=""),0,1)*'2d) Planwerte (Anlage)'!K$116</f>
        <v>0</v>
      </c>
      <c r="L48" s="1464">
        <f>'2d) Planwerte (Anlage)'!L98+IF(OR($B48&lt;&gt;'2d) Planwerte (Anlage)'!$B$116,$B48=""),0,1)*'2d) Planwerte (Anlage)'!L$116</f>
        <v>0</v>
      </c>
      <c r="M48" s="1464">
        <f>'2d) Planwerte (Anlage)'!M98+IF(OR($B48&lt;&gt;'2d) Planwerte (Anlage)'!$B$116,$B48=""),0,1)*'2d) Planwerte (Anlage)'!M$116</f>
        <v>0</v>
      </c>
      <c r="N48" s="1464">
        <f>'2d) Planwerte (Anlage)'!N98+IF(OR($B48&lt;&gt;'2d) Planwerte (Anlage)'!$B$116,$B48=""),0,1)*'2d) Planwerte (Anlage)'!N$116</f>
        <v>0</v>
      </c>
      <c r="O48" s="1464">
        <f>'2d) Planwerte (Anlage)'!O98+IF(OR($B48&lt;&gt;'2d) Planwerte (Anlage)'!$B$116,$B48=""),0,1)*'2d) Planwerte (Anlage)'!O$116</f>
        <v>0</v>
      </c>
      <c r="P48" s="1464">
        <f>'2d) Planwerte (Anlage)'!P98+IF(OR($B48&lt;&gt;'2d) Planwerte (Anlage)'!$B$116,$B48=""),0,1)*'2d) Planwerte (Anlage)'!P$116</f>
        <v>0</v>
      </c>
      <c r="Q48" s="1464">
        <f>'2d) Planwerte (Anlage)'!Q98+IF(OR($B48&lt;&gt;'2d) Planwerte (Anlage)'!$B$116,$B48=""),0,1)*'2d) Planwerte (Anlage)'!Q$116</f>
        <v>0</v>
      </c>
      <c r="R48" s="1464">
        <f>'2d) Planwerte (Anlage)'!R98+IF(OR($B48&lt;&gt;'2d) Planwerte (Anlage)'!$B$116,$B48=""),0,1)*'2d) Planwerte (Anlage)'!R$116</f>
        <v>0</v>
      </c>
      <c r="S48" s="1464">
        <f>'2d) Planwerte (Anlage)'!S98+IF(OR($B48&lt;&gt;'2d) Planwerte (Anlage)'!$B$116,$B48=""),0,1)*'2d) Planwerte (Anlage)'!S$116</f>
        <v>0</v>
      </c>
      <c r="T48" s="1464">
        <f>'2d) Planwerte (Anlage)'!T98+IF(OR($B48&lt;&gt;'2d) Planwerte (Anlage)'!$B$116,$B48=""),0,1)*'2d) Planwerte (Anlage)'!T$116</f>
        <v>0</v>
      </c>
      <c r="U48" s="1465">
        <f>'2d) Planwerte (Anlage)'!U98+IF(OR($B48&lt;&gt;'2d) Planwerte (Anlage)'!$B$116,$B48=""),0,1)*'2d) Planwerte (Anlage)'!U$116</f>
        <v>0</v>
      </c>
    </row>
    <row r="49" spans="1:22" s="1198" customFormat="1" ht="14.5" customHeight="1">
      <c r="A49" s="1355"/>
      <c r="B49" s="1273" t="str">
        <f>IF(OR(ISBLANK('2d) Planwerte (Anlage)'!B99),'2d) Planwerte (Anlage)'!B99="- bitte Abfallart benennen -"),"",'2d) Planwerte (Anlage)'!B99)</f>
        <v/>
      </c>
      <c r="C49" s="1436" t="str">
        <f>IF(OR(ISBLANK('2d) Planwerte (Anlage)'!B99),'2d) Planwerte (Anlage)'!B99="- bitte Abfallart benennen -"),"","MWh/Jahr")</f>
        <v/>
      </c>
      <c r="D49" s="1328" t="s">
        <v>53</v>
      </c>
      <c r="E49" s="1460">
        <f>'2d) Planwerte (Anlage)'!E99+IF(OR($B49&lt;&gt;'2d) Planwerte (Anlage)'!$B$116,$B49=""),0,1)*'2d) Planwerte (Anlage)'!E$116</f>
        <v>0</v>
      </c>
      <c r="F49" s="1460">
        <f>'2d) Planwerte (Anlage)'!F99+IF(OR($B49&lt;&gt;'2d) Planwerte (Anlage)'!$B$116,$B49=""),0,1)*'2d) Planwerte (Anlage)'!F$116</f>
        <v>0</v>
      </c>
      <c r="G49" s="1460">
        <f>'2d) Planwerte (Anlage)'!G99+IF(OR($B49&lt;&gt;'2d) Planwerte (Anlage)'!$B$116,$B49=""),0,1)*'2d) Planwerte (Anlage)'!G$116</f>
        <v>0</v>
      </c>
      <c r="H49" s="1460">
        <f>'2d) Planwerte (Anlage)'!H99+IF(OR($B49&lt;&gt;'2d) Planwerte (Anlage)'!$B$116,$B49=""),0,1)*'2d) Planwerte (Anlage)'!H$116</f>
        <v>0</v>
      </c>
      <c r="I49" s="1460">
        <f>'2d) Planwerte (Anlage)'!I99+IF(OR($B49&lt;&gt;'2d) Planwerte (Anlage)'!$B$116,$B49=""),0,1)*'2d) Planwerte (Anlage)'!I$116</f>
        <v>0</v>
      </c>
      <c r="J49" s="1460">
        <f>'2d) Planwerte (Anlage)'!J99+IF(OR($B49&lt;&gt;'2d) Planwerte (Anlage)'!$B$116,$B49=""),0,1)*'2d) Planwerte (Anlage)'!J$116</f>
        <v>0</v>
      </c>
      <c r="K49" s="1460">
        <f>'2d) Planwerte (Anlage)'!K99+IF(OR($B49&lt;&gt;'2d) Planwerte (Anlage)'!$B$116,$B49=""),0,1)*'2d) Planwerte (Anlage)'!K$116</f>
        <v>0</v>
      </c>
      <c r="L49" s="1460">
        <f>'2d) Planwerte (Anlage)'!L99+IF(OR($B49&lt;&gt;'2d) Planwerte (Anlage)'!$B$116,$B49=""),0,1)*'2d) Planwerte (Anlage)'!L$116</f>
        <v>0</v>
      </c>
      <c r="M49" s="1460">
        <f>'2d) Planwerte (Anlage)'!M99+IF(OR($B49&lt;&gt;'2d) Planwerte (Anlage)'!$B$116,$B49=""),0,1)*'2d) Planwerte (Anlage)'!M$116</f>
        <v>0</v>
      </c>
      <c r="N49" s="1460">
        <f>'2d) Planwerte (Anlage)'!N99+IF(OR($B49&lt;&gt;'2d) Planwerte (Anlage)'!$B$116,$B49=""),0,1)*'2d) Planwerte (Anlage)'!N$116</f>
        <v>0</v>
      </c>
      <c r="O49" s="1460">
        <f>'2d) Planwerte (Anlage)'!O99+IF(OR($B49&lt;&gt;'2d) Planwerte (Anlage)'!$B$116,$B49=""),0,1)*'2d) Planwerte (Anlage)'!O$116</f>
        <v>0</v>
      </c>
      <c r="P49" s="1460">
        <f>'2d) Planwerte (Anlage)'!P99+IF(OR($B49&lt;&gt;'2d) Planwerte (Anlage)'!$B$116,$B49=""),0,1)*'2d) Planwerte (Anlage)'!P$116</f>
        <v>0</v>
      </c>
      <c r="Q49" s="1460">
        <f>'2d) Planwerte (Anlage)'!Q99+IF(OR($B49&lt;&gt;'2d) Planwerte (Anlage)'!$B$116,$B49=""),0,1)*'2d) Planwerte (Anlage)'!Q$116</f>
        <v>0</v>
      </c>
      <c r="R49" s="1460">
        <f>'2d) Planwerte (Anlage)'!R99+IF(OR($B49&lt;&gt;'2d) Planwerte (Anlage)'!$B$116,$B49=""),0,1)*'2d) Planwerte (Anlage)'!R$116</f>
        <v>0</v>
      </c>
      <c r="S49" s="1460">
        <f>'2d) Planwerte (Anlage)'!S99+IF(OR($B49&lt;&gt;'2d) Planwerte (Anlage)'!$B$116,$B49=""),0,1)*'2d) Planwerte (Anlage)'!S$116</f>
        <v>0</v>
      </c>
      <c r="T49" s="1460">
        <f>'2d) Planwerte (Anlage)'!T99+IF(OR($B49&lt;&gt;'2d) Planwerte (Anlage)'!$B$116,$B49=""),0,1)*'2d) Planwerte (Anlage)'!T$116</f>
        <v>0</v>
      </c>
      <c r="U49" s="1461">
        <f>'2d) Planwerte (Anlage)'!U99+IF(OR($B49&lt;&gt;'2d) Planwerte (Anlage)'!$B$116,$B49=""),0,1)*'2d) Planwerte (Anlage)'!U$116</f>
        <v>0</v>
      </c>
    </row>
    <row r="50" spans="1:22" s="1198" customFormat="1" ht="14.5" customHeight="1" thickBot="1">
      <c r="A50" s="1355"/>
      <c r="B50" s="1491" t="str">
        <f>IF(OR(ISBLANK('2d) Planwerte (Anlage)'!B100),'2d) Planwerte (Anlage)'!B100="- bitte Abfallart benennen -"),"",'2d) Planwerte (Anlage)'!B100)</f>
        <v/>
      </c>
      <c r="C50" s="1503" t="str">
        <f>IF(OR(ISBLANK('2d) Planwerte (Anlage)'!B100),'2d) Planwerte (Anlage)'!B100="- bitte Abfallart benennen -"),"","MWh/Jahr")</f>
        <v/>
      </c>
      <c r="D50" s="1493" t="s">
        <v>53</v>
      </c>
      <c r="E50" s="1494">
        <f>'2d) Planwerte (Anlage)'!E100+IF(OR($B50&lt;&gt;'2d) Planwerte (Anlage)'!$B$116,$B50=""),0,1)*'2d) Planwerte (Anlage)'!E$116</f>
        <v>0</v>
      </c>
      <c r="F50" s="1494">
        <f>'2d) Planwerte (Anlage)'!F100+IF(OR($B50&lt;&gt;'2d) Planwerte (Anlage)'!$B$116,$B50=""),0,1)*'2d) Planwerte (Anlage)'!F$116</f>
        <v>0</v>
      </c>
      <c r="G50" s="1494">
        <f>'2d) Planwerte (Anlage)'!G100+IF(OR($B50&lt;&gt;'2d) Planwerte (Anlage)'!$B$116,$B50=""),0,1)*'2d) Planwerte (Anlage)'!G$116</f>
        <v>0</v>
      </c>
      <c r="H50" s="1494">
        <f>'2d) Planwerte (Anlage)'!H100+IF(OR($B50&lt;&gt;'2d) Planwerte (Anlage)'!$B$116,$B50=""),0,1)*'2d) Planwerte (Anlage)'!H$116</f>
        <v>0</v>
      </c>
      <c r="I50" s="1494">
        <f>'2d) Planwerte (Anlage)'!I100+IF(OR($B50&lt;&gt;'2d) Planwerte (Anlage)'!$B$116,$B50=""),0,1)*'2d) Planwerte (Anlage)'!I$116</f>
        <v>0</v>
      </c>
      <c r="J50" s="1494">
        <f>'2d) Planwerte (Anlage)'!J100+IF(OR($B50&lt;&gt;'2d) Planwerte (Anlage)'!$B$116,$B50=""),0,1)*'2d) Planwerte (Anlage)'!J$116</f>
        <v>0</v>
      </c>
      <c r="K50" s="1494">
        <f>'2d) Planwerte (Anlage)'!K100+IF(OR($B50&lt;&gt;'2d) Planwerte (Anlage)'!$B$116,$B50=""),0,1)*'2d) Planwerte (Anlage)'!K$116</f>
        <v>0</v>
      </c>
      <c r="L50" s="1494">
        <f>'2d) Planwerte (Anlage)'!L100+IF(OR($B50&lt;&gt;'2d) Planwerte (Anlage)'!$B$116,$B50=""),0,1)*'2d) Planwerte (Anlage)'!L$116</f>
        <v>0</v>
      </c>
      <c r="M50" s="1494">
        <f>'2d) Planwerte (Anlage)'!M100+IF(OR($B50&lt;&gt;'2d) Planwerte (Anlage)'!$B$116,$B50=""),0,1)*'2d) Planwerte (Anlage)'!M$116</f>
        <v>0</v>
      </c>
      <c r="N50" s="1494">
        <f>'2d) Planwerte (Anlage)'!N100+IF(OR($B50&lt;&gt;'2d) Planwerte (Anlage)'!$B$116,$B50=""),0,1)*'2d) Planwerte (Anlage)'!N$116</f>
        <v>0</v>
      </c>
      <c r="O50" s="1494">
        <f>'2d) Planwerte (Anlage)'!O100+IF(OR($B50&lt;&gt;'2d) Planwerte (Anlage)'!$B$116,$B50=""),0,1)*'2d) Planwerte (Anlage)'!O$116</f>
        <v>0</v>
      </c>
      <c r="P50" s="1494">
        <f>'2d) Planwerte (Anlage)'!P100+IF(OR($B50&lt;&gt;'2d) Planwerte (Anlage)'!$B$116,$B50=""),0,1)*'2d) Planwerte (Anlage)'!P$116</f>
        <v>0</v>
      </c>
      <c r="Q50" s="1494">
        <f>'2d) Planwerte (Anlage)'!Q100+IF(OR($B50&lt;&gt;'2d) Planwerte (Anlage)'!$B$116,$B50=""),0,1)*'2d) Planwerte (Anlage)'!Q$116</f>
        <v>0</v>
      </c>
      <c r="R50" s="1494">
        <f>'2d) Planwerte (Anlage)'!R100+IF(OR($B50&lt;&gt;'2d) Planwerte (Anlage)'!$B$116,$B50=""),0,1)*'2d) Planwerte (Anlage)'!R$116</f>
        <v>0</v>
      </c>
      <c r="S50" s="1494">
        <f>'2d) Planwerte (Anlage)'!S100+IF(OR($B50&lt;&gt;'2d) Planwerte (Anlage)'!$B$116,$B50=""),0,1)*'2d) Planwerte (Anlage)'!S$116</f>
        <v>0</v>
      </c>
      <c r="T50" s="1494">
        <f>'2d) Planwerte (Anlage)'!T100+IF(OR($B50&lt;&gt;'2d) Planwerte (Anlage)'!$B$116,$B50=""),0,1)*'2d) Planwerte (Anlage)'!T$116</f>
        <v>0</v>
      </c>
      <c r="U50" s="1495">
        <f>'2d) Planwerte (Anlage)'!U100+IF(OR($B50&lt;&gt;'2d) Planwerte (Anlage)'!$B$116,$B50=""),0,1)*'2d) Planwerte (Anlage)'!U$116</f>
        <v>0</v>
      </c>
    </row>
    <row r="51" spans="1:22" s="1198" customFormat="1" ht="14.5" customHeight="1">
      <c r="A51" s="1355"/>
      <c r="B51" s="1273" t="str">
        <f>IF(OR(ISBLANK('2d) Planwerte (Anlage)'!B102),'2d) Planwerte (Anlage)'!B102="- bitte Energieträger benennen -"),"",'2d) Planwerte (Anlage)'!B102)</f>
        <v/>
      </c>
      <c r="C51" s="1436" t="str">
        <f>IF(OR(ISBLANK('2d) Planwerte (Anlage)'!B102),'2d) Planwerte (Anlage)'!B102="- bitte Energieträger benennen -"),"","MWh/Jahr")</f>
        <v/>
      </c>
      <c r="D51" s="1328" t="s">
        <v>53</v>
      </c>
      <c r="E51" s="1460">
        <f>'2d) Planwerte (Anlage)'!E102+IF(OR($B51&lt;&gt;'2d) Planwerte (Anlage)'!$B$116,$B51=""),0,1)*'2d) Planwerte (Anlage)'!E$116</f>
        <v>0</v>
      </c>
      <c r="F51" s="1460">
        <f>'2d) Planwerte (Anlage)'!F102+IF(OR($B51&lt;&gt;'2d) Planwerte (Anlage)'!$B$116,$B51=""),0,1)*'2d) Planwerte (Anlage)'!F$116</f>
        <v>0</v>
      </c>
      <c r="G51" s="1460">
        <f>'2d) Planwerte (Anlage)'!G102+IF(OR($B51&lt;&gt;'2d) Planwerte (Anlage)'!$B$116,$B51=""),0,1)*'2d) Planwerte (Anlage)'!G$116</f>
        <v>0</v>
      </c>
      <c r="H51" s="1460">
        <f>'2d) Planwerte (Anlage)'!H102+IF(OR($B51&lt;&gt;'2d) Planwerte (Anlage)'!$B$116,$B51=""),0,1)*'2d) Planwerte (Anlage)'!H$116</f>
        <v>0</v>
      </c>
      <c r="I51" s="1460">
        <f>'2d) Planwerte (Anlage)'!I102+IF(OR($B51&lt;&gt;'2d) Planwerte (Anlage)'!$B$116,$B51=""),0,1)*'2d) Planwerte (Anlage)'!I$116</f>
        <v>0</v>
      </c>
      <c r="J51" s="1460">
        <f>'2d) Planwerte (Anlage)'!J102+IF(OR($B51&lt;&gt;'2d) Planwerte (Anlage)'!$B$116,$B51=""),0,1)*'2d) Planwerte (Anlage)'!J$116</f>
        <v>0</v>
      </c>
      <c r="K51" s="1460">
        <f>'2d) Planwerte (Anlage)'!K102+IF(OR($B51&lt;&gt;'2d) Planwerte (Anlage)'!$B$116,$B51=""),0,1)*'2d) Planwerte (Anlage)'!K$116</f>
        <v>0</v>
      </c>
      <c r="L51" s="1460">
        <f>'2d) Planwerte (Anlage)'!L102+IF(OR($B51&lt;&gt;'2d) Planwerte (Anlage)'!$B$116,$B51=""),0,1)*'2d) Planwerte (Anlage)'!L$116</f>
        <v>0</v>
      </c>
      <c r="M51" s="1460">
        <f>'2d) Planwerte (Anlage)'!M102+IF(OR($B51&lt;&gt;'2d) Planwerte (Anlage)'!$B$116,$B51=""),0,1)*'2d) Planwerte (Anlage)'!M$116</f>
        <v>0</v>
      </c>
      <c r="N51" s="1460">
        <f>'2d) Planwerte (Anlage)'!N102+IF(OR($B51&lt;&gt;'2d) Planwerte (Anlage)'!$B$116,$B51=""),0,1)*'2d) Planwerte (Anlage)'!N$116</f>
        <v>0</v>
      </c>
      <c r="O51" s="1460">
        <f>'2d) Planwerte (Anlage)'!O102+IF(OR($B51&lt;&gt;'2d) Planwerte (Anlage)'!$B$116,$B51=""),0,1)*'2d) Planwerte (Anlage)'!O$116</f>
        <v>0</v>
      </c>
      <c r="P51" s="1460">
        <f>'2d) Planwerte (Anlage)'!P102+IF(OR($B51&lt;&gt;'2d) Planwerte (Anlage)'!$B$116,$B51=""),0,1)*'2d) Planwerte (Anlage)'!P$116</f>
        <v>0</v>
      </c>
      <c r="Q51" s="1460">
        <f>'2d) Planwerte (Anlage)'!Q102+IF(OR($B51&lt;&gt;'2d) Planwerte (Anlage)'!$B$116,$B51=""),0,1)*'2d) Planwerte (Anlage)'!Q$116</f>
        <v>0</v>
      </c>
      <c r="R51" s="1460">
        <f>'2d) Planwerte (Anlage)'!R102+IF(OR($B51&lt;&gt;'2d) Planwerte (Anlage)'!$B$116,$B51=""),0,1)*'2d) Planwerte (Anlage)'!R$116</f>
        <v>0</v>
      </c>
      <c r="S51" s="1460">
        <f>'2d) Planwerte (Anlage)'!S102+IF(OR($B51&lt;&gt;'2d) Planwerte (Anlage)'!$B$116,$B51=""),0,1)*'2d) Planwerte (Anlage)'!S$116</f>
        <v>0</v>
      </c>
      <c r="T51" s="1460">
        <f>'2d) Planwerte (Anlage)'!T102+IF(OR($B51&lt;&gt;'2d) Planwerte (Anlage)'!$B$116,$B51=""),0,1)*'2d) Planwerte (Anlage)'!T$116</f>
        <v>0</v>
      </c>
      <c r="U51" s="1461">
        <f>'2d) Planwerte (Anlage)'!U102+IF(OR($B51&lt;&gt;'2d) Planwerte (Anlage)'!$B$116,$B51=""),0,1)*'2d) Planwerte (Anlage)'!U$116</f>
        <v>0</v>
      </c>
    </row>
    <row r="52" spans="1:22" s="1198" customFormat="1" ht="14.5" customHeight="1">
      <c r="A52" s="1355"/>
      <c r="B52" s="1329" t="str">
        <f>IF(OR(ISBLANK('2d) Planwerte (Anlage)'!B103),'2d) Planwerte (Anlage)'!B103="- bitte Energieträger benennen -"),"",'2d) Planwerte (Anlage)'!B103)</f>
        <v/>
      </c>
      <c r="C52" s="1462" t="str">
        <f>IF(OR(ISBLANK('2d) Planwerte (Anlage)'!B103),'2d) Planwerte (Anlage)'!B103="- bitte Energieträger benennen -"),"","MWh/Jahr")</f>
        <v/>
      </c>
      <c r="D52" s="1331" t="s">
        <v>53</v>
      </c>
      <c r="E52" s="1464">
        <f>'2d) Planwerte (Anlage)'!E103+IF(OR($B52&lt;&gt;'2d) Planwerte (Anlage)'!$B$116,$B52=""),0,1)*'2d) Planwerte (Anlage)'!E$116</f>
        <v>0</v>
      </c>
      <c r="F52" s="1464">
        <f>'2d) Planwerte (Anlage)'!F103+IF(OR($B52&lt;&gt;'2d) Planwerte (Anlage)'!$B$116,$B52=""),0,1)*'2d) Planwerte (Anlage)'!F$116</f>
        <v>0</v>
      </c>
      <c r="G52" s="1464">
        <f>'2d) Planwerte (Anlage)'!G103+IF(OR($B52&lt;&gt;'2d) Planwerte (Anlage)'!$B$116,$B52=""),0,1)*'2d) Planwerte (Anlage)'!G$116</f>
        <v>0</v>
      </c>
      <c r="H52" s="1464">
        <f>'2d) Planwerte (Anlage)'!H103+IF(OR($B52&lt;&gt;'2d) Planwerte (Anlage)'!$B$116,$B52=""),0,1)*'2d) Planwerte (Anlage)'!H$116</f>
        <v>0</v>
      </c>
      <c r="I52" s="1464">
        <f>'2d) Planwerte (Anlage)'!I103+IF(OR($B52&lt;&gt;'2d) Planwerte (Anlage)'!$B$116,$B52=""),0,1)*'2d) Planwerte (Anlage)'!I$116</f>
        <v>0</v>
      </c>
      <c r="J52" s="1464">
        <f>'2d) Planwerte (Anlage)'!J103+IF(OR($B52&lt;&gt;'2d) Planwerte (Anlage)'!$B$116,$B52=""),0,1)*'2d) Planwerte (Anlage)'!J$116</f>
        <v>0</v>
      </c>
      <c r="K52" s="1464">
        <f>'2d) Planwerte (Anlage)'!K103+IF(OR($B52&lt;&gt;'2d) Planwerte (Anlage)'!$B$116,$B52=""),0,1)*'2d) Planwerte (Anlage)'!K$116</f>
        <v>0</v>
      </c>
      <c r="L52" s="1464">
        <f>'2d) Planwerte (Anlage)'!L103+IF(OR($B52&lt;&gt;'2d) Planwerte (Anlage)'!$B$116,$B52=""),0,1)*'2d) Planwerte (Anlage)'!L$116</f>
        <v>0</v>
      </c>
      <c r="M52" s="1464">
        <f>'2d) Planwerte (Anlage)'!M103+IF(OR($B52&lt;&gt;'2d) Planwerte (Anlage)'!$B$116,$B52=""),0,1)*'2d) Planwerte (Anlage)'!M$116</f>
        <v>0</v>
      </c>
      <c r="N52" s="1464">
        <f>'2d) Planwerte (Anlage)'!N103+IF(OR($B52&lt;&gt;'2d) Planwerte (Anlage)'!$B$116,$B52=""),0,1)*'2d) Planwerte (Anlage)'!N$116</f>
        <v>0</v>
      </c>
      <c r="O52" s="1464">
        <f>'2d) Planwerte (Anlage)'!O103+IF(OR($B52&lt;&gt;'2d) Planwerte (Anlage)'!$B$116,$B52=""),0,1)*'2d) Planwerte (Anlage)'!O$116</f>
        <v>0</v>
      </c>
      <c r="P52" s="1464">
        <f>'2d) Planwerte (Anlage)'!P103+IF(OR($B52&lt;&gt;'2d) Planwerte (Anlage)'!$B$116,$B52=""),0,1)*'2d) Planwerte (Anlage)'!P$116</f>
        <v>0</v>
      </c>
      <c r="Q52" s="1464">
        <f>'2d) Planwerte (Anlage)'!Q103+IF(OR($B52&lt;&gt;'2d) Planwerte (Anlage)'!$B$116,$B52=""),0,1)*'2d) Planwerte (Anlage)'!Q$116</f>
        <v>0</v>
      </c>
      <c r="R52" s="1464">
        <f>'2d) Planwerte (Anlage)'!R103+IF(OR($B52&lt;&gt;'2d) Planwerte (Anlage)'!$B$116,$B52=""),0,1)*'2d) Planwerte (Anlage)'!R$116</f>
        <v>0</v>
      </c>
      <c r="S52" s="1464">
        <f>'2d) Planwerte (Anlage)'!S103+IF(OR($B52&lt;&gt;'2d) Planwerte (Anlage)'!$B$116,$B52=""),0,1)*'2d) Planwerte (Anlage)'!S$116</f>
        <v>0</v>
      </c>
      <c r="T52" s="1464">
        <f>'2d) Planwerte (Anlage)'!T103+IF(OR($B52&lt;&gt;'2d) Planwerte (Anlage)'!$B$116,$B52=""),0,1)*'2d) Planwerte (Anlage)'!T$116</f>
        <v>0</v>
      </c>
      <c r="U52" s="1465">
        <f>'2d) Planwerte (Anlage)'!U103+IF(OR($B52&lt;&gt;'2d) Planwerte (Anlage)'!$B$116,$B52=""),0,1)*'2d) Planwerte (Anlage)'!U$116</f>
        <v>0</v>
      </c>
    </row>
    <row r="53" spans="1:22" s="1198" customFormat="1" ht="14.5" customHeight="1">
      <c r="A53" s="1355"/>
      <c r="B53" s="1273" t="str">
        <f>IF(OR(ISBLANK('2d) Planwerte (Anlage)'!B104),'2d) Planwerte (Anlage)'!B104="- bitte Energieträger benennen -"),"",'2d) Planwerte (Anlage)'!B104)</f>
        <v/>
      </c>
      <c r="C53" s="1436" t="str">
        <f>IF(OR(ISBLANK('2d) Planwerte (Anlage)'!B104),'2d) Planwerte (Anlage)'!B104="- bitte Energieträger benennen -"),"","MWh/Jahr")</f>
        <v/>
      </c>
      <c r="D53" s="1328" t="s">
        <v>53</v>
      </c>
      <c r="E53" s="1460">
        <f>'2d) Planwerte (Anlage)'!E104+IF(OR($B53&lt;&gt;'2d) Planwerte (Anlage)'!$B$116,$B53=""),0,1)*'2d) Planwerte (Anlage)'!E$116</f>
        <v>0</v>
      </c>
      <c r="F53" s="1460">
        <f>'2d) Planwerte (Anlage)'!F104+IF(OR($B53&lt;&gt;'2d) Planwerte (Anlage)'!$B$116,$B53=""),0,1)*'2d) Planwerte (Anlage)'!F$116</f>
        <v>0</v>
      </c>
      <c r="G53" s="1460">
        <f>'2d) Planwerte (Anlage)'!G104+IF(OR($B53&lt;&gt;'2d) Planwerte (Anlage)'!$B$116,$B53=""),0,1)*'2d) Planwerte (Anlage)'!G$116</f>
        <v>0</v>
      </c>
      <c r="H53" s="1460">
        <f>'2d) Planwerte (Anlage)'!H104+IF(OR($B53&lt;&gt;'2d) Planwerte (Anlage)'!$B$116,$B53=""),0,1)*'2d) Planwerte (Anlage)'!H$116</f>
        <v>0</v>
      </c>
      <c r="I53" s="1460">
        <f>'2d) Planwerte (Anlage)'!I104+IF(OR($B53&lt;&gt;'2d) Planwerte (Anlage)'!$B$116,$B53=""),0,1)*'2d) Planwerte (Anlage)'!I$116</f>
        <v>0</v>
      </c>
      <c r="J53" s="1460">
        <f>'2d) Planwerte (Anlage)'!J104+IF(OR($B53&lt;&gt;'2d) Planwerte (Anlage)'!$B$116,$B53=""),0,1)*'2d) Planwerte (Anlage)'!J$116</f>
        <v>0</v>
      </c>
      <c r="K53" s="1460">
        <f>'2d) Planwerte (Anlage)'!K104+IF(OR($B53&lt;&gt;'2d) Planwerte (Anlage)'!$B$116,$B53=""),0,1)*'2d) Planwerte (Anlage)'!K$116</f>
        <v>0</v>
      </c>
      <c r="L53" s="1460">
        <f>'2d) Planwerte (Anlage)'!L104+IF(OR($B53&lt;&gt;'2d) Planwerte (Anlage)'!$B$116,$B53=""),0,1)*'2d) Planwerte (Anlage)'!L$116</f>
        <v>0</v>
      </c>
      <c r="M53" s="1460">
        <f>'2d) Planwerte (Anlage)'!M104+IF(OR($B53&lt;&gt;'2d) Planwerte (Anlage)'!$B$116,$B53=""),0,1)*'2d) Planwerte (Anlage)'!M$116</f>
        <v>0</v>
      </c>
      <c r="N53" s="1460">
        <f>'2d) Planwerte (Anlage)'!N104+IF(OR($B53&lt;&gt;'2d) Planwerte (Anlage)'!$B$116,$B53=""),0,1)*'2d) Planwerte (Anlage)'!N$116</f>
        <v>0</v>
      </c>
      <c r="O53" s="1460">
        <f>'2d) Planwerte (Anlage)'!O104+IF(OR($B53&lt;&gt;'2d) Planwerte (Anlage)'!$B$116,$B53=""),0,1)*'2d) Planwerte (Anlage)'!O$116</f>
        <v>0</v>
      </c>
      <c r="P53" s="1460">
        <f>'2d) Planwerte (Anlage)'!P104+IF(OR($B53&lt;&gt;'2d) Planwerte (Anlage)'!$B$116,$B53=""),0,1)*'2d) Planwerte (Anlage)'!P$116</f>
        <v>0</v>
      </c>
      <c r="Q53" s="1460">
        <f>'2d) Planwerte (Anlage)'!Q104+IF(OR($B53&lt;&gt;'2d) Planwerte (Anlage)'!$B$116,$B53=""),0,1)*'2d) Planwerte (Anlage)'!Q$116</f>
        <v>0</v>
      </c>
      <c r="R53" s="1460">
        <f>'2d) Planwerte (Anlage)'!R104+IF(OR($B53&lt;&gt;'2d) Planwerte (Anlage)'!$B$116,$B53=""),0,1)*'2d) Planwerte (Anlage)'!R$116</f>
        <v>0</v>
      </c>
      <c r="S53" s="1460">
        <f>'2d) Planwerte (Anlage)'!S104+IF(OR($B53&lt;&gt;'2d) Planwerte (Anlage)'!$B$116,$B53=""),0,1)*'2d) Planwerte (Anlage)'!S$116</f>
        <v>0</v>
      </c>
      <c r="T53" s="1460">
        <f>'2d) Planwerte (Anlage)'!T104+IF(OR($B53&lt;&gt;'2d) Planwerte (Anlage)'!$B$116,$B53=""),0,1)*'2d) Planwerte (Anlage)'!T$116</f>
        <v>0</v>
      </c>
      <c r="U53" s="1461">
        <f>'2d) Planwerte (Anlage)'!U104+IF(OR($B53&lt;&gt;'2d) Planwerte (Anlage)'!$B$116,$B53=""),0,1)*'2d) Planwerte (Anlage)'!U$116</f>
        <v>0</v>
      </c>
    </row>
    <row r="54" spans="1:22" s="1198" customFormat="1" ht="14.5" customHeight="1">
      <c r="A54" s="1355"/>
      <c r="B54" s="1329" t="str">
        <f>IF(OR(ISBLANK('2d) Planwerte (Anlage)'!B105),'2d) Planwerte (Anlage)'!B105="- bitte Energieträger benennen -"),"",'2d) Planwerte (Anlage)'!B105)</f>
        <v/>
      </c>
      <c r="C54" s="1440" t="str">
        <f>IF(OR(ISBLANK('2d) Planwerte (Anlage)'!B105),'2d) Planwerte (Anlage)'!B105="- bitte Energieträger benennen -"),"","MWh/Jahr")</f>
        <v/>
      </c>
      <c r="D54" s="1331" t="s">
        <v>53</v>
      </c>
      <c r="E54" s="1464">
        <f>'2d) Planwerte (Anlage)'!E105+IF(OR($B54&lt;&gt;'2d) Planwerte (Anlage)'!$B$116,$B54=""),0,1)*'2d) Planwerte (Anlage)'!E$116</f>
        <v>0</v>
      </c>
      <c r="F54" s="1464">
        <f>'2d) Planwerte (Anlage)'!F105+IF(OR($B54&lt;&gt;'2d) Planwerte (Anlage)'!$B$116,$B54=""),0,1)*'2d) Planwerte (Anlage)'!F$116</f>
        <v>0</v>
      </c>
      <c r="G54" s="1464">
        <f>'2d) Planwerte (Anlage)'!G105+IF(OR($B54&lt;&gt;'2d) Planwerte (Anlage)'!$B$116,$B54=""),0,1)*'2d) Planwerte (Anlage)'!G$116</f>
        <v>0</v>
      </c>
      <c r="H54" s="1464">
        <f>'2d) Planwerte (Anlage)'!H105+IF(OR($B54&lt;&gt;'2d) Planwerte (Anlage)'!$B$116,$B54=""),0,1)*'2d) Planwerte (Anlage)'!H$116</f>
        <v>0</v>
      </c>
      <c r="I54" s="1464">
        <f>'2d) Planwerte (Anlage)'!I105+IF(OR($B54&lt;&gt;'2d) Planwerte (Anlage)'!$B$116,$B54=""),0,1)*'2d) Planwerte (Anlage)'!I$116</f>
        <v>0</v>
      </c>
      <c r="J54" s="1464">
        <f>'2d) Planwerte (Anlage)'!J105+IF(OR($B54&lt;&gt;'2d) Planwerte (Anlage)'!$B$116,$B54=""),0,1)*'2d) Planwerte (Anlage)'!J$116</f>
        <v>0</v>
      </c>
      <c r="K54" s="1464">
        <f>'2d) Planwerte (Anlage)'!K105+IF(OR($B54&lt;&gt;'2d) Planwerte (Anlage)'!$B$116,$B54=""),0,1)*'2d) Planwerte (Anlage)'!K$116</f>
        <v>0</v>
      </c>
      <c r="L54" s="1464">
        <f>'2d) Planwerte (Anlage)'!L105+IF(OR($B54&lt;&gt;'2d) Planwerte (Anlage)'!$B$116,$B54=""),0,1)*'2d) Planwerte (Anlage)'!L$116</f>
        <v>0</v>
      </c>
      <c r="M54" s="1464">
        <f>'2d) Planwerte (Anlage)'!M105+IF(OR($B54&lt;&gt;'2d) Planwerte (Anlage)'!$B$116,$B54=""),0,1)*'2d) Planwerte (Anlage)'!M$116</f>
        <v>0</v>
      </c>
      <c r="N54" s="1464">
        <f>'2d) Planwerte (Anlage)'!N105+IF(OR($B54&lt;&gt;'2d) Planwerte (Anlage)'!$B$116,$B54=""),0,1)*'2d) Planwerte (Anlage)'!N$116</f>
        <v>0</v>
      </c>
      <c r="O54" s="1464">
        <f>'2d) Planwerte (Anlage)'!O105+IF(OR($B54&lt;&gt;'2d) Planwerte (Anlage)'!$B$116,$B54=""),0,1)*'2d) Planwerte (Anlage)'!O$116</f>
        <v>0</v>
      </c>
      <c r="P54" s="1464">
        <f>'2d) Planwerte (Anlage)'!P105+IF(OR($B54&lt;&gt;'2d) Planwerte (Anlage)'!$B$116,$B54=""),0,1)*'2d) Planwerte (Anlage)'!P$116</f>
        <v>0</v>
      </c>
      <c r="Q54" s="1464">
        <f>'2d) Planwerte (Anlage)'!Q105+IF(OR($B54&lt;&gt;'2d) Planwerte (Anlage)'!$B$116,$B54=""),0,1)*'2d) Planwerte (Anlage)'!Q$116</f>
        <v>0</v>
      </c>
      <c r="R54" s="1464">
        <f>'2d) Planwerte (Anlage)'!R105+IF(OR($B54&lt;&gt;'2d) Planwerte (Anlage)'!$B$116,$B54=""),0,1)*'2d) Planwerte (Anlage)'!R$116</f>
        <v>0</v>
      </c>
      <c r="S54" s="1464">
        <f>'2d) Planwerte (Anlage)'!S105+IF(OR($B54&lt;&gt;'2d) Planwerte (Anlage)'!$B$116,$B54=""),0,1)*'2d) Planwerte (Anlage)'!S$116</f>
        <v>0</v>
      </c>
      <c r="T54" s="1464">
        <f>'2d) Planwerte (Anlage)'!T105+IF(OR($B54&lt;&gt;'2d) Planwerte (Anlage)'!$B$116,$B54=""),0,1)*'2d) Planwerte (Anlage)'!T$116</f>
        <v>0</v>
      </c>
      <c r="U54" s="1465">
        <f>'2d) Planwerte (Anlage)'!U105+IF(OR($B54&lt;&gt;'2d) Planwerte (Anlage)'!$B$116,$B54=""),0,1)*'2d) Planwerte (Anlage)'!U$116</f>
        <v>0</v>
      </c>
    </row>
    <row r="55" spans="1:22" s="1198" customFormat="1" ht="14.5" customHeight="1">
      <c r="A55" s="1355"/>
      <c r="B55" s="1273" t="str">
        <f>IF(OR(ISBLANK('2d) Planwerte (Anlage)'!B106),'2d) Planwerte (Anlage)'!B106="- bitte Energieträger benennen -"),"",'2d) Planwerte (Anlage)'!B106)</f>
        <v/>
      </c>
      <c r="C55" s="1436" t="str">
        <f>IF(OR(ISBLANK('2d) Planwerte (Anlage)'!B106),'2d) Planwerte (Anlage)'!B106="- bitte Energieträger benennen -"),"","MWh/Jahr")</f>
        <v/>
      </c>
      <c r="D55" s="1328" t="s">
        <v>53</v>
      </c>
      <c r="E55" s="1460">
        <f>'2d) Planwerte (Anlage)'!E106+IF(OR($B55&lt;&gt;'2d) Planwerte (Anlage)'!$B$116,$B55=""),0,1)*'2d) Planwerte (Anlage)'!E$116</f>
        <v>0</v>
      </c>
      <c r="F55" s="1460">
        <f>'2d) Planwerte (Anlage)'!F106+IF(OR($B55&lt;&gt;'2d) Planwerte (Anlage)'!$B$116,$B55=""),0,1)*'2d) Planwerte (Anlage)'!F$116</f>
        <v>0</v>
      </c>
      <c r="G55" s="1460">
        <f>'2d) Planwerte (Anlage)'!G106+IF(OR($B55&lt;&gt;'2d) Planwerte (Anlage)'!$B$116,$B55=""),0,1)*'2d) Planwerte (Anlage)'!G$116</f>
        <v>0</v>
      </c>
      <c r="H55" s="1460">
        <f>'2d) Planwerte (Anlage)'!H106+IF(OR($B55&lt;&gt;'2d) Planwerte (Anlage)'!$B$116,$B55=""),0,1)*'2d) Planwerte (Anlage)'!H$116</f>
        <v>0</v>
      </c>
      <c r="I55" s="1460">
        <f>'2d) Planwerte (Anlage)'!I106+IF(OR($B55&lt;&gt;'2d) Planwerte (Anlage)'!$B$116,$B55=""),0,1)*'2d) Planwerte (Anlage)'!I$116</f>
        <v>0</v>
      </c>
      <c r="J55" s="1460">
        <f>'2d) Planwerte (Anlage)'!J106+IF(OR($B55&lt;&gt;'2d) Planwerte (Anlage)'!$B$116,$B55=""),0,1)*'2d) Planwerte (Anlage)'!J$116</f>
        <v>0</v>
      </c>
      <c r="K55" s="1460">
        <f>'2d) Planwerte (Anlage)'!K106+IF(OR($B55&lt;&gt;'2d) Planwerte (Anlage)'!$B$116,$B55=""),0,1)*'2d) Planwerte (Anlage)'!K$116</f>
        <v>0</v>
      </c>
      <c r="L55" s="1460">
        <f>'2d) Planwerte (Anlage)'!L106+IF(OR($B55&lt;&gt;'2d) Planwerte (Anlage)'!$B$116,$B55=""),0,1)*'2d) Planwerte (Anlage)'!L$116</f>
        <v>0</v>
      </c>
      <c r="M55" s="1460">
        <f>'2d) Planwerte (Anlage)'!M106+IF(OR($B55&lt;&gt;'2d) Planwerte (Anlage)'!$B$116,$B55=""),0,1)*'2d) Planwerte (Anlage)'!M$116</f>
        <v>0</v>
      </c>
      <c r="N55" s="1460">
        <f>'2d) Planwerte (Anlage)'!N106+IF(OR($B55&lt;&gt;'2d) Planwerte (Anlage)'!$B$116,$B55=""),0,1)*'2d) Planwerte (Anlage)'!N$116</f>
        <v>0</v>
      </c>
      <c r="O55" s="1460">
        <f>'2d) Planwerte (Anlage)'!O106+IF(OR($B55&lt;&gt;'2d) Planwerte (Anlage)'!$B$116,$B55=""),0,1)*'2d) Planwerte (Anlage)'!O$116</f>
        <v>0</v>
      </c>
      <c r="P55" s="1460">
        <f>'2d) Planwerte (Anlage)'!P106+IF(OR($B55&lt;&gt;'2d) Planwerte (Anlage)'!$B$116,$B55=""),0,1)*'2d) Planwerte (Anlage)'!P$116</f>
        <v>0</v>
      </c>
      <c r="Q55" s="1460">
        <f>'2d) Planwerte (Anlage)'!Q106+IF(OR($B55&lt;&gt;'2d) Planwerte (Anlage)'!$B$116,$B55=""),0,1)*'2d) Planwerte (Anlage)'!Q$116</f>
        <v>0</v>
      </c>
      <c r="R55" s="1460">
        <f>'2d) Planwerte (Anlage)'!R106+IF(OR($B55&lt;&gt;'2d) Planwerte (Anlage)'!$B$116,$B55=""),0,1)*'2d) Planwerte (Anlage)'!R$116</f>
        <v>0</v>
      </c>
      <c r="S55" s="1460">
        <f>'2d) Planwerte (Anlage)'!S106+IF(OR($B55&lt;&gt;'2d) Planwerte (Anlage)'!$B$116,$B55=""),0,1)*'2d) Planwerte (Anlage)'!S$116</f>
        <v>0</v>
      </c>
      <c r="T55" s="1460">
        <f>'2d) Planwerte (Anlage)'!T106+IF(OR($B55&lt;&gt;'2d) Planwerte (Anlage)'!$B$116,$B55=""),0,1)*'2d) Planwerte (Anlage)'!T$116</f>
        <v>0</v>
      </c>
      <c r="U55" s="1461">
        <f>'2d) Planwerte (Anlage)'!U106+IF(OR($B55&lt;&gt;'2d) Planwerte (Anlage)'!$B$116,$B55=""),0,1)*'2d) Planwerte (Anlage)'!U$116</f>
        <v>0</v>
      </c>
    </row>
    <row r="56" spans="1:22" s="1198" customFormat="1" ht="14.5" customHeight="1" thickBot="1">
      <c r="A56" s="1355"/>
      <c r="B56" s="1491" t="str">
        <f>IF(OR(ISBLANK('2d) Planwerte (Anlage)'!B107),'2d) Planwerte (Anlage)'!B107="- bitte Energieträger benennen -"),"",'2d) Planwerte (Anlage)'!B107)</f>
        <v/>
      </c>
      <c r="C56" s="1503" t="str">
        <f>IF(OR(ISBLANK('2d) Planwerte (Anlage)'!B107),'2d) Planwerte (Anlage)'!B107="- bitte Energieträger benennen -"),"","MWh/Jahr")</f>
        <v/>
      </c>
      <c r="D56" s="1493" t="s">
        <v>53</v>
      </c>
      <c r="E56" s="1494">
        <f>'2d) Planwerte (Anlage)'!E107+IF(OR($B56&lt;&gt;'2d) Planwerte (Anlage)'!$B$116,$B56=""),0,1)*'2d) Planwerte (Anlage)'!E$116</f>
        <v>0</v>
      </c>
      <c r="F56" s="1494">
        <f>'2d) Planwerte (Anlage)'!F107+IF(OR($B56&lt;&gt;'2d) Planwerte (Anlage)'!$B$116,$B56=""),0,1)*'2d) Planwerte (Anlage)'!F$116</f>
        <v>0</v>
      </c>
      <c r="G56" s="1494">
        <f>'2d) Planwerte (Anlage)'!G107+IF(OR($B56&lt;&gt;'2d) Planwerte (Anlage)'!$B$116,$B56=""),0,1)*'2d) Planwerte (Anlage)'!G$116</f>
        <v>0</v>
      </c>
      <c r="H56" s="1494">
        <f>'2d) Planwerte (Anlage)'!H107+IF(OR($B56&lt;&gt;'2d) Planwerte (Anlage)'!$B$116,$B56=""),0,1)*'2d) Planwerte (Anlage)'!H$116</f>
        <v>0</v>
      </c>
      <c r="I56" s="1494">
        <f>'2d) Planwerte (Anlage)'!I107+IF(OR($B56&lt;&gt;'2d) Planwerte (Anlage)'!$B$116,$B56=""),0,1)*'2d) Planwerte (Anlage)'!I$116</f>
        <v>0</v>
      </c>
      <c r="J56" s="1494">
        <f>'2d) Planwerte (Anlage)'!J107+IF(OR($B56&lt;&gt;'2d) Planwerte (Anlage)'!$B$116,$B56=""),0,1)*'2d) Planwerte (Anlage)'!J$116</f>
        <v>0</v>
      </c>
      <c r="K56" s="1494">
        <f>'2d) Planwerte (Anlage)'!K107+IF(OR($B56&lt;&gt;'2d) Planwerte (Anlage)'!$B$116,$B56=""),0,1)*'2d) Planwerte (Anlage)'!K$116</f>
        <v>0</v>
      </c>
      <c r="L56" s="1494">
        <f>'2d) Planwerte (Anlage)'!L107+IF(OR($B56&lt;&gt;'2d) Planwerte (Anlage)'!$B$116,$B56=""),0,1)*'2d) Planwerte (Anlage)'!L$116</f>
        <v>0</v>
      </c>
      <c r="M56" s="1494">
        <f>'2d) Planwerte (Anlage)'!M107+IF(OR($B56&lt;&gt;'2d) Planwerte (Anlage)'!$B$116,$B56=""),0,1)*'2d) Planwerte (Anlage)'!M$116</f>
        <v>0</v>
      </c>
      <c r="N56" s="1494">
        <f>'2d) Planwerte (Anlage)'!N107+IF(OR($B56&lt;&gt;'2d) Planwerte (Anlage)'!$B$116,$B56=""),0,1)*'2d) Planwerte (Anlage)'!N$116</f>
        <v>0</v>
      </c>
      <c r="O56" s="1494">
        <f>'2d) Planwerte (Anlage)'!O107+IF(OR($B56&lt;&gt;'2d) Planwerte (Anlage)'!$B$116,$B56=""),0,1)*'2d) Planwerte (Anlage)'!O$116</f>
        <v>0</v>
      </c>
      <c r="P56" s="1494">
        <f>'2d) Planwerte (Anlage)'!P107+IF(OR($B56&lt;&gt;'2d) Planwerte (Anlage)'!$B$116,$B56=""),0,1)*'2d) Planwerte (Anlage)'!P$116</f>
        <v>0</v>
      </c>
      <c r="Q56" s="1494">
        <f>'2d) Planwerte (Anlage)'!Q107+IF(OR($B56&lt;&gt;'2d) Planwerte (Anlage)'!$B$116,$B56=""),0,1)*'2d) Planwerte (Anlage)'!Q$116</f>
        <v>0</v>
      </c>
      <c r="R56" s="1494">
        <f>'2d) Planwerte (Anlage)'!R107+IF(OR($B56&lt;&gt;'2d) Planwerte (Anlage)'!$B$116,$B56=""),0,1)*'2d) Planwerte (Anlage)'!R$116</f>
        <v>0</v>
      </c>
      <c r="S56" s="1494">
        <f>'2d) Planwerte (Anlage)'!S107+IF(OR($B56&lt;&gt;'2d) Planwerte (Anlage)'!$B$116,$B56=""),0,1)*'2d) Planwerte (Anlage)'!S$116</f>
        <v>0</v>
      </c>
      <c r="T56" s="1494">
        <f>'2d) Planwerte (Anlage)'!T107+IF(OR($B56&lt;&gt;'2d) Planwerte (Anlage)'!$B$116,$B56=""),0,1)*'2d) Planwerte (Anlage)'!T$116</f>
        <v>0</v>
      </c>
      <c r="U56" s="1495">
        <f>'2d) Planwerte (Anlage)'!U107+IF(OR($B56&lt;&gt;'2d) Planwerte (Anlage)'!$B$116,$B56=""),0,1)*'2d) Planwerte (Anlage)'!U$116</f>
        <v>0</v>
      </c>
    </row>
    <row r="57" spans="1:22" s="1509" customFormat="1" ht="14.5" customHeight="1" thickBot="1">
      <c r="A57" s="1355"/>
      <c r="B57" s="1504" t="str">
        <f>IF(OR(ISBLANK('2d) Planwerte (Anlage)'!B116),'2d) Planwerte (Anlage)'!B116="- Sonstige Energieträger benennen -"),"",IF(COUNTIF($B$37:$B$56,'2d) Planwerte (Anlage)'!B116)&gt;0,"",'2d) Planwerte (Anlage)'!B116))</f>
        <v/>
      </c>
      <c r="C57" s="1505" t="str">
        <f>IF(OR(ISBLANK('2d) Planwerte (Anlage)'!B116),'2d) Planwerte (Anlage)'!B116="- Sonstige Energieträger benennen -"),"","MWh/Jahr")</f>
        <v/>
      </c>
      <c r="D57" s="1506" t="s">
        <v>53</v>
      </c>
      <c r="E57" s="1507">
        <f>IF(COUNTIF($B$37:$B$56,'2d) Planwerte (Anlage)'!$B$116)&gt;0,"",'2d) Planwerte (Anlage)'!E116)</f>
        <v>0</v>
      </c>
      <c r="F57" s="1507">
        <f>IF(COUNTIF($B$37:$B$56,'2d) Planwerte (Anlage)'!$B$116)&gt;0,"",'2d) Planwerte (Anlage)'!F116)</f>
        <v>0</v>
      </c>
      <c r="G57" s="1507">
        <f>IF(COUNTIF($B$37:$B$56,'2d) Planwerte (Anlage)'!$B$116)&gt;0,"",'2d) Planwerte (Anlage)'!G116)</f>
        <v>0</v>
      </c>
      <c r="H57" s="1507">
        <f>IF(COUNTIF($B$37:$B$56,'2d) Planwerte (Anlage)'!$B$116)&gt;0,"",'2d) Planwerte (Anlage)'!H116)</f>
        <v>0</v>
      </c>
      <c r="I57" s="1507">
        <f>IF(COUNTIF($B$37:$B$56,'2d) Planwerte (Anlage)'!$B$116)&gt;0,"",'2d) Planwerte (Anlage)'!I116)</f>
        <v>0</v>
      </c>
      <c r="J57" s="1507">
        <f>IF(COUNTIF($B$37:$B$56,'2d) Planwerte (Anlage)'!$B$116)&gt;0,"",'2d) Planwerte (Anlage)'!J116)</f>
        <v>0</v>
      </c>
      <c r="K57" s="1507">
        <f>IF(COUNTIF($B$37:$B$56,'2d) Planwerte (Anlage)'!$B$116)&gt;0,"",'2d) Planwerte (Anlage)'!K116)</f>
        <v>0</v>
      </c>
      <c r="L57" s="1507">
        <f>IF(COUNTIF($B$37:$B$56,'2d) Planwerte (Anlage)'!$B$116)&gt;0,"",'2d) Planwerte (Anlage)'!L116)</f>
        <v>0</v>
      </c>
      <c r="M57" s="1507">
        <f>IF(COUNTIF($B$37:$B$56,'2d) Planwerte (Anlage)'!$B$116)&gt;0,"",'2d) Planwerte (Anlage)'!M116)</f>
        <v>0</v>
      </c>
      <c r="N57" s="1507">
        <f>IF(COUNTIF($B$37:$B$56,'2d) Planwerte (Anlage)'!$B$116)&gt;0,"",'2d) Planwerte (Anlage)'!N116)</f>
        <v>0</v>
      </c>
      <c r="O57" s="1507">
        <f>IF(COUNTIF($B$37:$B$56,'2d) Planwerte (Anlage)'!$B$116)&gt;0,"",'2d) Planwerte (Anlage)'!O116)</f>
        <v>0</v>
      </c>
      <c r="P57" s="1507">
        <f>IF(COUNTIF($B$37:$B$56,'2d) Planwerte (Anlage)'!$B$116)&gt;0,"",'2d) Planwerte (Anlage)'!P116)</f>
        <v>0</v>
      </c>
      <c r="Q57" s="1507">
        <f>IF(COUNTIF($B$37:$B$56,'2d) Planwerte (Anlage)'!$B$116)&gt;0,"",'2d) Planwerte (Anlage)'!Q116)</f>
        <v>0</v>
      </c>
      <c r="R57" s="1507">
        <f>IF(COUNTIF($B$37:$B$56,'2d) Planwerte (Anlage)'!$B$116)&gt;0,"",'2d) Planwerte (Anlage)'!R116)</f>
        <v>0</v>
      </c>
      <c r="S57" s="1507">
        <f>IF(COUNTIF($B$37:$B$56,'2d) Planwerte (Anlage)'!$B$116)&gt;0,"",'2d) Planwerte (Anlage)'!S116)</f>
        <v>0</v>
      </c>
      <c r="T57" s="1507">
        <f>IF(COUNTIF($B$37:$B$56,'2d) Planwerte (Anlage)'!$B$116)&gt;0,"",'2d) Planwerte (Anlage)'!T116)</f>
        <v>0</v>
      </c>
      <c r="U57" s="193">
        <f>IF(COUNTIF($B$37:$B$56,'2d) Planwerte (Anlage)'!$B$116)&gt;0,"",'2d) Planwerte (Anlage)'!U116)</f>
        <v>0</v>
      </c>
      <c r="V57" s="1198"/>
    </row>
    <row r="58" spans="1:22" s="1198" customFormat="1" ht="14.5" customHeight="1" thickBot="1">
      <c r="A58" s="1355"/>
      <c r="B58" s="1510" t="s">
        <v>523</v>
      </c>
      <c r="C58" s="1511" t="s">
        <v>188</v>
      </c>
      <c r="D58" s="1512" t="s">
        <v>53</v>
      </c>
      <c r="E58" s="1513">
        <f t="shared" ref="E58:U58" si="17">IFERROR(SUM(E28:E57),0)</f>
        <v>0</v>
      </c>
      <c r="F58" s="1514">
        <f t="shared" si="17"/>
        <v>0</v>
      </c>
      <c r="G58" s="1515">
        <f t="shared" si="17"/>
        <v>0</v>
      </c>
      <c r="H58" s="1515">
        <f t="shared" si="17"/>
        <v>0</v>
      </c>
      <c r="I58" s="1515">
        <f t="shared" si="17"/>
        <v>0</v>
      </c>
      <c r="J58" s="1515">
        <f t="shared" si="17"/>
        <v>0</v>
      </c>
      <c r="K58" s="1515">
        <f t="shared" si="17"/>
        <v>0</v>
      </c>
      <c r="L58" s="1515">
        <f t="shared" si="17"/>
        <v>0</v>
      </c>
      <c r="M58" s="1515">
        <f t="shared" si="17"/>
        <v>0</v>
      </c>
      <c r="N58" s="1514">
        <f t="shared" si="17"/>
        <v>0</v>
      </c>
      <c r="O58" s="1516">
        <f t="shared" si="17"/>
        <v>0</v>
      </c>
      <c r="P58" s="1515">
        <f t="shared" si="17"/>
        <v>0</v>
      </c>
      <c r="Q58" s="1515">
        <f t="shared" si="17"/>
        <v>0</v>
      </c>
      <c r="R58" s="1515">
        <f t="shared" si="17"/>
        <v>0</v>
      </c>
      <c r="S58" s="1515">
        <f t="shared" si="17"/>
        <v>0</v>
      </c>
      <c r="T58" s="1515">
        <f t="shared" si="17"/>
        <v>0</v>
      </c>
      <c r="U58" s="1517">
        <f t="shared" si="17"/>
        <v>0</v>
      </c>
    </row>
    <row r="59" spans="1:22" s="1198" customFormat="1" ht="21.75" customHeight="1">
      <c r="A59" s="1355"/>
      <c r="B59" s="1117"/>
      <c r="C59" s="1117"/>
      <c r="D59" s="1367"/>
    </row>
    <row r="60" spans="1:22" s="1198" customFormat="1" ht="15" thickBot="1"/>
    <row r="61" spans="1:22" s="1198" customFormat="1" ht="19" thickBot="1">
      <c r="A61" s="1117"/>
      <c r="B61" s="1254" t="s">
        <v>316</v>
      </c>
      <c r="C61" s="1117"/>
      <c r="D61" s="575"/>
      <c r="E61" s="575"/>
      <c r="F61" s="1117"/>
      <c r="G61" s="1117"/>
      <c r="H61" s="1117"/>
      <c r="I61" s="1117"/>
      <c r="J61" s="1117"/>
      <c r="K61" s="1117"/>
      <c r="L61" s="1117"/>
      <c r="M61" s="1117"/>
      <c r="N61" s="1117"/>
      <c r="O61" s="1117"/>
      <c r="P61" s="1117"/>
      <c r="Q61" s="1117"/>
      <c r="R61" s="1117"/>
    </row>
    <row r="62" spans="1:22" s="1198" customFormat="1" ht="30" customHeight="1" thickBot="1">
      <c r="B62" s="1372" t="s">
        <v>515</v>
      </c>
      <c r="C62" s="1397" t="s">
        <v>52</v>
      </c>
      <c r="D62" s="1519"/>
      <c r="E62" s="1298">
        <f>YEAR('2b) Allg. Inputs'!$C$8)</f>
        <v>1900</v>
      </c>
      <c r="F62" s="1268">
        <f t="shared" ref="F62:R62" si="18">E62+1</f>
        <v>1901</v>
      </c>
      <c r="G62" s="1268">
        <f t="shared" si="18"/>
        <v>1902</v>
      </c>
      <c r="H62" s="1268">
        <f t="shared" si="18"/>
        <v>1903</v>
      </c>
      <c r="I62" s="1268">
        <f t="shared" si="18"/>
        <v>1904</v>
      </c>
      <c r="J62" s="1268">
        <f t="shared" si="18"/>
        <v>1905</v>
      </c>
      <c r="K62" s="1268">
        <f t="shared" si="18"/>
        <v>1906</v>
      </c>
      <c r="L62" s="1268">
        <f t="shared" si="18"/>
        <v>1907</v>
      </c>
      <c r="M62" s="1268">
        <f t="shared" si="18"/>
        <v>1908</v>
      </c>
      <c r="N62" s="1268">
        <f t="shared" si="18"/>
        <v>1909</v>
      </c>
      <c r="O62" s="1268">
        <f t="shared" si="18"/>
        <v>1910</v>
      </c>
      <c r="P62" s="1268">
        <f t="shared" si="18"/>
        <v>1911</v>
      </c>
      <c r="Q62" s="1268">
        <f t="shared" si="18"/>
        <v>1912</v>
      </c>
      <c r="R62" s="1268">
        <f t="shared" si="18"/>
        <v>1913</v>
      </c>
      <c r="S62" s="1268">
        <f>IF('4c) Berechnungen_MFS'!E99 = "Nein",R62+1, R62+1&amp;" 1. Teil-KJ")</f>
        <v>1914</v>
      </c>
      <c r="T62" s="1269" t="str">
        <f>IF('4c) Berechnungen_MFS'!E99 = "Nein","", R62+1&amp;" 2. Teil-KJ")</f>
        <v/>
      </c>
      <c r="U62" s="1270" t="str">
        <f>IF('4c) Berechnungen_MFS'!E99="Ja",R62+2,"")</f>
        <v/>
      </c>
    </row>
    <row r="63" spans="1:22" s="1198" customFormat="1">
      <c r="B63" s="1259" t="s">
        <v>516</v>
      </c>
      <c r="C63" s="1432" t="s">
        <v>188</v>
      </c>
      <c r="D63" s="1568" t="s">
        <v>53</v>
      </c>
      <c r="E63" s="1456">
        <f>'4a) Berechnungen zu Planwerten'!E75</f>
        <v>0</v>
      </c>
      <c r="F63" s="1456">
        <f>'4a) Berechnungen zu Planwerten'!F75</f>
        <v>0</v>
      </c>
      <c r="G63" s="1456">
        <f>'4a) Berechnungen zu Planwerten'!G75</f>
        <v>0</v>
      </c>
      <c r="H63" s="1456">
        <f>'4a) Berechnungen zu Planwerten'!H75</f>
        <v>0</v>
      </c>
      <c r="I63" s="1456">
        <f>'4a) Berechnungen zu Planwerten'!I75</f>
        <v>0</v>
      </c>
      <c r="J63" s="1456">
        <f>'4a) Berechnungen zu Planwerten'!J75</f>
        <v>0</v>
      </c>
      <c r="K63" s="1456">
        <f>'4a) Berechnungen zu Planwerten'!K75</f>
        <v>0</v>
      </c>
      <c r="L63" s="1456">
        <f>'4a) Berechnungen zu Planwerten'!L75</f>
        <v>0</v>
      </c>
      <c r="M63" s="1456">
        <f>'4a) Berechnungen zu Planwerten'!M75</f>
        <v>0</v>
      </c>
      <c r="N63" s="1456">
        <f>'4a) Berechnungen zu Planwerten'!N75</f>
        <v>0</v>
      </c>
      <c r="O63" s="1456">
        <f>'4a) Berechnungen zu Planwerten'!O75</f>
        <v>0</v>
      </c>
      <c r="P63" s="1456">
        <f>'4a) Berechnungen zu Planwerten'!P75</f>
        <v>0</v>
      </c>
      <c r="Q63" s="1456">
        <f>'4a) Berechnungen zu Planwerten'!Q75</f>
        <v>0</v>
      </c>
      <c r="R63" s="1456">
        <f>'4a) Berechnungen zu Planwerten'!R75</f>
        <v>0</v>
      </c>
      <c r="S63" s="1456">
        <f>'4a) Berechnungen zu Planwerten'!S75</f>
        <v>0</v>
      </c>
      <c r="T63" s="1456">
        <f>'4a) Berechnungen zu Planwerten'!T75</f>
        <v>0</v>
      </c>
      <c r="U63" s="1569">
        <f>'4a) Berechnungen zu Planwerten'!U75</f>
        <v>0</v>
      </c>
    </row>
    <row r="64" spans="1:22" s="1198" customFormat="1">
      <c r="B64" s="1273" t="s">
        <v>517</v>
      </c>
      <c r="C64" s="1436" t="s">
        <v>188</v>
      </c>
      <c r="D64" s="1570" t="s">
        <v>53</v>
      </c>
      <c r="E64" s="1460">
        <f>'4a) Berechnungen zu Planwerten'!E76</f>
        <v>0</v>
      </c>
      <c r="F64" s="1460">
        <f>'4a) Berechnungen zu Planwerten'!F76</f>
        <v>0</v>
      </c>
      <c r="G64" s="1460">
        <f>'4a) Berechnungen zu Planwerten'!G76</f>
        <v>0</v>
      </c>
      <c r="H64" s="1460">
        <f>'4a) Berechnungen zu Planwerten'!H76</f>
        <v>0</v>
      </c>
      <c r="I64" s="1460">
        <f>'4a) Berechnungen zu Planwerten'!I76</f>
        <v>0</v>
      </c>
      <c r="J64" s="1460">
        <f>'4a) Berechnungen zu Planwerten'!J76</f>
        <v>0</v>
      </c>
      <c r="K64" s="1460">
        <f>'4a) Berechnungen zu Planwerten'!K76</f>
        <v>0</v>
      </c>
      <c r="L64" s="1460">
        <f>'4a) Berechnungen zu Planwerten'!L76</f>
        <v>0</v>
      </c>
      <c r="M64" s="1460">
        <f>'4a) Berechnungen zu Planwerten'!M76</f>
        <v>0</v>
      </c>
      <c r="N64" s="1460">
        <f>'4a) Berechnungen zu Planwerten'!N76</f>
        <v>0</v>
      </c>
      <c r="O64" s="1460">
        <f>'4a) Berechnungen zu Planwerten'!O76</f>
        <v>0</v>
      </c>
      <c r="P64" s="1460">
        <f>'4a) Berechnungen zu Planwerten'!P76</f>
        <v>0</v>
      </c>
      <c r="Q64" s="1460">
        <f>'4a) Berechnungen zu Planwerten'!Q76</f>
        <v>0</v>
      </c>
      <c r="R64" s="1460">
        <f>'4a) Berechnungen zu Planwerten'!R76</f>
        <v>0</v>
      </c>
      <c r="S64" s="1460">
        <f>'4a) Berechnungen zu Planwerten'!S76</f>
        <v>0</v>
      </c>
      <c r="T64" s="1460">
        <f>'4a) Berechnungen zu Planwerten'!T76</f>
        <v>0</v>
      </c>
      <c r="U64" s="1499">
        <f>'4a) Berechnungen zu Planwerten'!U76</f>
        <v>0</v>
      </c>
    </row>
    <row r="65" spans="1:21" s="1198" customFormat="1" ht="16.5">
      <c r="B65" s="1273" t="s">
        <v>518</v>
      </c>
      <c r="C65" s="1436" t="s">
        <v>188</v>
      </c>
      <c r="D65" s="1570" t="s">
        <v>53</v>
      </c>
      <c r="E65" s="1460">
        <f>'4a) Berechnungen zu Planwerten'!E76</f>
        <v>0</v>
      </c>
      <c r="F65" s="1460">
        <f>'4a) Berechnungen zu Planwerten'!F76</f>
        <v>0</v>
      </c>
      <c r="G65" s="1460">
        <f>'4a) Berechnungen zu Planwerten'!G76</f>
        <v>0</v>
      </c>
      <c r="H65" s="1460">
        <f>'4a) Berechnungen zu Planwerten'!H76</f>
        <v>0</v>
      </c>
      <c r="I65" s="1460">
        <f>'4a) Berechnungen zu Planwerten'!I76</f>
        <v>0</v>
      </c>
      <c r="J65" s="1460">
        <f>'4a) Berechnungen zu Planwerten'!J76</f>
        <v>0</v>
      </c>
      <c r="K65" s="1460">
        <f>'4a) Berechnungen zu Planwerten'!K76</f>
        <v>0</v>
      </c>
      <c r="L65" s="1460">
        <f>'4a) Berechnungen zu Planwerten'!L76</f>
        <v>0</v>
      </c>
      <c r="M65" s="1460">
        <f>'4a) Berechnungen zu Planwerten'!M76</f>
        <v>0</v>
      </c>
      <c r="N65" s="1460">
        <f>'4a) Berechnungen zu Planwerten'!N76</f>
        <v>0</v>
      </c>
      <c r="O65" s="1460">
        <f>'4a) Berechnungen zu Planwerten'!O76</f>
        <v>0</v>
      </c>
      <c r="P65" s="1460">
        <f>'4a) Berechnungen zu Planwerten'!P76</f>
        <v>0</v>
      </c>
      <c r="Q65" s="1460">
        <f>'4a) Berechnungen zu Planwerten'!Q76</f>
        <v>0</v>
      </c>
      <c r="R65" s="1460">
        <f>'4a) Berechnungen zu Planwerten'!R76</f>
        <v>0</v>
      </c>
      <c r="S65" s="1460">
        <f>'4a) Berechnungen zu Planwerten'!S76</f>
        <v>0</v>
      </c>
      <c r="T65" s="1460">
        <f>'4a) Berechnungen zu Planwerten'!T76</f>
        <v>0</v>
      </c>
      <c r="U65" s="1499">
        <f>'4a) Berechnungen zu Planwerten'!U76</f>
        <v>0</v>
      </c>
    </row>
    <row r="66" spans="1:21" s="1198" customFormat="1">
      <c r="B66" s="1276" t="s">
        <v>519</v>
      </c>
      <c r="C66" s="1462" t="s">
        <v>188</v>
      </c>
      <c r="D66" s="1571" t="s">
        <v>53</v>
      </c>
      <c r="E66" s="1464">
        <f>'4a) Berechnungen zu Planwerten'!E77</f>
        <v>0</v>
      </c>
      <c r="F66" s="1464">
        <f>'4a) Berechnungen zu Planwerten'!F77</f>
        <v>0</v>
      </c>
      <c r="G66" s="1464">
        <f>'4a) Berechnungen zu Planwerten'!G77</f>
        <v>0</v>
      </c>
      <c r="H66" s="1464">
        <f>'4a) Berechnungen zu Planwerten'!H77</f>
        <v>0</v>
      </c>
      <c r="I66" s="1464">
        <f>'4a) Berechnungen zu Planwerten'!I77</f>
        <v>0</v>
      </c>
      <c r="J66" s="1464">
        <f>'4a) Berechnungen zu Planwerten'!J77</f>
        <v>0</v>
      </c>
      <c r="K66" s="1464">
        <f>'4a) Berechnungen zu Planwerten'!K77</f>
        <v>0</v>
      </c>
      <c r="L66" s="1464">
        <f>'4a) Berechnungen zu Planwerten'!L77</f>
        <v>0</v>
      </c>
      <c r="M66" s="1464">
        <f>'4a) Berechnungen zu Planwerten'!M77</f>
        <v>0</v>
      </c>
      <c r="N66" s="1464">
        <f>'4a) Berechnungen zu Planwerten'!N77</f>
        <v>0</v>
      </c>
      <c r="O66" s="1464">
        <f>'4a) Berechnungen zu Planwerten'!O77</f>
        <v>0</v>
      </c>
      <c r="P66" s="1464">
        <f>'4a) Berechnungen zu Planwerten'!P77</f>
        <v>0</v>
      </c>
      <c r="Q66" s="1464">
        <f>'4a) Berechnungen zu Planwerten'!Q77</f>
        <v>0</v>
      </c>
      <c r="R66" s="1464">
        <f>'4a) Berechnungen zu Planwerten'!R77</f>
        <v>0</v>
      </c>
      <c r="S66" s="1464">
        <f>'4a) Berechnungen zu Planwerten'!S77</f>
        <v>0</v>
      </c>
      <c r="T66" s="1464">
        <f>'4a) Berechnungen zu Planwerten'!T77</f>
        <v>0</v>
      </c>
      <c r="U66" s="1548">
        <f>'4a) Berechnungen zu Planwerten'!U77</f>
        <v>0</v>
      </c>
    </row>
    <row r="67" spans="1:21" s="1198" customFormat="1">
      <c r="B67" s="1273" t="s">
        <v>520</v>
      </c>
      <c r="C67" s="1436" t="s">
        <v>188</v>
      </c>
      <c r="D67" s="1570" t="s">
        <v>53</v>
      </c>
      <c r="E67" s="1460">
        <f>'4a) Berechnungen zu Planwerten'!E78</f>
        <v>0</v>
      </c>
      <c r="F67" s="1460">
        <f>'4a) Berechnungen zu Planwerten'!F78</f>
        <v>0</v>
      </c>
      <c r="G67" s="1460">
        <f>'4a) Berechnungen zu Planwerten'!G78</f>
        <v>0</v>
      </c>
      <c r="H67" s="1460">
        <f>'4a) Berechnungen zu Planwerten'!H78</f>
        <v>0</v>
      </c>
      <c r="I67" s="1460">
        <f>'4a) Berechnungen zu Planwerten'!I78</f>
        <v>0</v>
      </c>
      <c r="J67" s="1460">
        <f>'4a) Berechnungen zu Planwerten'!J78</f>
        <v>0</v>
      </c>
      <c r="K67" s="1460">
        <f>'4a) Berechnungen zu Planwerten'!K78</f>
        <v>0</v>
      </c>
      <c r="L67" s="1460">
        <f>'4a) Berechnungen zu Planwerten'!L78</f>
        <v>0</v>
      </c>
      <c r="M67" s="1460">
        <f>'4a) Berechnungen zu Planwerten'!M78</f>
        <v>0</v>
      </c>
      <c r="N67" s="1460">
        <f>'4a) Berechnungen zu Planwerten'!N78</f>
        <v>0</v>
      </c>
      <c r="O67" s="1460">
        <f>'4a) Berechnungen zu Planwerten'!O78</f>
        <v>0</v>
      </c>
      <c r="P67" s="1460">
        <f>'4a) Berechnungen zu Planwerten'!P78</f>
        <v>0</v>
      </c>
      <c r="Q67" s="1460">
        <f>'4a) Berechnungen zu Planwerten'!Q78</f>
        <v>0</v>
      </c>
      <c r="R67" s="1460">
        <f>'4a) Berechnungen zu Planwerten'!R78</f>
        <v>0</v>
      </c>
      <c r="S67" s="1460">
        <f>'4a) Berechnungen zu Planwerten'!S78</f>
        <v>0</v>
      </c>
      <c r="T67" s="1460">
        <f>'4a) Berechnungen zu Planwerten'!T78</f>
        <v>0</v>
      </c>
      <c r="U67" s="1499">
        <f>'4a) Berechnungen zu Planwerten'!U78</f>
        <v>0</v>
      </c>
    </row>
    <row r="68" spans="1:21" s="1198" customFormat="1" ht="15" thickBot="1">
      <c r="B68" s="1572" t="s">
        <v>521</v>
      </c>
      <c r="C68" s="1462" t="s">
        <v>188</v>
      </c>
      <c r="D68" s="1573" t="s">
        <v>53</v>
      </c>
      <c r="E68" s="1464">
        <f>'4a) Berechnungen zu Planwerten'!E79</f>
        <v>0</v>
      </c>
      <c r="F68" s="1464">
        <f>'4a) Berechnungen zu Planwerten'!F79</f>
        <v>0</v>
      </c>
      <c r="G68" s="1464">
        <f>'4a) Berechnungen zu Planwerten'!G79</f>
        <v>0</v>
      </c>
      <c r="H68" s="1464">
        <f>'4a) Berechnungen zu Planwerten'!H79</f>
        <v>0</v>
      </c>
      <c r="I68" s="1464">
        <f>'4a) Berechnungen zu Planwerten'!I79</f>
        <v>0</v>
      </c>
      <c r="J68" s="1464">
        <f>'4a) Berechnungen zu Planwerten'!J79</f>
        <v>0</v>
      </c>
      <c r="K68" s="1464">
        <f>'4a) Berechnungen zu Planwerten'!K79</f>
        <v>0</v>
      </c>
      <c r="L68" s="1464">
        <f>'4a) Berechnungen zu Planwerten'!L79</f>
        <v>0</v>
      </c>
      <c r="M68" s="1464">
        <f>'4a) Berechnungen zu Planwerten'!M79</f>
        <v>0</v>
      </c>
      <c r="N68" s="1464">
        <f>'4a) Berechnungen zu Planwerten'!N79</f>
        <v>0</v>
      </c>
      <c r="O68" s="1464">
        <f>'4a) Berechnungen zu Planwerten'!O79</f>
        <v>0</v>
      </c>
      <c r="P68" s="1464">
        <f>'4a) Berechnungen zu Planwerten'!P79</f>
        <v>0</v>
      </c>
      <c r="Q68" s="1464">
        <f>'4a) Berechnungen zu Planwerten'!Q79</f>
        <v>0</v>
      </c>
      <c r="R68" s="1464">
        <f>'4a) Berechnungen zu Planwerten'!R79</f>
        <v>0</v>
      </c>
      <c r="S68" s="1464">
        <f>'4a) Berechnungen zu Planwerten'!S79</f>
        <v>0</v>
      </c>
      <c r="T68" s="1464">
        <f>'4a) Berechnungen zu Planwerten'!T79</f>
        <v>0</v>
      </c>
      <c r="U68" s="1548">
        <f>'4a) Berechnungen zu Planwerten'!U79</f>
        <v>0</v>
      </c>
    </row>
    <row r="69" spans="1:21" s="1198" customFormat="1" ht="15" customHeight="1" thickBot="1">
      <c r="B69" s="1574"/>
      <c r="C69" s="1575"/>
      <c r="D69" s="1576"/>
      <c r="E69" s="1577"/>
      <c r="F69" s="1578"/>
      <c r="G69" s="1578"/>
      <c r="H69" s="1578"/>
      <c r="I69" s="1578"/>
      <c r="J69" s="1578"/>
      <c r="K69" s="1578"/>
      <c r="L69" s="1578"/>
      <c r="M69" s="1578"/>
      <c r="N69" s="1578"/>
      <c r="O69" s="1578"/>
      <c r="P69" s="1578"/>
      <c r="Q69" s="1578"/>
      <c r="R69" s="1578"/>
      <c r="S69" s="1578"/>
      <c r="T69" s="1579"/>
      <c r="U69" s="1580"/>
    </row>
    <row r="70" spans="1:21" s="1198" customFormat="1" ht="17" thickBot="1">
      <c r="B70" s="1520" t="s">
        <v>317</v>
      </c>
      <c r="C70" s="1521" t="s">
        <v>310</v>
      </c>
      <c r="D70" s="1522" t="s">
        <v>53</v>
      </c>
      <c r="E70" s="1507">
        <f>E96+E106+E116+E126+E136+E146+E156</f>
        <v>0</v>
      </c>
      <c r="F70" s="1507">
        <f t="shared" ref="F70:U70" si="19">F96+F106+F116+F126+F136+F146+F156</f>
        <v>0</v>
      </c>
      <c r="G70" s="1507">
        <f t="shared" si="19"/>
        <v>0</v>
      </c>
      <c r="H70" s="1507">
        <f t="shared" si="19"/>
        <v>0</v>
      </c>
      <c r="I70" s="1507">
        <f t="shared" si="19"/>
        <v>0</v>
      </c>
      <c r="J70" s="1507">
        <f t="shared" si="19"/>
        <v>0</v>
      </c>
      <c r="K70" s="1507">
        <f t="shared" si="19"/>
        <v>0</v>
      </c>
      <c r="L70" s="1507">
        <f t="shared" si="19"/>
        <v>0</v>
      </c>
      <c r="M70" s="1507">
        <f t="shared" si="19"/>
        <v>0</v>
      </c>
      <c r="N70" s="1507">
        <f t="shared" si="19"/>
        <v>0</v>
      </c>
      <c r="O70" s="1507">
        <f t="shared" si="19"/>
        <v>0</v>
      </c>
      <c r="P70" s="1507">
        <f t="shared" si="19"/>
        <v>0</v>
      </c>
      <c r="Q70" s="1507">
        <f t="shared" si="19"/>
        <v>0</v>
      </c>
      <c r="R70" s="1507">
        <f t="shared" si="19"/>
        <v>0</v>
      </c>
      <c r="S70" s="1507">
        <f t="shared" si="19"/>
        <v>0</v>
      </c>
      <c r="T70" s="1507">
        <f t="shared" si="19"/>
        <v>0</v>
      </c>
      <c r="U70" s="1508">
        <f t="shared" si="19"/>
        <v>0</v>
      </c>
    </row>
    <row r="71" spans="1:21" s="1198" customFormat="1">
      <c r="A71" s="1355"/>
      <c r="B71" s="1117"/>
      <c r="C71" s="1117"/>
      <c r="D71" s="1367"/>
    </row>
    <row r="72" spans="1:21" s="1198" customFormat="1" ht="15" thickBot="1"/>
    <row r="73" spans="1:21" s="1198" customFormat="1" ht="19" thickBot="1">
      <c r="A73" s="1117"/>
      <c r="B73" s="1254" t="s">
        <v>318</v>
      </c>
      <c r="C73" s="1117"/>
      <c r="D73" s="575"/>
      <c r="E73" s="575"/>
      <c r="F73" s="1117"/>
      <c r="G73" s="1117"/>
      <c r="H73" s="1117"/>
      <c r="I73" s="1117"/>
      <c r="J73" s="1117"/>
      <c r="K73" s="1117"/>
      <c r="L73" s="1117"/>
      <c r="M73" s="1117"/>
      <c r="N73" s="1117"/>
      <c r="O73" s="1117"/>
      <c r="P73" s="1117"/>
      <c r="Q73" s="1117"/>
      <c r="R73" s="1117"/>
    </row>
    <row r="74" spans="1:21" s="1198" customFormat="1" ht="30" customHeight="1" thickBot="1">
      <c r="B74" s="1372" t="s">
        <v>319</v>
      </c>
      <c r="C74" s="1397" t="s">
        <v>52</v>
      </c>
      <c r="D74" s="1519"/>
      <c r="E74" s="1298">
        <f>YEAR('2b) Allg. Inputs'!$C$8)</f>
        <v>1900</v>
      </c>
      <c r="F74" s="1268">
        <f t="shared" ref="F74:R74" si="20">E74+1</f>
        <v>1901</v>
      </c>
      <c r="G74" s="1268">
        <f t="shared" si="20"/>
        <v>1902</v>
      </c>
      <c r="H74" s="1268">
        <f t="shared" si="20"/>
        <v>1903</v>
      </c>
      <c r="I74" s="1268">
        <f t="shared" si="20"/>
        <v>1904</v>
      </c>
      <c r="J74" s="1268">
        <f t="shared" si="20"/>
        <v>1905</v>
      </c>
      <c r="K74" s="1268">
        <f t="shared" si="20"/>
        <v>1906</v>
      </c>
      <c r="L74" s="1268">
        <f t="shared" si="20"/>
        <v>1907</v>
      </c>
      <c r="M74" s="1268">
        <f t="shared" si="20"/>
        <v>1908</v>
      </c>
      <c r="N74" s="1268">
        <f t="shared" si="20"/>
        <v>1909</v>
      </c>
      <c r="O74" s="1268">
        <f t="shared" si="20"/>
        <v>1910</v>
      </c>
      <c r="P74" s="1268">
        <f t="shared" si="20"/>
        <v>1911</v>
      </c>
      <c r="Q74" s="1268">
        <f t="shared" si="20"/>
        <v>1912</v>
      </c>
      <c r="R74" s="1268">
        <f t="shared" si="20"/>
        <v>1913</v>
      </c>
      <c r="S74" s="1268">
        <f>IF('4c) Berechnungen_MFS'!E99 = "Nein",R74+1, R74+1&amp;" 1. Teil-KJ")</f>
        <v>1914</v>
      </c>
      <c r="T74" s="1269" t="str">
        <f>IF('4c) Berechnungen_MFS'!E99 = "Nein","", R74+1&amp;" 2. Teil-KJ")</f>
        <v/>
      </c>
      <c r="U74" s="1270" t="str">
        <f>IF('4c) Berechnungen_MFS'!E99="Ja",R74+2,"")</f>
        <v/>
      </c>
    </row>
    <row r="75" spans="1:21" s="1198" customFormat="1">
      <c r="B75" s="1259" t="s">
        <v>100</v>
      </c>
      <c r="C75" s="1271" t="s">
        <v>157</v>
      </c>
      <c r="D75" s="1568" t="s">
        <v>53</v>
      </c>
      <c r="E75" s="1456">
        <f>E89+E99+E109+E119+E129+E139+E149</f>
        <v>0</v>
      </c>
      <c r="F75" s="1581">
        <f t="shared" ref="F75:U75" si="21">F89+F99+F109+F119+F129+F139+F149</f>
        <v>0</v>
      </c>
      <c r="G75" s="1581">
        <f t="shared" si="21"/>
        <v>0</v>
      </c>
      <c r="H75" s="1581">
        <f t="shared" si="21"/>
        <v>0</v>
      </c>
      <c r="I75" s="1581">
        <f t="shared" si="21"/>
        <v>0</v>
      </c>
      <c r="J75" s="1581">
        <f t="shared" si="21"/>
        <v>0</v>
      </c>
      <c r="K75" s="1581">
        <f t="shared" si="21"/>
        <v>0</v>
      </c>
      <c r="L75" s="1581">
        <f t="shared" si="21"/>
        <v>0</v>
      </c>
      <c r="M75" s="1581">
        <f t="shared" si="21"/>
        <v>0</v>
      </c>
      <c r="N75" s="1581">
        <f t="shared" si="21"/>
        <v>0</v>
      </c>
      <c r="O75" s="1581">
        <f t="shared" si="21"/>
        <v>0</v>
      </c>
      <c r="P75" s="1581">
        <f t="shared" si="21"/>
        <v>0</v>
      </c>
      <c r="Q75" s="1581">
        <f t="shared" si="21"/>
        <v>0</v>
      </c>
      <c r="R75" s="1581">
        <f t="shared" si="21"/>
        <v>0</v>
      </c>
      <c r="S75" s="1581">
        <f t="shared" si="21"/>
        <v>0</v>
      </c>
      <c r="T75" s="1581">
        <f t="shared" si="21"/>
        <v>0</v>
      </c>
      <c r="U75" s="1569">
        <f t="shared" si="21"/>
        <v>0</v>
      </c>
    </row>
    <row r="76" spans="1:21" s="1198" customFormat="1">
      <c r="B76" s="1273" t="s">
        <v>320</v>
      </c>
      <c r="C76" s="1274" t="s">
        <v>157</v>
      </c>
      <c r="D76" s="1570" t="s">
        <v>53</v>
      </c>
      <c r="E76" s="1460">
        <f>E90+E100+E110+E120+E130+E140+E150</f>
        <v>0</v>
      </c>
      <c r="F76" s="1547">
        <f t="shared" ref="F76:U76" si="22">F90+F100+F110+F120+F130+F140+F150</f>
        <v>0</v>
      </c>
      <c r="G76" s="1547">
        <f t="shared" si="22"/>
        <v>0</v>
      </c>
      <c r="H76" s="1547">
        <f t="shared" si="22"/>
        <v>0</v>
      </c>
      <c r="I76" s="1547">
        <f t="shared" si="22"/>
        <v>0</v>
      </c>
      <c r="J76" s="1547">
        <f t="shared" si="22"/>
        <v>0</v>
      </c>
      <c r="K76" s="1547">
        <f t="shared" si="22"/>
        <v>0</v>
      </c>
      <c r="L76" s="1547">
        <f t="shared" si="22"/>
        <v>0</v>
      </c>
      <c r="M76" s="1547">
        <f t="shared" si="22"/>
        <v>0</v>
      </c>
      <c r="N76" s="1547">
        <f t="shared" si="22"/>
        <v>0</v>
      </c>
      <c r="O76" s="1547">
        <f t="shared" si="22"/>
        <v>0</v>
      </c>
      <c r="P76" s="1547">
        <f t="shared" si="22"/>
        <v>0</v>
      </c>
      <c r="Q76" s="1547">
        <f t="shared" si="22"/>
        <v>0</v>
      </c>
      <c r="R76" s="1547">
        <f t="shared" si="22"/>
        <v>0</v>
      </c>
      <c r="S76" s="1547">
        <f t="shared" si="22"/>
        <v>0</v>
      </c>
      <c r="T76" s="1547">
        <f t="shared" si="22"/>
        <v>0</v>
      </c>
      <c r="U76" s="1499">
        <f t="shared" si="22"/>
        <v>0</v>
      </c>
    </row>
    <row r="77" spans="1:21" s="1198" customFormat="1">
      <c r="B77" s="1276" t="s">
        <v>104</v>
      </c>
      <c r="C77" s="1277" t="s">
        <v>157</v>
      </c>
      <c r="D77" s="1571" t="s">
        <v>53</v>
      </c>
      <c r="E77" s="1464">
        <f t="shared" ref="E77:U77" si="23">E91+E101+E111+E121+E131+E141+E151</f>
        <v>0</v>
      </c>
      <c r="F77" s="1549">
        <f t="shared" si="23"/>
        <v>0</v>
      </c>
      <c r="G77" s="1549">
        <f t="shared" si="23"/>
        <v>0</v>
      </c>
      <c r="H77" s="1549">
        <f t="shared" si="23"/>
        <v>0</v>
      </c>
      <c r="I77" s="1549">
        <f t="shared" si="23"/>
        <v>0</v>
      </c>
      <c r="J77" s="1549">
        <f t="shared" si="23"/>
        <v>0</v>
      </c>
      <c r="K77" s="1549">
        <f t="shared" si="23"/>
        <v>0</v>
      </c>
      <c r="L77" s="1549">
        <f t="shared" si="23"/>
        <v>0</v>
      </c>
      <c r="M77" s="1549">
        <f t="shared" si="23"/>
        <v>0</v>
      </c>
      <c r="N77" s="1549">
        <f t="shared" si="23"/>
        <v>0</v>
      </c>
      <c r="O77" s="1549">
        <f t="shared" si="23"/>
        <v>0</v>
      </c>
      <c r="P77" s="1549">
        <f t="shared" si="23"/>
        <v>0</v>
      </c>
      <c r="Q77" s="1549">
        <f t="shared" si="23"/>
        <v>0</v>
      </c>
      <c r="R77" s="1549">
        <f t="shared" si="23"/>
        <v>0</v>
      </c>
      <c r="S77" s="1549">
        <f t="shared" si="23"/>
        <v>0</v>
      </c>
      <c r="T77" s="1549">
        <f t="shared" si="23"/>
        <v>0</v>
      </c>
      <c r="U77" s="1548">
        <f t="shared" si="23"/>
        <v>0</v>
      </c>
    </row>
    <row r="78" spans="1:21" s="1198" customFormat="1">
      <c r="B78" s="1273" t="s">
        <v>105</v>
      </c>
      <c r="C78" s="1274" t="s">
        <v>157</v>
      </c>
      <c r="D78" s="1570" t="s">
        <v>53</v>
      </c>
      <c r="E78" s="1460">
        <f t="shared" ref="E78:U78" si="24">E92+E102+E112+E122+E132+E142+E152</f>
        <v>0</v>
      </c>
      <c r="F78" s="1547">
        <f t="shared" si="24"/>
        <v>0</v>
      </c>
      <c r="G78" s="1547">
        <f t="shared" si="24"/>
        <v>0</v>
      </c>
      <c r="H78" s="1547">
        <f t="shared" si="24"/>
        <v>0</v>
      </c>
      <c r="I78" s="1547">
        <f t="shared" si="24"/>
        <v>0</v>
      </c>
      <c r="J78" s="1547">
        <f t="shared" si="24"/>
        <v>0</v>
      </c>
      <c r="K78" s="1547">
        <f t="shared" si="24"/>
        <v>0</v>
      </c>
      <c r="L78" s="1547">
        <f t="shared" si="24"/>
        <v>0</v>
      </c>
      <c r="M78" s="1547">
        <f t="shared" si="24"/>
        <v>0</v>
      </c>
      <c r="N78" s="1547">
        <f t="shared" si="24"/>
        <v>0</v>
      </c>
      <c r="O78" s="1547">
        <f t="shared" si="24"/>
        <v>0</v>
      </c>
      <c r="P78" s="1547">
        <f t="shared" si="24"/>
        <v>0</v>
      </c>
      <c r="Q78" s="1547">
        <f t="shared" si="24"/>
        <v>0</v>
      </c>
      <c r="R78" s="1547">
        <f t="shared" si="24"/>
        <v>0</v>
      </c>
      <c r="S78" s="1547">
        <f t="shared" si="24"/>
        <v>0</v>
      </c>
      <c r="T78" s="1547">
        <f t="shared" si="24"/>
        <v>0</v>
      </c>
      <c r="U78" s="1499">
        <f t="shared" si="24"/>
        <v>0</v>
      </c>
    </row>
    <row r="79" spans="1:21" s="1198" customFormat="1">
      <c r="B79" s="1572" t="s">
        <v>106</v>
      </c>
      <c r="C79" s="1582" t="s">
        <v>157</v>
      </c>
      <c r="D79" s="1573" t="s">
        <v>53</v>
      </c>
      <c r="E79" s="1464">
        <f t="shared" ref="E79:U79" si="25">E93+E103+E113+E123+E133+E143+E153</f>
        <v>0</v>
      </c>
      <c r="F79" s="1549">
        <f t="shared" si="25"/>
        <v>0</v>
      </c>
      <c r="G79" s="1549">
        <f t="shared" si="25"/>
        <v>0</v>
      </c>
      <c r="H79" s="1549">
        <f t="shared" si="25"/>
        <v>0</v>
      </c>
      <c r="I79" s="1549">
        <f t="shared" si="25"/>
        <v>0</v>
      </c>
      <c r="J79" s="1549">
        <f t="shared" si="25"/>
        <v>0</v>
      </c>
      <c r="K79" s="1549">
        <f t="shared" si="25"/>
        <v>0</v>
      </c>
      <c r="L79" s="1549">
        <f t="shared" si="25"/>
        <v>0</v>
      </c>
      <c r="M79" s="1549">
        <f t="shared" si="25"/>
        <v>0</v>
      </c>
      <c r="N79" s="1549">
        <f t="shared" si="25"/>
        <v>0</v>
      </c>
      <c r="O79" s="1549">
        <f t="shared" si="25"/>
        <v>0</v>
      </c>
      <c r="P79" s="1549">
        <f t="shared" si="25"/>
        <v>0</v>
      </c>
      <c r="Q79" s="1549">
        <f t="shared" si="25"/>
        <v>0</v>
      </c>
      <c r="R79" s="1549">
        <f t="shared" si="25"/>
        <v>0</v>
      </c>
      <c r="S79" s="1549">
        <f t="shared" si="25"/>
        <v>0</v>
      </c>
      <c r="T79" s="1549">
        <f t="shared" si="25"/>
        <v>0</v>
      </c>
      <c r="U79" s="1548">
        <f t="shared" si="25"/>
        <v>0</v>
      </c>
    </row>
    <row r="80" spans="1:21" s="1198" customFormat="1">
      <c r="B80" s="1273" t="s">
        <v>321</v>
      </c>
      <c r="C80" s="1274" t="s">
        <v>157</v>
      </c>
      <c r="D80" s="1570" t="s">
        <v>53</v>
      </c>
      <c r="E80" s="1460">
        <f t="shared" ref="E80:U80" si="26">E94+E104+E114+E124+E134+E144+E154</f>
        <v>0</v>
      </c>
      <c r="F80" s="1547">
        <f t="shared" si="26"/>
        <v>0</v>
      </c>
      <c r="G80" s="1547">
        <f t="shared" si="26"/>
        <v>0</v>
      </c>
      <c r="H80" s="1547">
        <f t="shared" si="26"/>
        <v>0</v>
      </c>
      <c r="I80" s="1547">
        <f t="shared" si="26"/>
        <v>0</v>
      </c>
      <c r="J80" s="1547">
        <f t="shared" si="26"/>
        <v>0</v>
      </c>
      <c r="K80" s="1547">
        <f t="shared" si="26"/>
        <v>0</v>
      </c>
      <c r="L80" s="1547">
        <f t="shared" si="26"/>
        <v>0</v>
      </c>
      <c r="M80" s="1547">
        <f t="shared" si="26"/>
        <v>0</v>
      </c>
      <c r="N80" s="1547">
        <f t="shared" si="26"/>
        <v>0</v>
      </c>
      <c r="O80" s="1547">
        <f t="shared" si="26"/>
        <v>0</v>
      </c>
      <c r="P80" s="1547">
        <f t="shared" si="26"/>
        <v>0</v>
      </c>
      <c r="Q80" s="1547">
        <f t="shared" si="26"/>
        <v>0</v>
      </c>
      <c r="R80" s="1547">
        <f t="shared" si="26"/>
        <v>0</v>
      </c>
      <c r="S80" s="1547">
        <f t="shared" si="26"/>
        <v>0</v>
      </c>
      <c r="T80" s="1547">
        <f t="shared" si="26"/>
        <v>0</v>
      </c>
      <c r="U80" s="1499">
        <f t="shared" si="26"/>
        <v>0</v>
      </c>
    </row>
    <row r="81" spans="2:21" s="1198" customFormat="1" ht="15" customHeight="1" thickBot="1">
      <c r="B81" s="1583" t="s">
        <v>569</v>
      </c>
      <c r="C81" s="1584" t="s">
        <v>157</v>
      </c>
      <c r="D81" s="1585" t="s">
        <v>53</v>
      </c>
      <c r="E81" s="1586">
        <f t="shared" ref="E81:U81" si="27">E95+E105+E115+E125+E135+E145+E155</f>
        <v>0</v>
      </c>
      <c r="F81" s="1587">
        <f t="shared" si="27"/>
        <v>0</v>
      </c>
      <c r="G81" s="1587">
        <f t="shared" si="27"/>
        <v>0</v>
      </c>
      <c r="H81" s="1587">
        <f t="shared" si="27"/>
        <v>0</v>
      </c>
      <c r="I81" s="1587">
        <f t="shared" si="27"/>
        <v>0</v>
      </c>
      <c r="J81" s="1587">
        <f t="shared" si="27"/>
        <v>0</v>
      </c>
      <c r="K81" s="1587">
        <f t="shared" si="27"/>
        <v>0</v>
      </c>
      <c r="L81" s="1587">
        <f t="shared" si="27"/>
        <v>0</v>
      </c>
      <c r="M81" s="1587">
        <f t="shared" si="27"/>
        <v>0</v>
      </c>
      <c r="N81" s="1587">
        <f t="shared" si="27"/>
        <v>0</v>
      </c>
      <c r="O81" s="1587">
        <f t="shared" si="27"/>
        <v>0</v>
      </c>
      <c r="P81" s="1587">
        <f t="shared" si="27"/>
        <v>0</v>
      </c>
      <c r="Q81" s="1587">
        <f t="shared" si="27"/>
        <v>0</v>
      </c>
      <c r="R81" s="1587">
        <f t="shared" si="27"/>
        <v>0</v>
      </c>
      <c r="S81" s="1587">
        <f t="shared" si="27"/>
        <v>0</v>
      </c>
      <c r="T81" s="1587">
        <f t="shared" si="27"/>
        <v>0</v>
      </c>
      <c r="U81" s="1588">
        <f t="shared" si="27"/>
        <v>0</v>
      </c>
    </row>
    <row r="82" spans="2:21" s="1198" customFormat="1" ht="15" customHeight="1" thickBot="1">
      <c r="B82" s="1574"/>
      <c r="C82" s="1575"/>
      <c r="D82" s="1576"/>
      <c r="E82" s="1577"/>
      <c r="F82" s="1578"/>
      <c r="G82" s="1578"/>
      <c r="H82" s="1578"/>
      <c r="I82" s="1578"/>
      <c r="J82" s="1578"/>
      <c r="K82" s="1578"/>
      <c r="L82" s="1578"/>
      <c r="M82" s="1578"/>
      <c r="N82" s="1578"/>
      <c r="O82" s="1578"/>
      <c r="P82" s="1578"/>
      <c r="Q82" s="1578"/>
      <c r="R82" s="1578"/>
      <c r="S82" s="1578"/>
      <c r="T82" s="1579"/>
      <c r="U82" s="1580"/>
    </row>
    <row r="83" spans="2:21" s="1198" customFormat="1" ht="17" thickBot="1">
      <c r="B83" s="1520" t="s">
        <v>317</v>
      </c>
      <c r="C83" s="1521" t="s">
        <v>310</v>
      </c>
      <c r="D83" s="1522" t="s">
        <v>53</v>
      </c>
      <c r="E83" s="1507">
        <f>E96+E106+E116+E126+E136+E146+E156</f>
        <v>0</v>
      </c>
      <c r="F83" s="1523">
        <f>F96+F106+F116+F126+F136+F146+F156</f>
        <v>0</v>
      </c>
      <c r="G83" s="1523">
        <f t="shared" ref="G83:U83" si="28">G96+G106+G116+G126+G136+G146+G156</f>
        <v>0</v>
      </c>
      <c r="H83" s="1523">
        <f>H96+H106+H116+H126+H136+H146+H156</f>
        <v>0</v>
      </c>
      <c r="I83" s="1523">
        <f t="shared" si="28"/>
        <v>0</v>
      </c>
      <c r="J83" s="1523">
        <f t="shared" si="28"/>
        <v>0</v>
      </c>
      <c r="K83" s="1523">
        <f t="shared" si="28"/>
        <v>0</v>
      </c>
      <c r="L83" s="1523">
        <f t="shared" si="28"/>
        <v>0</v>
      </c>
      <c r="M83" s="1523">
        <f t="shared" si="28"/>
        <v>0</v>
      </c>
      <c r="N83" s="1523">
        <f t="shared" si="28"/>
        <v>0</v>
      </c>
      <c r="O83" s="1523">
        <f t="shared" si="28"/>
        <v>0</v>
      </c>
      <c r="P83" s="1523">
        <f t="shared" si="28"/>
        <v>0</v>
      </c>
      <c r="Q83" s="1523">
        <f t="shared" si="28"/>
        <v>0</v>
      </c>
      <c r="R83" s="1523">
        <f t="shared" si="28"/>
        <v>0</v>
      </c>
      <c r="S83" s="1523">
        <f>S96+S106+S116+S126+S136+S146+S156</f>
        <v>0</v>
      </c>
      <c r="T83" s="1523">
        <f>T96+T106+T116+T126+T136+T146+T156</f>
        <v>0</v>
      </c>
      <c r="U83" s="1508">
        <f t="shared" si="28"/>
        <v>0</v>
      </c>
    </row>
    <row r="84" spans="2:21" s="1198" customFormat="1">
      <c r="B84" s="1371"/>
      <c r="C84" s="1371"/>
    </row>
    <row r="85" spans="2:21" s="1198" customFormat="1" ht="15" thickBot="1"/>
    <row r="86" spans="2:21" s="1198" customFormat="1" ht="27" customHeight="1" thickBot="1">
      <c r="B86" s="1627" t="s">
        <v>522</v>
      </c>
      <c r="C86" s="1645"/>
    </row>
    <row r="87" spans="2:21" s="1198" customFormat="1" ht="19" thickBot="1">
      <c r="B87" s="1525" t="s">
        <v>166</v>
      </c>
      <c r="C87" s="1526"/>
    </row>
    <row r="88" spans="2:21" s="1198" customFormat="1" ht="29.9" customHeight="1" thickBot="1">
      <c r="B88" s="1589" t="s">
        <v>319</v>
      </c>
      <c r="C88" s="1527" t="s">
        <v>52</v>
      </c>
      <c r="D88" s="1519" t="s">
        <v>322</v>
      </c>
      <c r="E88" s="1398">
        <f>YEAR('2b) Allg. Inputs'!$C$8)</f>
        <v>1900</v>
      </c>
      <c r="F88" s="1398">
        <f>E88+1</f>
        <v>1901</v>
      </c>
      <c r="G88" s="1398">
        <f t="shared" ref="G88:R88" si="29">F88+1</f>
        <v>1902</v>
      </c>
      <c r="H88" s="1398">
        <f t="shared" si="29"/>
        <v>1903</v>
      </c>
      <c r="I88" s="1398">
        <f t="shared" si="29"/>
        <v>1904</v>
      </c>
      <c r="J88" s="1398">
        <f t="shared" si="29"/>
        <v>1905</v>
      </c>
      <c r="K88" s="1398">
        <f t="shared" si="29"/>
        <v>1906</v>
      </c>
      <c r="L88" s="1398">
        <f t="shared" si="29"/>
        <v>1907</v>
      </c>
      <c r="M88" s="1398">
        <f t="shared" si="29"/>
        <v>1908</v>
      </c>
      <c r="N88" s="1398">
        <f t="shared" si="29"/>
        <v>1909</v>
      </c>
      <c r="O88" s="1398">
        <f t="shared" si="29"/>
        <v>1910</v>
      </c>
      <c r="P88" s="1398">
        <f t="shared" si="29"/>
        <v>1911</v>
      </c>
      <c r="Q88" s="1398">
        <f t="shared" si="29"/>
        <v>1912</v>
      </c>
      <c r="R88" s="1398">
        <f t="shared" si="29"/>
        <v>1913</v>
      </c>
      <c r="S88" s="1398">
        <f>IF('4c) Berechnungen_MFS'!E99 = "Nein",R88+1, R88+1&amp;" 1. Teil-KJ")</f>
        <v>1914</v>
      </c>
      <c r="T88" s="1590" t="str">
        <f>IF('4c) Berechnungen_MFS'!E99 = "Nein","", R88+1&amp;" 2. Teil-KJ")</f>
        <v/>
      </c>
      <c r="U88" s="1591" t="str">
        <f>IF('4c) Berechnungen_MFS'!E99="Ja",R88+2,"")</f>
        <v/>
      </c>
    </row>
    <row r="89" spans="2:21" s="1198" customFormat="1">
      <c r="B89" s="1259" t="s">
        <v>100</v>
      </c>
      <c r="C89" s="1271" t="s">
        <v>157</v>
      </c>
      <c r="D89" s="1592">
        <f>VLOOKUP('2d) Planwerte (Anlage)'!$C$11,'3b) Referenzsysteme'!$B$5:$K$57,2,FALSE)</f>
        <v>0</v>
      </c>
      <c r="E89" s="1456">
        <f>VLOOKUP('2d) Planwerte (Anlage)'!$C$11,'3b) Referenzsysteme'!$B$5:$K$57,2,FALSE)*'2d) Planwerte (Anlage)'!E17</f>
        <v>0</v>
      </c>
      <c r="F89" s="1456">
        <f>VLOOKUP('2d) Planwerte (Anlage)'!$C$11,'3b) Referenzsysteme'!$B$5:$K$57,2,FALSE)*'2d) Planwerte (Anlage)'!F17</f>
        <v>0</v>
      </c>
      <c r="G89" s="1456">
        <f>VLOOKUP('2d) Planwerte (Anlage)'!$C$11,'3b) Referenzsysteme'!$B$5:$K$57,2,FALSE)*'2d) Planwerte (Anlage)'!G17</f>
        <v>0</v>
      </c>
      <c r="H89" s="1456">
        <f>VLOOKUP('2d) Planwerte (Anlage)'!$C$11,'3b) Referenzsysteme'!$B$5:$K$57,2,FALSE)*'2d) Planwerte (Anlage)'!H17</f>
        <v>0</v>
      </c>
      <c r="I89" s="1456">
        <f>VLOOKUP('2d) Planwerte (Anlage)'!$C$11,'3b) Referenzsysteme'!$B$5:$K$57,2,FALSE)*'2d) Planwerte (Anlage)'!I17</f>
        <v>0</v>
      </c>
      <c r="J89" s="1456">
        <f>VLOOKUP('2d) Planwerte (Anlage)'!$C$11,'3b) Referenzsysteme'!$B$5:$K$57,2,FALSE)*'2d) Planwerte (Anlage)'!J17</f>
        <v>0</v>
      </c>
      <c r="K89" s="1456">
        <f>VLOOKUP('2d) Planwerte (Anlage)'!$C$11,'3b) Referenzsysteme'!$B$5:$K$57,2,FALSE)*'2d) Planwerte (Anlage)'!K17</f>
        <v>0</v>
      </c>
      <c r="L89" s="1456">
        <f>VLOOKUP('2d) Planwerte (Anlage)'!$C$11,'3b) Referenzsysteme'!$B$5:$K$57,2,FALSE)*'2d) Planwerte (Anlage)'!L17</f>
        <v>0</v>
      </c>
      <c r="M89" s="1456">
        <f>VLOOKUP('2d) Planwerte (Anlage)'!$C$11,'3b) Referenzsysteme'!$B$5:$K$57,2,FALSE)*'2d) Planwerte (Anlage)'!M17</f>
        <v>0</v>
      </c>
      <c r="N89" s="1456">
        <f>VLOOKUP('2d) Planwerte (Anlage)'!$C$11,'3b) Referenzsysteme'!$B$5:$K$57,2,FALSE)*'2d) Planwerte (Anlage)'!N17</f>
        <v>0</v>
      </c>
      <c r="O89" s="1456">
        <f>VLOOKUP('2d) Planwerte (Anlage)'!$C$11,'3b) Referenzsysteme'!$B$5:$K$57,2,FALSE)*'2d) Planwerte (Anlage)'!O17</f>
        <v>0</v>
      </c>
      <c r="P89" s="1456">
        <f>VLOOKUP('2d) Planwerte (Anlage)'!$C$11,'3b) Referenzsysteme'!$B$5:$K$57,2,FALSE)*'2d) Planwerte (Anlage)'!P17</f>
        <v>0</v>
      </c>
      <c r="Q89" s="1456">
        <f>VLOOKUP('2d) Planwerte (Anlage)'!$C$11,'3b) Referenzsysteme'!$B$5:$K$57,2,FALSE)*'2d) Planwerte (Anlage)'!Q17</f>
        <v>0</v>
      </c>
      <c r="R89" s="1456">
        <f>VLOOKUP('2d) Planwerte (Anlage)'!$C$11,'3b) Referenzsysteme'!$B$5:$K$57,2,FALSE)*'2d) Planwerte (Anlage)'!R17</f>
        <v>0</v>
      </c>
      <c r="S89" s="1456">
        <f>VLOOKUP('2d) Planwerte (Anlage)'!$C$11,'3b) Referenzsysteme'!$B$5:$K$57,2,FALSE)*'2d) Planwerte (Anlage)'!S17</f>
        <v>0</v>
      </c>
      <c r="T89" s="1456">
        <f>VLOOKUP('2d) Planwerte (Anlage)'!$C$11,'3b) Referenzsysteme'!$B$5:$K$57,2,FALSE)*'2d) Planwerte (Anlage)'!T17</f>
        <v>0</v>
      </c>
      <c r="U89" s="1569">
        <f>VLOOKUP('2d) Planwerte (Anlage)'!$C$11,'3b) Referenzsysteme'!$B$5:$K$57,2,FALSE)*'2d) Planwerte (Anlage)'!U17</f>
        <v>0</v>
      </c>
    </row>
    <row r="90" spans="2:21" s="1198" customFormat="1">
      <c r="B90" s="1273" t="s">
        <v>320</v>
      </c>
      <c r="C90" s="1274" t="s">
        <v>157</v>
      </c>
      <c r="D90" s="1593">
        <f>VLOOKUP('2d) Planwerte (Anlage)'!$C$11,'3b) Referenzsysteme'!$B$5:$K$57,3,FALSE)</f>
        <v>0</v>
      </c>
      <c r="E90" s="1460">
        <f>VLOOKUP('2d) Planwerte (Anlage)'!$C$11,'3b) Referenzsysteme'!$B$5:$K$57,3,FALSE)*'2d) Planwerte (Anlage)'!E17</f>
        <v>0</v>
      </c>
      <c r="F90" s="1460">
        <f>VLOOKUP('2d) Planwerte (Anlage)'!$C$11,'3b) Referenzsysteme'!$B$5:$K$57,3,FALSE)*'2d) Planwerte (Anlage)'!F17</f>
        <v>0</v>
      </c>
      <c r="G90" s="1460">
        <f>VLOOKUP('2d) Planwerte (Anlage)'!$C$11,'3b) Referenzsysteme'!$B$5:$K$57,3,FALSE)*'2d) Planwerte (Anlage)'!G17</f>
        <v>0</v>
      </c>
      <c r="H90" s="1460">
        <f>VLOOKUP('2d) Planwerte (Anlage)'!$C$11,'3b) Referenzsysteme'!$B$5:$K$57,3,FALSE)*'2d) Planwerte (Anlage)'!H17</f>
        <v>0</v>
      </c>
      <c r="I90" s="1460">
        <f>VLOOKUP('2d) Planwerte (Anlage)'!$C$11,'3b) Referenzsysteme'!$B$5:$K$57,3,FALSE)*'2d) Planwerte (Anlage)'!I17</f>
        <v>0</v>
      </c>
      <c r="J90" s="1460">
        <f>VLOOKUP('2d) Planwerte (Anlage)'!$C$11,'3b) Referenzsysteme'!$B$5:$K$57,3,FALSE)*'2d) Planwerte (Anlage)'!J17</f>
        <v>0</v>
      </c>
      <c r="K90" s="1460">
        <f>VLOOKUP('2d) Planwerte (Anlage)'!$C$11,'3b) Referenzsysteme'!$B$5:$K$57,3,FALSE)*'2d) Planwerte (Anlage)'!K17</f>
        <v>0</v>
      </c>
      <c r="L90" s="1460">
        <f>VLOOKUP('2d) Planwerte (Anlage)'!$C$11,'3b) Referenzsysteme'!$B$5:$K$57,3,FALSE)*'2d) Planwerte (Anlage)'!L17</f>
        <v>0</v>
      </c>
      <c r="M90" s="1460">
        <f>VLOOKUP('2d) Planwerte (Anlage)'!$C$11,'3b) Referenzsysteme'!$B$5:$K$57,3,FALSE)*'2d) Planwerte (Anlage)'!M17</f>
        <v>0</v>
      </c>
      <c r="N90" s="1460">
        <f>VLOOKUP('2d) Planwerte (Anlage)'!$C$11,'3b) Referenzsysteme'!$B$5:$K$57,3,FALSE)*'2d) Planwerte (Anlage)'!N17</f>
        <v>0</v>
      </c>
      <c r="O90" s="1460">
        <f>VLOOKUP('2d) Planwerte (Anlage)'!$C$11,'3b) Referenzsysteme'!$B$5:$K$57,3,FALSE)*'2d) Planwerte (Anlage)'!O17</f>
        <v>0</v>
      </c>
      <c r="P90" s="1460">
        <f>VLOOKUP('2d) Planwerte (Anlage)'!$C$11,'3b) Referenzsysteme'!$B$5:$K$57,3,FALSE)*'2d) Planwerte (Anlage)'!P17</f>
        <v>0</v>
      </c>
      <c r="Q90" s="1460">
        <f>VLOOKUP('2d) Planwerte (Anlage)'!$C$11,'3b) Referenzsysteme'!$B$5:$K$57,3,FALSE)*'2d) Planwerte (Anlage)'!Q17</f>
        <v>0</v>
      </c>
      <c r="R90" s="1460">
        <f>VLOOKUP('2d) Planwerte (Anlage)'!$C$11,'3b) Referenzsysteme'!$B$5:$K$57,3,FALSE)*'2d) Planwerte (Anlage)'!R17</f>
        <v>0</v>
      </c>
      <c r="S90" s="1460">
        <f>VLOOKUP('2d) Planwerte (Anlage)'!$C$11,'3b) Referenzsysteme'!$B$5:$K$57,3,FALSE)*'2d) Planwerte (Anlage)'!S17</f>
        <v>0</v>
      </c>
      <c r="T90" s="1460">
        <f>VLOOKUP('2d) Planwerte (Anlage)'!$C$11,'3b) Referenzsysteme'!$B$5:$K$57,3,FALSE)*'2d) Planwerte (Anlage)'!T17</f>
        <v>0</v>
      </c>
      <c r="U90" s="1499">
        <f>VLOOKUP('2d) Planwerte (Anlage)'!$C$11,'3b) Referenzsysteme'!$B$5:$K$57,3,FALSE)*'2d) Planwerte (Anlage)'!U17</f>
        <v>0</v>
      </c>
    </row>
    <row r="91" spans="2:21" s="1198" customFormat="1">
      <c r="B91" s="1276" t="s">
        <v>104</v>
      </c>
      <c r="C91" s="1277" t="s">
        <v>157</v>
      </c>
      <c r="D91" s="1594">
        <f>VLOOKUP('2d) Planwerte (Anlage)'!$C$11,'3b) Referenzsysteme'!$B$5:$K$57,4,FALSE)</f>
        <v>0</v>
      </c>
      <c r="E91" s="1464">
        <f>VLOOKUP('2d) Planwerte (Anlage)'!$C$11,'3b) Referenzsysteme'!$B$5:$K$57,4,FALSE)*'2d) Planwerte (Anlage)'!E17</f>
        <v>0</v>
      </c>
      <c r="F91" s="1464">
        <f>VLOOKUP('2d) Planwerte (Anlage)'!$C$11,'3b) Referenzsysteme'!$B$5:$K$57,4,FALSE)*'2d) Planwerte (Anlage)'!F17</f>
        <v>0</v>
      </c>
      <c r="G91" s="1464">
        <f>VLOOKUP('2d) Planwerte (Anlage)'!$C$11,'3b) Referenzsysteme'!$B$5:$K$57,4,FALSE)*'2d) Planwerte (Anlage)'!G17</f>
        <v>0</v>
      </c>
      <c r="H91" s="1464">
        <f>VLOOKUP('2d) Planwerte (Anlage)'!$C$11,'3b) Referenzsysteme'!$B$5:$K$57,4,FALSE)*'2d) Planwerte (Anlage)'!H17</f>
        <v>0</v>
      </c>
      <c r="I91" s="1464">
        <f>VLOOKUP('2d) Planwerte (Anlage)'!$C$11,'3b) Referenzsysteme'!$B$5:$K$57,4,FALSE)*'2d) Planwerte (Anlage)'!I17</f>
        <v>0</v>
      </c>
      <c r="J91" s="1464">
        <f>VLOOKUP('2d) Planwerte (Anlage)'!$C$11,'3b) Referenzsysteme'!$B$5:$K$57,4,FALSE)*'2d) Planwerte (Anlage)'!J17</f>
        <v>0</v>
      </c>
      <c r="K91" s="1464">
        <f>VLOOKUP('2d) Planwerte (Anlage)'!$C$11,'3b) Referenzsysteme'!$B$5:$K$57,4,FALSE)*'2d) Planwerte (Anlage)'!K17</f>
        <v>0</v>
      </c>
      <c r="L91" s="1464">
        <f>VLOOKUP('2d) Planwerte (Anlage)'!$C$11,'3b) Referenzsysteme'!$B$5:$K$57,4,FALSE)*'2d) Planwerte (Anlage)'!L17</f>
        <v>0</v>
      </c>
      <c r="M91" s="1464">
        <f>VLOOKUP('2d) Planwerte (Anlage)'!$C$11,'3b) Referenzsysteme'!$B$5:$K$57,4,FALSE)*'2d) Planwerte (Anlage)'!M17</f>
        <v>0</v>
      </c>
      <c r="N91" s="1464">
        <f>VLOOKUP('2d) Planwerte (Anlage)'!$C$11,'3b) Referenzsysteme'!$B$5:$K$57,4,FALSE)*'2d) Planwerte (Anlage)'!N17</f>
        <v>0</v>
      </c>
      <c r="O91" s="1464">
        <f>VLOOKUP('2d) Planwerte (Anlage)'!$C$11,'3b) Referenzsysteme'!$B$5:$K$57,4,FALSE)*'2d) Planwerte (Anlage)'!O17</f>
        <v>0</v>
      </c>
      <c r="P91" s="1464">
        <f>VLOOKUP('2d) Planwerte (Anlage)'!$C$11,'3b) Referenzsysteme'!$B$5:$K$57,4,FALSE)*'2d) Planwerte (Anlage)'!P17</f>
        <v>0</v>
      </c>
      <c r="Q91" s="1464">
        <f>VLOOKUP('2d) Planwerte (Anlage)'!$C$11,'3b) Referenzsysteme'!$B$5:$K$57,4,FALSE)*'2d) Planwerte (Anlage)'!Q17</f>
        <v>0</v>
      </c>
      <c r="R91" s="1464">
        <f>VLOOKUP('2d) Planwerte (Anlage)'!$C$11,'3b) Referenzsysteme'!$B$5:$K$57,4,FALSE)*'2d) Planwerte (Anlage)'!R17</f>
        <v>0</v>
      </c>
      <c r="S91" s="1464">
        <f>VLOOKUP('2d) Planwerte (Anlage)'!$C$11,'3b) Referenzsysteme'!$B$5:$K$57,4,FALSE)*'2d) Planwerte (Anlage)'!S17</f>
        <v>0</v>
      </c>
      <c r="T91" s="1464">
        <f>VLOOKUP('2d) Planwerte (Anlage)'!$C$11,'3b) Referenzsysteme'!$B$5:$K$57,4,FALSE)*'2d) Planwerte (Anlage)'!T17</f>
        <v>0</v>
      </c>
      <c r="U91" s="1548">
        <f>VLOOKUP('2d) Planwerte (Anlage)'!$C$11,'3b) Referenzsysteme'!$B$5:$K$57,4,FALSE)*'2d) Planwerte (Anlage)'!U17</f>
        <v>0</v>
      </c>
    </row>
    <row r="92" spans="2:21" s="1198" customFormat="1">
      <c r="B92" s="1273" t="s">
        <v>105</v>
      </c>
      <c r="C92" s="1274" t="s">
        <v>157</v>
      </c>
      <c r="D92" s="1593">
        <f>VLOOKUP('2d) Planwerte (Anlage)'!$C$11,'3b) Referenzsysteme'!$B$5:$K$57,5,FALSE)</f>
        <v>0</v>
      </c>
      <c r="E92" s="1460">
        <f>VLOOKUP('2d) Planwerte (Anlage)'!$C$11,'3b) Referenzsysteme'!$B$5:$K$57,5,FALSE)*'2d) Planwerte (Anlage)'!E17</f>
        <v>0</v>
      </c>
      <c r="F92" s="1460">
        <f>VLOOKUP('2d) Planwerte (Anlage)'!$C$11,'3b) Referenzsysteme'!$B$5:$K$57,5,FALSE)*'2d) Planwerte (Anlage)'!F17</f>
        <v>0</v>
      </c>
      <c r="G92" s="1460">
        <f>VLOOKUP('2d) Planwerte (Anlage)'!$C$11,'3b) Referenzsysteme'!$B$5:$K$57,5,FALSE)*'2d) Planwerte (Anlage)'!G17</f>
        <v>0</v>
      </c>
      <c r="H92" s="1460">
        <f>VLOOKUP('2d) Planwerte (Anlage)'!$C$11,'3b) Referenzsysteme'!$B$5:$K$57,5,FALSE)*'2d) Planwerte (Anlage)'!H17</f>
        <v>0</v>
      </c>
      <c r="I92" s="1460">
        <f>VLOOKUP('2d) Planwerte (Anlage)'!$C$11,'3b) Referenzsysteme'!$B$5:$K$57,5,FALSE)*'2d) Planwerte (Anlage)'!I17</f>
        <v>0</v>
      </c>
      <c r="J92" s="1460">
        <f>VLOOKUP('2d) Planwerte (Anlage)'!$C$11,'3b) Referenzsysteme'!$B$5:$K$57,5,FALSE)*'2d) Planwerte (Anlage)'!J17</f>
        <v>0</v>
      </c>
      <c r="K92" s="1460">
        <f>VLOOKUP('2d) Planwerte (Anlage)'!$C$11,'3b) Referenzsysteme'!$B$5:$K$57,5,FALSE)*'2d) Planwerte (Anlage)'!K17</f>
        <v>0</v>
      </c>
      <c r="L92" s="1460">
        <f>VLOOKUP('2d) Planwerte (Anlage)'!$C$11,'3b) Referenzsysteme'!$B$5:$K$57,5,FALSE)*'2d) Planwerte (Anlage)'!L17</f>
        <v>0</v>
      </c>
      <c r="M92" s="1460">
        <f>VLOOKUP('2d) Planwerte (Anlage)'!$C$11,'3b) Referenzsysteme'!$B$5:$K$57,5,FALSE)*'2d) Planwerte (Anlage)'!M17</f>
        <v>0</v>
      </c>
      <c r="N92" s="1460">
        <f>VLOOKUP('2d) Planwerte (Anlage)'!$C$11,'3b) Referenzsysteme'!$B$5:$K$57,5,FALSE)*'2d) Planwerte (Anlage)'!N17</f>
        <v>0</v>
      </c>
      <c r="O92" s="1460">
        <f>VLOOKUP('2d) Planwerte (Anlage)'!$C$11,'3b) Referenzsysteme'!$B$5:$K$57,5,FALSE)*'2d) Planwerte (Anlage)'!O17</f>
        <v>0</v>
      </c>
      <c r="P92" s="1460">
        <f>VLOOKUP('2d) Planwerte (Anlage)'!$C$11,'3b) Referenzsysteme'!$B$5:$K$57,5,FALSE)*'2d) Planwerte (Anlage)'!P17</f>
        <v>0</v>
      </c>
      <c r="Q92" s="1460">
        <f>VLOOKUP('2d) Planwerte (Anlage)'!$C$11,'3b) Referenzsysteme'!$B$5:$K$57,5,FALSE)*'2d) Planwerte (Anlage)'!Q17</f>
        <v>0</v>
      </c>
      <c r="R92" s="1460">
        <f>VLOOKUP('2d) Planwerte (Anlage)'!$C$11,'3b) Referenzsysteme'!$B$5:$K$57,5,FALSE)*'2d) Planwerte (Anlage)'!R17</f>
        <v>0</v>
      </c>
      <c r="S92" s="1460">
        <f>VLOOKUP('2d) Planwerte (Anlage)'!$C$11,'3b) Referenzsysteme'!$B$5:$K$57,5,FALSE)*'2d) Planwerte (Anlage)'!S17</f>
        <v>0</v>
      </c>
      <c r="T92" s="1460">
        <f>VLOOKUP('2d) Planwerte (Anlage)'!$C$11,'3b) Referenzsysteme'!$B$5:$K$57,5,FALSE)*'2d) Planwerte (Anlage)'!T17</f>
        <v>0</v>
      </c>
      <c r="U92" s="1499">
        <f>VLOOKUP('2d) Planwerte (Anlage)'!$C$11,'3b) Referenzsysteme'!$B$5:$K$57,5,FALSE)*'2d) Planwerte (Anlage)'!U17</f>
        <v>0</v>
      </c>
    </row>
    <row r="93" spans="2:21" s="1198" customFormat="1">
      <c r="B93" s="1572" t="s">
        <v>106</v>
      </c>
      <c r="C93" s="1582" t="s">
        <v>157</v>
      </c>
      <c r="D93" s="1594">
        <f>VLOOKUP('2d) Planwerte (Anlage)'!$C$11,'3b) Referenzsysteme'!$B$5:$K$57,6,FALSE)</f>
        <v>0</v>
      </c>
      <c r="E93" s="1464">
        <f>VLOOKUP('2d) Planwerte (Anlage)'!$C$11,'3b) Referenzsysteme'!$B$5:$K$57,6,FALSE)*'2d) Planwerte (Anlage)'!E17</f>
        <v>0</v>
      </c>
      <c r="F93" s="1464">
        <f>VLOOKUP('2d) Planwerte (Anlage)'!$C$11,'3b) Referenzsysteme'!$B$5:$K$57,6,FALSE)*'2d) Planwerte (Anlage)'!F17</f>
        <v>0</v>
      </c>
      <c r="G93" s="1464">
        <f>VLOOKUP('2d) Planwerte (Anlage)'!$C$11,'3b) Referenzsysteme'!$B$5:$K$57,6,FALSE)*'2d) Planwerte (Anlage)'!G17</f>
        <v>0</v>
      </c>
      <c r="H93" s="1464">
        <f>VLOOKUP('2d) Planwerte (Anlage)'!$C$11,'3b) Referenzsysteme'!$B$5:$K$57,6,FALSE)*'2d) Planwerte (Anlage)'!H17</f>
        <v>0</v>
      </c>
      <c r="I93" s="1464">
        <f>VLOOKUP('2d) Planwerte (Anlage)'!$C$11,'3b) Referenzsysteme'!$B$5:$K$57,6,FALSE)*'2d) Planwerte (Anlage)'!I17</f>
        <v>0</v>
      </c>
      <c r="J93" s="1464">
        <f>VLOOKUP('2d) Planwerte (Anlage)'!$C$11,'3b) Referenzsysteme'!$B$5:$K$57,6,FALSE)*'2d) Planwerte (Anlage)'!J17</f>
        <v>0</v>
      </c>
      <c r="K93" s="1464">
        <f>VLOOKUP('2d) Planwerte (Anlage)'!$C$11,'3b) Referenzsysteme'!$B$5:$K$57,6,FALSE)*'2d) Planwerte (Anlage)'!K17</f>
        <v>0</v>
      </c>
      <c r="L93" s="1464">
        <f>VLOOKUP('2d) Planwerte (Anlage)'!$C$11,'3b) Referenzsysteme'!$B$5:$K$57,6,FALSE)*'2d) Planwerte (Anlage)'!L17</f>
        <v>0</v>
      </c>
      <c r="M93" s="1464">
        <f>VLOOKUP('2d) Planwerte (Anlage)'!$C$11,'3b) Referenzsysteme'!$B$5:$K$57,6,FALSE)*'2d) Planwerte (Anlage)'!M17</f>
        <v>0</v>
      </c>
      <c r="N93" s="1464">
        <f>VLOOKUP('2d) Planwerte (Anlage)'!$C$11,'3b) Referenzsysteme'!$B$5:$K$57,6,FALSE)*'2d) Planwerte (Anlage)'!N17</f>
        <v>0</v>
      </c>
      <c r="O93" s="1464">
        <f>VLOOKUP('2d) Planwerte (Anlage)'!$C$11,'3b) Referenzsysteme'!$B$5:$K$57,6,FALSE)*'2d) Planwerte (Anlage)'!O17</f>
        <v>0</v>
      </c>
      <c r="P93" s="1464">
        <f>VLOOKUP('2d) Planwerte (Anlage)'!$C$11,'3b) Referenzsysteme'!$B$5:$K$57,6,FALSE)*'2d) Planwerte (Anlage)'!P17</f>
        <v>0</v>
      </c>
      <c r="Q93" s="1464">
        <f>VLOOKUP('2d) Planwerte (Anlage)'!$C$11,'3b) Referenzsysteme'!$B$5:$K$57,6,FALSE)*'2d) Planwerte (Anlage)'!Q17</f>
        <v>0</v>
      </c>
      <c r="R93" s="1464">
        <f>VLOOKUP('2d) Planwerte (Anlage)'!$C$11,'3b) Referenzsysteme'!$B$5:$K$57,6,FALSE)*'2d) Planwerte (Anlage)'!R17</f>
        <v>0</v>
      </c>
      <c r="S93" s="1464">
        <f>VLOOKUP('2d) Planwerte (Anlage)'!$C$11,'3b) Referenzsysteme'!$B$5:$K$57,6,FALSE)*'2d) Planwerte (Anlage)'!S17</f>
        <v>0</v>
      </c>
      <c r="T93" s="1464">
        <f>VLOOKUP('2d) Planwerte (Anlage)'!$C$11,'3b) Referenzsysteme'!$B$5:$K$57,6,FALSE)*'2d) Planwerte (Anlage)'!T17</f>
        <v>0</v>
      </c>
      <c r="U93" s="1548">
        <f>VLOOKUP('2d) Planwerte (Anlage)'!$C$11,'3b) Referenzsysteme'!$B$5:$K$57,6,FALSE)*'2d) Planwerte (Anlage)'!U17</f>
        <v>0</v>
      </c>
    </row>
    <row r="94" spans="2:21" s="1198" customFormat="1">
      <c r="B94" s="1273" t="s">
        <v>321</v>
      </c>
      <c r="C94" s="1274" t="s">
        <v>157</v>
      </c>
      <c r="D94" s="1593">
        <f>VLOOKUP('2d) Planwerte (Anlage)'!$C$11,'3b) Referenzsysteme'!$B$5:$K$57,7,FALSE)</f>
        <v>0</v>
      </c>
      <c r="E94" s="1460">
        <f>VLOOKUP('2d) Planwerte (Anlage)'!$C$11,'3b) Referenzsysteme'!$B$5:$K$57,7,FALSE)*'2d) Planwerte (Anlage)'!E17</f>
        <v>0</v>
      </c>
      <c r="F94" s="1460">
        <f>VLOOKUP('2d) Planwerte (Anlage)'!$C$11,'3b) Referenzsysteme'!$B$5:$K$57,7,FALSE)*'2d) Planwerte (Anlage)'!F17</f>
        <v>0</v>
      </c>
      <c r="G94" s="1460">
        <f>VLOOKUP('2d) Planwerte (Anlage)'!$C$11,'3b) Referenzsysteme'!$B$5:$K$57,7,FALSE)*'2d) Planwerte (Anlage)'!G17</f>
        <v>0</v>
      </c>
      <c r="H94" s="1460">
        <f>VLOOKUP('2d) Planwerte (Anlage)'!$C$11,'3b) Referenzsysteme'!$B$5:$K$57,7,FALSE)*'2d) Planwerte (Anlage)'!H17</f>
        <v>0</v>
      </c>
      <c r="I94" s="1460">
        <f>VLOOKUP('2d) Planwerte (Anlage)'!$C$11,'3b) Referenzsysteme'!$B$5:$K$57,7,FALSE)*'2d) Planwerte (Anlage)'!I17</f>
        <v>0</v>
      </c>
      <c r="J94" s="1460">
        <f>VLOOKUP('2d) Planwerte (Anlage)'!$C$11,'3b) Referenzsysteme'!$B$5:$K$57,7,FALSE)*'2d) Planwerte (Anlage)'!J17</f>
        <v>0</v>
      </c>
      <c r="K94" s="1460">
        <f>VLOOKUP('2d) Planwerte (Anlage)'!$C$11,'3b) Referenzsysteme'!$B$5:$K$57,7,FALSE)*'2d) Planwerte (Anlage)'!K17</f>
        <v>0</v>
      </c>
      <c r="L94" s="1460">
        <f>VLOOKUP('2d) Planwerte (Anlage)'!$C$11,'3b) Referenzsysteme'!$B$5:$K$57,7,FALSE)*'2d) Planwerte (Anlage)'!L17</f>
        <v>0</v>
      </c>
      <c r="M94" s="1460">
        <f>VLOOKUP('2d) Planwerte (Anlage)'!$C$11,'3b) Referenzsysteme'!$B$5:$K$57,7,FALSE)*'2d) Planwerte (Anlage)'!M17</f>
        <v>0</v>
      </c>
      <c r="N94" s="1460">
        <f>VLOOKUP('2d) Planwerte (Anlage)'!$C$11,'3b) Referenzsysteme'!$B$5:$K$57,7,FALSE)*'2d) Planwerte (Anlage)'!N17</f>
        <v>0</v>
      </c>
      <c r="O94" s="1460">
        <f>VLOOKUP('2d) Planwerte (Anlage)'!$C$11,'3b) Referenzsysteme'!$B$5:$K$57,7,FALSE)*'2d) Planwerte (Anlage)'!O17</f>
        <v>0</v>
      </c>
      <c r="P94" s="1460">
        <f>VLOOKUP('2d) Planwerte (Anlage)'!$C$11,'3b) Referenzsysteme'!$B$5:$K$57,7,FALSE)*'2d) Planwerte (Anlage)'!P17</f>
        <v>0</v>
      </c>
      <c r="Q94" s="1460">
        <f>VLOOKUP('2d) Planwerte (Anlage)'!$C$11,'3b) Referenzsysteme'!$B$5:$K$57,7,FALSE)*'2d) Planwerte (Anlage)'!Q17</f>
        <v>0</v>
      </c>
      <c r="R94" s="1460">
        <f>VLOOKUP('2d) Planwerte (Anlage)'!$C$11,'3b) Referenzsysteme'!$B$5:$K$57,7,FALSE)*'2d) Planwerte (Anlage)'!R17</f>
        <v>0</v>
      </c>
      <c r="S94" s="1460">
        <f>VLOOKUP('2d) Planwerte (Anlage)'!$C$11,'3b) Referenzsysteme'!$B$5:$K$57,7,FALSE)*'2d) Planwerte (Anlage)'!S17</f>
        <v>0</v>
      </c>
      <c r="T94" s="1460">
        <f>VLOOKUP('2d) Planwerte (Anlage)'!$C$11,'3b) Referenzsysteme'!$B$5:$K$57,7,FALSE)*'2d) Planwerte (Anlage)'!T17</f>
        <v>0</v>
      </c>
      <c r="U94" s="1499">
        <f>VLOOKUP('2d) Planwerte (Anlage)'!$C$11,'3b) Referenzsysteme'!$B$5:$K$57,7,FALSE)*'2d) Planwerte (Anlage)'!U17</f>
        <v>0</v>
      </c>
    </row>
    <row r="95" spans="2:21" s="1198" customFormat="1" ht="15" customHeight="1" thickBot="1">
      <c r="B95" s="1583" t="s">
        <v>569</v>
      </c>
      <c r="C95" s="1584" t="s">
        <v>157</v>
      </c>
      <c r="D95" s="1595">
        <f>VLOOKUP('2d) Planwerte (Anlage)'!$C$11,'3b) Referenzsysteme'!$B$5:$K$57,8,FALSE)</f>
        <v>0</v>
      </c>
      <c r="E95" s="1586">
        <f>VLOOKUP('2d) Planwerte (Anlage)'!$C$11,'3b) Referenzsysteme'!$B$5:$K$57,8,FALSE)*'2d) Planwerte (Anlage)'!E17</f>
        <v>0</v>
      </c>
      <c r="F95" s="1586">
        <f>VLOOKUP('2d) Planwerte (Anlage)'!$C$11,'3b) Referenzsysteme'!$B$5:$K$57,8,FALSE)*'2d) Planwerte (Anlage)'!F17</f>
        <v>0</v>
      </c>
      <c r="G95" s="1586">
        <f>VLOOKUP('2d) Planwerte (Anlage)'!$C$11,'3b) Referenzsysteme'!$B$5:$K$57,8,FALSE)*'2d) Planwerte (Anlage)'!G17</f>
        <v>0</v>
      </c>
      <c r="H95" s="1586">
        <f>VLOOKUP('2d) Planwerte (Anlage)'!$C$11,'3b) Referenzsysteme'!$B$5:$K$57,8,FALSE)*'2d) Planwerte (Anlage)'!H17</f>
        <v>0</v>
      </c>
      <c r="I95" s="1586">
        <f>VLOOKUP('2d) Planwerte (Anlage)'!$C$11,'3b) Referenzsysteme'!$B$5:$K$57,8,FALSE)*'2d) Planwerte (Anlage)'!I17</f>
        <v>0</v>
      </c>
      <c r="J95" s="1586">
        <f>VLOOKUP('2d) Planwerte (Anlage)'!$C$11,'3b) Referenzsysteme'!$B$5:$K$57,8,FALSE)*'2d) Planwerte (Anlage)'!J17</f>
        <v>0</v>
      </c>
      <c r="K95" s="1586">
        <f>VLOOKUP('2d) Planwerte (Anlage)'!$C$11,'3b) Referenzsysteme'!$B$5:$K$57,8,FALSE)*'2d) Planwerte (Anlage)'!K17</f>
        <v>0</v>
      </c>
      <c r="L95" s="1586">
        <f>VLOOKUP('2d) Planwerte (Anlage)'!$C$11,'3b) Referenzsysteme'!$B$5:$K$57,8,FALSE)*'2d) Planwerte (Anlage)'!L17</f>
        <v>0</v>
      </c>
      <c r="M95" s="1586">
        <f>VLOOKUP('2d) Planwerte (Anlage)'!$C$11,'3b) Referenzsysteme'!$B$5:$K$57,8,FALSE)*'2d) Planwerte (Anlage)'!M17</f>
        <v>0</v>
      </c>
      <c r="N95" s="1586">
        <f>VLOOKUP('2d) Planwerte (Anlage)'!$C$11,'3b) Referenzsysteme'!$B$5:$K$57,8,FALSE)*'2d) Planwerte (Anlage)'!N17</f>
        <v>0</v>
      </c>
      <c r="O95" s="1586">
        <f>VLOOKUP('2d) Planwerte (Anlage)'!$C$11,'3b) Referenzsysteme'!$B$5:$K$57,8,FALSE)*'2d) Planwerte (Anlage)'!O17</f>
        <v>0</v>
      </c>
      <c r="P95" s="1586">
        <f>VLOOKUP('2d) Planwerte (Anlage)'!$C$11,'3b) Referenzsysteme'!$B$5:$K$57,8,FALSE)*'2d) Planwerte (Anlage)'!P17</f>
        <v>0</v>
      </c>
      <c r="Q95" s="1586">
        <f>VLOOKUP('2d) Planwerte (Anlage)'!$C$11,'3b) Referenzsysteme'!$B$5:$K$57,8,FALSE)*'2d) Planwerte (Anlage)'!Q17</f>
        <v>0</v>
      </c>
      <c r="R95" s="1586">
        <f>VLOOKUP('2d) Planwerte (Anlage)'!$C$11,'3b) Referenzsysteme'!$B$5:$K$57,8,FALSE)*'2d) Planwerte (Anlage)'!R17</f>
        <v>0</v>
      </c>
      <c r="S95" s="1586">
        <f>VLOOKUP('2d) Planwerte (Anlage)'!$C$11,'3b) Referenzsysteme'!$B$5:$K$57,8,FALSE)*'2d) Planwerte (Anlage)'!S17</f>
        <v>0</v>
      </c>
      <c r="T95" s="1586">
        <f>VLOOKUP('2d) Planwerte (Anlage)'!$C$11,'3b) Referenzsysteme'!$B$5:$K$57,8,FALSE)*'2d) Planwerte (Anlage)'!T17</f>
        <v>0</v>
      </c>
      <c r="U95" s="1588">
        <f>VLOOKUP('2d) Planwerte (Anlage)'!$C$11,'3b) Referenzsysteme'!$B$5:$K$57,8,FALSE)*'2d) Planwerte (Anlage)'!U17</f>
        <v>0</v>
      </c>
    </row>
    <row r="96" spans="2:21" s="1198" customFormat="1" ht="20.149999999999999" customHeight="1" thickBot="1">
      <c r="B96" s="1520" t="s">
        <v>317</v>
      </c>
      <c r="C96" s="1521" t="s">
        <v>310</v>
      </c>
      <c r="D96" s="1528">
        <f>VLOOKUP('2d) Planwerte (Anlage)'!C$11,'3b) Referenzsysteme'!$B$5:$K$57,9,FALSE)</f>
        <v>0</v>
      </c>
      <c r="E96" s="1507">
        <f>IF('2d) Planwerte (Anlage)'!$C$11="50: Wasserstoff", E175, IF('2d) Planwerte (Anlage)'!$C$11="51: Synthesegas",E192, IF('2d) Planwerte (Anlage)'!$C$11="Wärmebereitstellung und Brennstoffeinsatz", E209, VLOOKUP('2d) Planwerte (Anlage)'!$C$11,'3b) Referenzsysteme'!$B$5:$K$57,9,FALSE))))*'2d) Planwerte (Anlage)'!E17</f>
        <v>0</v>
      </c>
      <c r="F96" s="1507">
        <f>IF('2d) Planwerte (Anlage)'!$C$11="50: Wasserstoff", F175, IF('2d) Planwerte (Anlage)'!$C$11="51: Synthesegas",F192, IF('2d) Planwerte (Anlage)'!$C$11="Wärmebereitstellung und Brennstoffeinsatz", F209, VLOOKUP('2d) Planwerte (Anlage)'!$C$11,'3b) Referenzsysteme'!$B$5:$K$57,9,FALSE))))*'2d) Planwerte (Anlage)'!F17</f>
        <v>0</v>
      </c>
      <c r="G96" s="1507">
        <f>IF('2d) Planwerte (Anlage)'!$C$11="50: Wasserstoff", G175, IF('2d) Planwerte (Anlage)'!$C$11="51: Synthesegas",G192, IF('2d) Planwerte (Anlage)'!$C$11="Wärmebereitstellung und Brennstoffeinsatz", G209, VLOOKUP('2d) Planwerte (Anlage)'!$C$11,'3b) Referenzsysteme'!$B$5:$K$57,9,FALSE))))*'2d) Planwerte (Anlage)'!G17</f>
        <v>0</v>
      </c>
      <c r="H96" s="1507">
        <f>IF('2d) Planwerte (Anlage)'!$C$11="50: Wasserstoff", H175, IF('2d) Planwerte (Anlage)'!$C$11="51: Synthesegas",H192, IF('2d) Planwerte (Anlage)'!$C$11="Wärmebereitstellung und Brennstoffeinsatz", H209, VLOOKUP('2d) Planwerte (Anlage)'!$C$11,'3b) Referenzsysteme'!$B$5:$K$57,9,FALSE))))*'2d) Planwerte (Anlage)'!H17</f>
        <v>0</v>
      </c>
      <c r="I96" s="1507">
        <f>IF('2d) Planwerte (Anlage)'!$C$11="50: Wasserstoff", I175, IF('2d) Planwerte (Anlage)'!$C$11="51: Synthesegas",I192, IF('2d) Planwerte (Anlage)'!$C$11="Wärmebereitstellung und Brennstoffeinsatz", I209, VLOOKUP('2d) Planwerte (Anlage)'!$C$11,'3b) Referenzsysteme'!$B$5:$K$57,9,FALSE))))*'2d) Planwerte (Anlage)'!I17</f>
        <v>0</v>
      </c>
      <c r="J96" s="1507">
        <f>IF('2d) Planwerte (Anlage)'!$C$11="50: Wasserstoff", J175, IF('2d) Planwerte (Anlage)'!$C$11="51: Synthesegas",J192, IF('2d) Planwerte (Anlage)'!$C$11="Wärmebereitstellung und Brennstoffeinsatz", J209, VLOOKUP('2d) Planwerte (Anlage)'!$C$11,'3b) Referenzsysteme'!$B$5:$K$57,9,FALSE))))*'2d) Planwerte (Anlage)'!J17</f>
        <v>0</v>
      </c>
      <c r="K96" s="1507">
        <f>IF('2d) Planwerte (Anlage)'!$C$11="50: Wasserstoff", K175, IF('2d) Planwerte (Anlage)'!$C$11="51: Synthesegas",K192, IF('2d) Planwerte (Anlage)'!$C$11="Wärmebereitstellung und Brennstoffeinsatz", K209, VLOOKUP('2d) Planwerte (Anlage)'!$C$11,'3b) Referenzsysteme'!$B$5:$K$57,9,FALSE))))*'2d) Planwerte (Anlage)'!K17</f>
        <v>0</v>
      </c>
      <c r="L96" s="1507">
        <f>IF('2d) Planwerte (Anlage)'!$C$11="50: Wasserstoff", L175, IF('2d) Planwerte (Anlage)'!$C$11="51: Synthesegas",L192, IF('2d) Planwerte (Anlage)'!$C$11="Wärmebereitstellung und Brennstoffeinsatz", L209, VLOOKUP('2d) Planwerte (Anlage)'!$C$11,'3b) Referenzsysteme'!$B$5:$K$57,9,FALSE))))*'2d) Planwerte (Anlage)'!L17</f>
        <v>0</v>
      </c>
      <c r="M96" s="1507">
        <f>IF('2d) Planwerte (Anlage)'!$C$11="50: Wasserstoff", M175, IF('2d) Planwerte (Anlage)'!$C$11="51: Synthesegas",M192, IF('2d) Planwerte (Anlage)'!$C$11="Wärmebereitstellung und Brennstoffeinsatz", M209, VLOOKUP('2d) Planwerte (Anlage)'!$C$11,'3b) Referenzsysteme'!$B$5:$K$57,9,FALSE))))*'2d) Planwerte (Anlage)'!M17</f>
        <v>0</v>
      </c>
      <c r="N96" s="1507">
        <f>IF('2d) Planwerte (Anlage)'!$C$11="50: Wasserstoff", N175, IF('2d) Planwerte (Anlage)'!$C$11="51: Synthesegas",N192, IF('2d) Planwerte (Anlage)'!$C$11="Wärmebereitstellung und Brennstoffeinsatz", N209, VLOOKUP('2d) Planwerte (Anlage)'!$C$11,'3b) Referenzsysteme'!$B$5:$K$57,9,FALSE))))*'2d) Planwerte (Anlage)'!N17</f>
        <v>0</v>
      </c>
      <c r="O96" s="1507">
        <f>IF('2d) Planwerte (Anlage)'!$C$11="50: Wasserstoff", O175, IF('2d) Planwerte (Anlage)'!$C$11="51: Synthesegas",O192, IF('2d) Planwerte (Anlage)'!$C$11="Wärmebereitstellung und Brennstoffeinsatz", O209, VLOOKUP('2d) Planwerte (Anlage)'!$C$11,'3b) Referenzsysteme'!$B$5:$K$57,9,FALSE))))*'2d) Planwerte (Anlage)'!O17</f>
        <v>0</v>
      </c>
      <c r="P96" s="1507">
        <f>IF('2d) Planwerte (Anlage)'!$C$11="50: Wasserstoff", P175, IF('2d) Planwerte (Anlage)'!$C$11="51: Synthesegas",P192, IF('2d) Planwerte (Anlage)'!$C$11="Wärmebereitstellung und Brennstoffeinsatz", P209, VLOOKUP('2d) Planwerte (Anlage)'!$C$11,'3b) Referenzsysteme'!$B$5:$K$57,9,FALSE))))*'2d) Planwerte (Anlage)'!P17</f>
        <v>0</v>
      </c>
      <c r="Q96" s="1507">
        <f>IF('2d) Planwerte (Anlage)'!$C$11="50: Wasserstoff", Q175, IF('2d) Planwerte (Anlage)'!$C$11="51: Synthesegas",Q192, IF('2d) Planwerte (Anlage)'!$C$11="Wärmebereitstellung und Brennstoffeinsatz", Q209, VLOOKUP('2d) Planwerte (Anlage)'!$C$11,'3b) Referenzsysteme'!$B$5:$K$57,9,FALSE))))*'2d) Planwerte (Anlage)'!Q17</f>
        <v>0</v>
      </c>
      <c r="R96" s="1507">
        <f>IF('2d) Planwerte (Anlage)'!$C$11="50: Wasserstoff", R175, IF('2d) Planwerte (Anlage)'!$C$11="51: Synthesegas",R192, IF('2d) Planwerte (Anlage)'!$C$11="Wärmebereitstellung und Brennstoffeinsatz", R209, VLOOKUP('2d) Planwerte (Anlage)'!$C$11,'3b) Referenzsysteme'!$B$5:$K$57,9,FALSE))))*'2d) Planwerte (Anlage)'!R17</f>
        <v>0</v>
      </c>
      <c r="S96" s="1507">
        <f>IF('2d) Planwerte (Anlage)'!$C$11="50: Wasserstoff", S175, IF('2d) Planwerte (Anlage)'!$C$11="51: Synthesegas",S192, IF('2d) Planwerte (Anlage)'!$C$11="Wärmebereitstellung und Brennstoffeinsatz", S209, VLOOKUP('2d) Planwerte (Anlage)'!$C$11,'3b) Referenzsysteme'!$B$5:$K$57,9,FALSE))))*'2d) Planwerte (Anlage)'!S17</f>
        <v>0</v>
      </c>
      <c r="T96" s="1507">
        <f>IF('2d) Planwerte (Anlage)'!$C$11="50: Wasserstoff", T175, IF('2d) Planwerte (Anlage)'!$C$11="51: Synthesegas",T192, IF('2d) Planwerte (Anlage)'!$C$11="Wärmebereitstellung und Brennstoffeinsatz", T209, VLOOKUP('2d) Planwerte (Anlage)'!$C$11,'3b) Referenzsysteme'!$B$5:$K$57,9,FALSE))))*'2d) Planwerte (Anlage)'!T17</f>
        <v>0</v>
      </c>
      <c r="U96" s="1508">
        <f>IF('2d) Planwerte (Anlage)'!$C$11="50: Wasserstoff", U175, IF('2d) Planwerte (Anlage)'!$C$11="51: Synthesegas",U192, IF('2d) Planwerte (Anlage)'!$C$11="Wärmebereitstellung und Brennstoffeinsatz", U209, VLOOKUP('2d) Planwerte (Anlage)'!$C$11,'3b) Referenzsysteme'!$B$5:$K$57,9,FALSE))))*'2d) Planwerte (Anlage)'!U17</f>
        <v>0</v>
      </c>
    </row>
    <row r="97" spans="2:21" s="1198" customFormat="1" ht="19" thickBot="1">
      <c r="B97" s="1529" t="s">
        <v>323</v>
      </c>
      <c r="C97" s="1530"/>
    </row>
    <row r="98" spans="2:21" s="1198" customFormat="1" ht="29.9" customHeight="1" thickBot="1">
      <c r="B98" s="1372" t="s">
        <v>319</v>
      </c>
      <c r="C98" s="1397" t="s">
        <v>52</v>
      </c>
      <c r="D98" s="1519" t="s">
        <v>322</v>
      </c>
      <c r="E98" s="1398">
        <f>YEAR('2b) Allg. Inputs'!$C$8)</f>
        <v>1900</v>
      </c>
      <c r="F98" s="1398">
        <f>E98+1</f>
        <v>1901</v>
      </c>
      <c r="G98" s="1398">
        <f t="shared" ref="G98:R98" si="30">F98+1</f>
        <v>1902</v>
      </c>
      <c r="H98" s="1398">
        <f t="shared" si="30"/>
        <v>1903</v>
      </c>
      <c r="I98" s="1398">
        <f t="shared" si="30"/>
        <v>1904</v>
      </c>
      <c r="J98" s="1398">
        <f t="shared" si="30"/>
        <v>1905</v>
      </c>
      <c r="K98" s="1398">
        <f t="shared" si="30"/>
        <v>1906</v>
      </c>
      <c r="L98" s="1398">
        <f t="shared" si="30"/>
        <v>1907</v>
      </c>
      <c r="M98" s="1398">
        <f t="shared" si="30"/>
        <v>1908</v>
      </c>
      <c r="N98" s="1398">
        <f t="shared" si="30"/>
        <v>1909</v>
      </c>
      <c r="O98" s="1398">
        <f t="shared" si="30"/>
        <v>1910</v>
      </c>
      <c r="P98" s="1398">
        <f t="shared" si="30"/>
        <v>1911</v>
      </c>
      <c r="Q98" s="1398">
        <f t="shared" si="30"/>
        <v>1912</v>
      </c>
      <c r="R98" s="1398">
        <f t="shared" si="30"/>
        <v>1913</v>
      </c>
      <c r="S98" s="1398">
        <f>IF('4c) Berechnungen_MFS'!E99 = "Nein",R98+1, R98+1&amp;" 1. Teil-KJ")</f>
        <v>1914</v>
      </c>
      <c r="T98" s="1590" t="str">
        <f>IF('4c) Berechnungen_MFS'!E99 = "Nein","", R98+1&amp;" 2. Teil-KJ")</f>
        <v/>
      </c>
      <c r="U98" s="1591" t="str">
        <f>IF('4c) Berechnungen_MFS'!E99="Ja",R98+2,"")</f>
        <v/>
      </c>
    </row>
    <row r="99" spans="2:21" s="1198" customFormat="1">
      <c r="B99" s="1259" t="s">
        <v>100</v>
      </c>
      <c r="C99" s="1271" t="s">
        <v>157</v>
      </c>
      <c r="D99" s="1592">
        <f>VLOOKUP('2d) Planwerte (Anlage)'!$D$11,'3b) Referenzsysteme'!$B$5:$K$57,2,FALSE)</f>
        <v>0</v>
      </c>
      <c r="E99" s="1456">
        <f>VLOOKUP('2d) Planwerte (Anlage)'!$D$11,'3b) Referenzsysteme'!$B$5:$K$57,2,FALSE)*'2d) Planwerte (Anlage)'!E$18</f>
        <v>0</v>
      </c>
      <c r="F99" s="1456">
        <f>VLOOKUP('2d) Planwerte (Anlage)'!$D$11,'3b) Referenzsysteme'!$B$5:$K$57,2,FALSE)*'2d) Planwerte (Anlage)'!F$18</f>
        <v>0</v>
      </c>
      <c r="G99" s="1456">
        <f>VLOOKUP('2d) Planwerte (Anlage)'!$D$11,'3b) Referenzsysteme'!$B$5:$K$57,2,FALSE)*'2d) Planwerte (Anlage)'!G$18</f>
        <v>0</v>
      </c>
      <c r="H99" s="1456">
        <f>VLOOKUP('2d) Planwerte (Anlage)'!$D$11,'3b) Referenzsysteme'!$B$5:$K$57,2,FALSE)*'2d) Planwerte (Anlage)'!H$18</f>
        <v>0</v>
      </c>
      <c r="I99" s="1456">
        <f>VLOOKUP('2d) Planwerte (Anlage)'!$D$11,'3b) Referenzsysteme'!$B$5:$K$57,2,FALSE)*'2d) Planwerte (Anlage)'!I$18</f>
        <v>0</v>
      </c>
      <c r="J99" s="1456">
        <f>VLOOKUP('2d) Planwerte (Anlage)'!$D$11,'3b) Referenzsysteme'!$B$5:$K$57,2,FALSE)*'2d) Planwerte (Anlage)'!J$18</f>
        <v>0</v>
      </c>
      <c r="K99" s="1456">
        <f>VLOOKUP('2d) Planwerte (Anlage)'!$D$11,'3b) Referenzsysteme'!$B$5:$K$57,2,FALSE)*'2d) Planwerte (Anlage)'!K$18</f>
        <v>0</v>
      </c>
      <c r="L99" s="1456">
        <f>VLOOKUP('2d) Planwerte (Anlage)'!$D$11,'3b) Referenzsysteme'!$B$5:$K$57,2,FALSE)*'2d) Planwerte (Anlage)'!L$18</f>
        <v>0</v>
      </c>
      <c r="M99" s="1456">
        <f>VLOOKUP('2d) Planwerte (Anlage)'!$D$11,'3b) Referenzsysteme'!$B$5:$K$57,2,FALSE)*'2d) Planwerte (Anlage)'!M$18</f>
        <v>0</v>
      </c>
      <c r="N99" s="1456">
        <f>VLOOKUP('2d) Planwerte (Anlage)'!$D$11,'3b) Referenzsysteme'!$B$5:$K$57,2,FALSE)*'2d) Planwerte (Anlage)'!N$18</f>
        <v>0</v>
      </c>
      <c r="O99" s="1456">
        <f>VLOOKUP('2d) Planwerte (Anlage)'!$D$11,'3b) Referenzsysteme'!$B$5:$K$57,2,FALSE)*'2d) Planwerte (Anlage)'!O$18</f>
        <v>0</v>
      </c>
      <c r="P99" s="1456">
        <f>VLOOKUP('2d) Planwerte (Anlage)'!$D$11,'3b) Referenzsysteme'!$B$5:$K$57,2,FALSE)*'2d) Planwerte (Anlage)'!P$18</f>
        <v>0</v>
      </c>
      <c r="Q99" s="1456">
        <f>VLOOKUP('2d) Planwerte (Anlage)'!$D$11,'3b) Referenzsysteme'!$B$5:$K$57,2,FALSE)*'2d) Planwerte (Anlage)'!Q$18</f>
        <v>0</v>
      </c>
      <c r="R99" s="1456">
        <f>VLOOKUP('2d) Planwerte (Anlage)'!$D$11,'3b) Referenzsysteme'!$B$5:$K$57,2,FALSE)*'2d) Planwerte (Anlage)'!R$18</f>
        <v>0</v>
      </c>
      <c r="S99" s="1456">
        <f>VLOOKUP('2d) Planwerte (Anlage)'!$D$11,'3b) Referenzsysteme'!$B$5:$K$57,2,FALSE)*'2d) Planwerte (Anlage)'!S$18</f>
        <v>0</v>
      </c>
      <c r="T99" s="1456">
        <f>VLOOKUP('2d) Planwerte (Anlage)'!$D$11,'3b) Referenzsysteme'!$B$5:$K$57,2,FALSE)*'2d) Planwerte (Anlage)'!T$18</f>
        <v>0</v>
      </c>
      <c r="U99" s="1569">
        <f>VLOOKUP('2d) Planwerte (Anlage)'!$D$11,'3b) Referenzsysteme'!$B$5:$K$57,2,FALSE)*'2d) Planwerte (Anlage)'!U$18</f>
        <v>0</v>
      </c>
    </row>
    <row r="100" spans="2:21" s="1198" customFormat="1">
      <c r="B100" s="1273" t="s">
        <v>320</v>
      </c>
      <c r="C100" s="1274" t="s">
        <v>157</v>
      </c>
      <c r="D100" s="1593">
        <f>VLOOKUP('2d) Planwerte (Anlage)'!$D$11,'3b) Referenzsysteme'!$B$5:$K$57,3,FALSE)</f>
        <v>0</v>
      </c>
      <c r="E100" s="1460">
        <f>VLOOKUP('2d) Planwerte (Anlage)'!$D$11,'3b) Referenzsysteme'!$B$5:$K$57,3,FALSE)*'2d) Planwerte (Anlage)'!E$18</f>
        <v>0</v>
      </c>
      <c r="F100" s="1460">
        <f>VLOOKUP('2d) Planwerte (Anlage)'!$D$11,'3b) Referenzsysteme'!$B$5:$K$57,3,FALSE)*'2d) Planwerte (Anlage)'!F$18</f>
        <v>0</v>
      </c>
      <c r="G100" s="1460">
        <f>VLOOKUP('2d) Planwerte (Anlage)'!$D$11,'3b) Referenzsysteme'!$B$5:$K$57,3,FALSE)*'2d) Planwerte (Anlage)'!G$18</f>
        <v>0</v>
      </c>
      <c r="H100" s="1460">
        <f>VLOOKUP('2d) Planwerte (Anlage)'!$D$11,'3b) Referenzsysteme'!$B$5:$K$57,3,FALSE)*'2d) Planwerte (Anlage)'!H$18</f>
        <v>0</v>
      </c>
      <c r="I100" s="1460">
        <f>VLOOKUP('2d) Planwerte (Anlage)'!$D$11,'3b) Referenzsysteme'!$B$5:$K$57,3,FALSE)*'2d) Planwerte (Anlage)'!I$18</f>
        <v>0</v>
      </c>
      <c r="J100" s="1460">
        <f>VLOOKUP('2d) Planwerte (Anlage)'!$D$11,'3b) Referenzsysteme'!$B$5:$K$57,3,FALSE)*'2d) Planwerte (Anlage)'!J$18</f>
        <v>0</v>
      </c>
      <c r="K100" s="1460">
        <f>VLOOKUP('2d) Planwerte (Anlage)'!$D$11,'3b) Referenzsysteme'!$B$5:$K$57,3,FALSE)*'2d) Planwerte (Anlage)'!K$18</f>
        <v>0</v>
      </c>
      <c r="L100" s="1460">
        <f>VLOOKUP('2d) Planwerte (Anlage)'!$D$11,'3b) Referenzsysteme'!$B$5:$K$57,3,FALSE)*'2d) Planwerte (Anlage)'!L$18</f>
        <v>0</v>
      </c>
      <c r="M100" s="1460">
        <f>VLOOKUP('2d) Planwerte (Anlage)'!$D$11,'3b) Referenzsysteme'!$B$5:$K$57,3,FALSE)*'2d) Planwerte (Anlage)'!M$18</f>
        <v>0</v>
      </c>
      <c r="N100" s="1460">
        <f>VLOOKUP('2d) Planwerte (Anlage)'!$D$11,'3b) Referenzsysteme'!$B$5:$K$57,3,FALSE)*'2d) Planwerte (Anlage)'!N$18</f>
        <v>0</v>
      </c>
      <c r="O100" s="1460">
        <f>VLOOKUP('2d) Planwerte (Anlage)'!$D$11,'3b) Referenzsysteme'!$B$5:$K$57,3,FALSE)*'2d) Planwerte (Anlage)'!O$18</f>
        <v>0</v>
      </c>
      <c r="P100" s="1460">
        <f>VLOOKUP('2d) Planwerte (Anlage)'!$D$11,'3b) Referenzsysteme'!$B$5:$K$57,3,FALSE)*'2d) Planwerte (Anlage)'!P$18</f>
        <v>0</v>
      </c>
      <c r="Q100" s="1460">
        <f>VLOOKUP('2d) Planwerte (Anlage)'!$D$11,'3b) Referenzsysteme'!$B$5:$K$57,3,FALSE)*'2d) Planwerte (Anlage)'!Q$18</f>
        <v>0</v>
      </c>
      <c r="R100" s="1460">
        <f>VLOOKUP('2d) Planwerte (Anlage)'!$D$11,'3b) Referenzsysteme'!$B$5:$K$57,3,FALSE)*'2d) Planwerte (Anlage)'!R$18</f>
        <v>0</v>
      </c>
      <c r="S100" s="1460">
        <f>VLOOKUP('2d) Planwerte (Anlage)'!$D$11,'3b) Referenzsysteme'!$B$5:$K$57,3,FALSE)*'2d) Planwerte (Anlage)'!S$18</f>
        <v>0</v>
      </c>
      <c r="T100" s="1460">
        <f>VLOOKUP('2d) Planwerte (Anlage)'!$D$11,'3b) Referenzsysteme'!$B$5:$K$57,3,FALSE)*'2d) Planwerte (Anlage)'!T$18</f>
        <v>0</v>
      </c>
      <c r="U100" s="1499">
        <f>VLOOKUP('2d) Planwerte (Anlage)'!$D$11,'3b) Referenzsysteme'!$B$5:$K$57,3,FALSE)*'2d) Planwerte (Anlage)'!U$18</f>
        <v>0</v>
      </c>
    </row>
    <row r="101" spans="2:21" s="1198" customFormat="1">
      <c r="B101" s="1276" t="s">
        <v>104</v>
      </c>
      <c r="C101" s="1277" t="s">
        <v>157</v>
      </c>
      <c r="D101" s="1594">
        <f>VLOOKUP('2d) Planwerte (Anlage)'!$D$11,'3b) Referenzsysteme'!$B$5:$K$57,4,FALSE)</f>
        <v>0</v>
      </c>
      <c r="E101" s="1464">
        <f>VLOOKUP('2d) Planwerte (Anlage)'!$D$11,'3b) Referenzsysteme'!$B$5:$K$57,4,FALSE)*'2d) Planwerte (Anlage)'!E$18</f>
        <v>0</v>
      </c>
      <c r="F101" s="1464">
        <f>VLOOKUP('2d) Planwerte (Anlage)'!$D$11,'3b) Referenzsysteme'!$B$5:$K$57,4,FALSE)*'2d) Planwerte (Anlage)'!F$18</f>
        <v>0</v>
      </c>
      <c r="G101" s="1464">
        <f>VLOOKUP('2d) Planwerte (Anlage)'!$D$11,'3b) Referenzsysteme'!$B$5:$K$57,4,FALSE)*'2d) Planwerte (Anlage)'!G$18</f>
        <v>0</v>
      </c>
      <c r="H101" s="1464">
        <f>VLOOKUP('2d) Planwerte (Anlage)'!$D$11,'3b) Referenzsysteme'!$B$5:$K$57,4,FALSE)*'2d) Planwerte (Anlage)'!H$18</f>
        <v>0</v>
      </c>
      <c r="I101" s="1464">
        <f>VLOOKUP('2d) Planwerte (Anlage)'!$D$11,'3b) Referenzsysteme'!$B$5:$K$57,4,FALSE)*'2d) Planwerte (Anlage)'!I$18</f>
        <v>0</v>
      </c>
      <c r="J101" s="1464">
        <f>VLOOKUP('2d) Planwerte (Anlage)'!$D$11,'3b) Referenzsysteme'!$B$5:$K$57,4,FALSE)*'2d) Planwerte (Anlage)'!J$18</f>
        <v>0</v>
      </c>
      <c r="K101" s="1464">
        <f>VLOOKUP('2d) Planwerte (Anlage)'!$D$11,'3b) Referenzsysteme'!$B$5:$K$57,4,FALSE)*'2d) Planwerte (Anlage)'!K$18</f>
        <v>0</v>
      </c>
      <c r="L101" s="1464">
        <f>VLOOKUP('2d) Planwerte (Anlage)'!$D$11,'3b) Referenzsysteme'!$B$5:$K$57,4,FALSE)*'2d) Planwerte (Anlage)'!L$18</f>
        <v>0</v>
      </c>
      <c r="M101" s="1464">
        <f>VLOOKUP('2d) Planwerte (Anlage)'!$D$11,'3b) Referenzsysteme'!$B$5:$K$57,4,FALSE)*'2d) Planwerte (Anlage)'!M$18</f>
        <v>0</v>
      </c>
      <c r="N101" s="1464">
        <f>VLOOKUP('2d) Planwerte (Anlage)'!$D$11,'3b) Referenzsysteme'!$B$5:$K$57,4,FALSE)*'2d) Planwerte (Anlage)'!N$18</f>
        <v>0</v>
      </c>
      <c r="O101" s="1464">
        <f>VLOOKUP('2d) Planwerte (Anlage)'!$D$11,'3b) Referenzsysteme'!$B$5:$K$57,4,FALSE)*'2d) Planwerte (Anlage)'!O$18</f>
        <v>0</v>
      </c>
      <c r="P101" s="1464">
        <f>VLOOKUP('2d) Planwerte (Anlage)'!$D$11,'3b) Referenzsysteme'!$B$5:$K$57,4,FALSE)*'2d) Planwerte (Anlage)'!P$18</f>
        <v>0</v>
      </c>
      <c r="Q101" s="1464">
        <f>VLOOKUP('2d) Planwerte (Anlage)'!$D$11,'3b) Referenzsysteme'!$B$5:$K$57,4,FALSE)*'2d) Planwerte (Anlage)'!Q$18</f>
        <v>0</v>
      </c>
      <c r="R101" s="1464">
        <f>VLOOKUP('2d) Planwerte (Anlage)'!$D$11,'3b) Referenzsysteme'!$B$5:$K$57,4,FALSE)*'2d) Planwerte (Anlage)'!R$18</f>
        <v>0</v>
      </c>
      <c r="S101" s="1464">
        <f>VLOOKUP('2d) Planwerte (Anlage)'!$D$11,'3b) Referenzsysteme'!$B$5:$K$57,4,FALSE)*'2d) Planwerte (Anlage)'!S$18</f>
        <v>0</v>
      </c>
      <c r="T101" s="1464">
        <f>VLOOKUP('2d) Planwerte (Anlage)'!$D$11,'3b) Referenzsysteme'!$B$5:$K$57,4,FALSE)*'2d) Planwerte (Anlage)'!T$18</f>
        <v>0</v>
      </c>
      <c r="U101" s="1548">
        <f>VLOOKUP('2d) Planwerte (Anlage)'!$D$11,'3b) Referenzsysteme'!$B$5:$K$57,4,FALSE)*'2d) Planwerte (Anlage)'!U$18</f>
        <v>0</v>
      </c>
    </row>
    <row r="102" spans="2:21" s="1198" customFormat="1">
      <c r="B102" s="1273" t="s">
        <v>105</v>
      </c>
      <c r="C102" s="1274" t="s">
        <v>157</v>
      </c>
      <c r="D102" s="1593">
        <f>VLOOKUP('2d) Planwerte (Anlage)'!$D$11,'3b) Referenzsysteme'!$B$5:$K$57,5,FALSE)</f>
        <v>0</v>
      </c>
      <c r="E102" s="1460">
        <f>VLOOKUP('2d) Planwerte (Anlage)'!$D$11,'3b) Referenzsysteme'!$B$5:$K$57,5,FALSE)*'2d) Planwerte (Anlage)'!E$18</f>
        <v>0</v>
      </c>
      <c r="F102" s="1460">
        <f>VLOOKUP('2d) Planwerte (Anlage)'!$D$11,'3b) Referenzsysteme'!$B$5:$K$57,5,FALSE)*'2d) Planwerte (Anlage)'!F$18</f>
        <v>0</v>
      </c>
      <c r="G102" s="1460">
        <f>VLOOKUP('2d) Planwerte (Anlage)'!$D$11,'3b) Referenzsysteme'!$B$5:$K$57,5,FALSE)*'2d) Planwerte (Anlage)'!G$18</f>
        <v>0</v>
      </c>
      <c r="H102" s="1460">
        <f>VLOOKUP('2d) Planwerte (Anlage)'!$D$11,'3b) Referenzsysteme'!$B$5:$K$57,5,FALSE)*'2d) Planwerte (Anlage)'!H$18</f>
        <v>0</v>
      </c>
      <c r="I102" s="1460">
        <f>VLOOKUP('2d) Planwerte (Anlage)'!$D$11,'3b) Referenzsysteme'!$B$5:$K$57,5,FALSE)*'2d) Planwerte (Anlage)'!I$18</f>
        <v>0</v>
      </c>
      <c r="J102" s="1460">
        <f>VLOOKUP('2d) Planwerte (Anlage)'!$D$11,'3b) Referenzsysteme'!$B$5:$K$57,5,FALSE)*'2d) Planwerte (Anlage)'!J$18</f>
        <v>0</v>
      </c>
      <c r="K102" s="1460">
        <f>VLOOKUP('2d) Planwerte (Anlage)'!$D$11,'3b) Referenzsysteme'!$B$5:$K$57,5,FALSE)*'2d) Planwerte (Anlage)'!K$18</f>
        <v>0</v>
      </c>
      <c r="L102" s="1460">
        <f>VLOOKUP('2d) Planwerte (Anlage)'!$D$11,'3b) Referenzsysteme'!$B$5:$K$57,5,FALSE)*'2d) Planwerte (Anlage)'!L$18</f>
        <v>0</v>
      </c>
      <c r="M102" s="1460">
        <f>VLOOKUP('2d) Planwerte (Anlage)'!$D$11,'3b) Referenzsysteme'!$B$5:$K$57,5,FALSE)*'2d) Planwerte (Anlage)'!M$18</f>
        <v>0</v>
      </c>
      <c r="N102" s="1460">
        <f>VLOOKUP('2d) Planwerte (Anlage)'!$D$11,'3b) Referenzsysteme'!$B$5:$K$57,5,FALSE)*'2d) Planwerte (Anlage)'!N$18</f>
        <v>0</v>
      </c>
      <c r="O102" s="1460">
        <f>VLOOKUP('2d) Planwerte (Anlage)'!$D$11,'3b) Referenzsysteme'!$B$5:$K$57,5,FALSE)*'2d) Planwerte (Anlage)'!O$18</f>
        <v>0</v>
      </c>
      <c r="P102" s="1460">
        <f>VLOOKUP('2d) Planwerte (Anlage)'!$D$11,'3b) Referenzsysteme'!$B$5:$K$57,5,FALSE)*'2d) Planwerte (Anlage)'!P$18</f>
        <v>0</v>
      </c>
      <c r="Q102" s="1460">
        <f>VLOOKUP('2d) Planwerte (Anlage)'!$D$11,'3b) Referenzsysteme'!$B$5:$K$57,5,FALSE)*'2d) Planwerte (Anlage)'!Q$18</f>
        <v>0</v>
      </c>
      <c r="R102" s="1460">
        <f>VLOOKUP('2d) Planwerte (Anlage)'!$D$11,'3b) Referenzsysteme'!$B$5:$K$57,5,FALSE)*'2d) Planwerte (Anlage)'!R$18</f>
        <v>0</v>
      </c>
      <c r="S102" s="1460">
        <f>VLOOKUP('2d) Planwerte (Anlage)'!$D$11,'3b) Referenzsysteme'!$B$5:$K$57,5,FALSE)*'2d) Planwerte (Anlage)'!S$18</f>
        <v>0</v>
      </c>
      <c r="T102" s="1460">
        <f>VLOOKUP('2d) Planwerte (Anlage)'!$D$11,'3b) Referenzsysteme'!$B$5:$K$57,5,FALSE)*'2d) Planwerte (Anlage)'!T$18</f>
        <v>0</v>
      </c>
      <c r="U102" s="1499">
        <f>VLOOKUP('2d) Planwerte (Anlage)'!$D$11,'3b) Referenzsysteme'!$B$5:$K$57,5,FALSE)*'2d) Planwerte (Anlage)'!U$18</f>
        <v>0</v>
      </c>
    </row>
    <row r="103" spans="2:21" s="1198" customFormat="1">
      <c r="B103" s="1572" t="s">
        <v>106</v>
      </c>
      <c r="C103" s="1582" t="s">
        <v>157</v>
      </c>
      <c r="D103" s="1594">
        <f>VLOOKUP('2d) Planwerte (Anlage)'!$D$11,'3b) Referenzsysteme'!$B$5:$K$57,6,FALSE)</f>
        <v>0</v>
      </c>
      <c r="E103" s="1464">
        <f>VLOOKUP('2d) Planwerte (Anlage)'!$D$11,'3b) Referenzsysteme'!$B$5:$K$57,6,FALSE)*'2d) Planwerte (Anlage)'!E$18</f>
        <v>0</v>
      </c>
      <c r="F103" s="1464">
        <f>VLOOKUP('2d) Planwerte (Anlage)'!$D$11,'3b) Referenzsysteme'!$B$5:$K$57,6,FALSE)*'2d) Planwerte (Anlage)'!F$18</f>
        <v>0</v>
      </c>
      <c r="G103" s="1464">
        <f>VLOOKUP('2d) Planwerte (Anlage)'!$D$11,'3b) Referenzsysteme'!$B$5:$K$57,6,FALSE)*'2d) Planwerte (Anlage)'!G$18</f>
        <v>0</v>
      </c>
      <c r="H103" s="1464">
        <f>VLOOKUP('2d) Planwerte (Anlage)'!$D$11,'3b) Referenzsysteme'!$B$5:$K$57,6,FALSE)*'2d) Planwerte (Anlage)'!H$18</f>
        <v>0</v>
      </c>
      <c r="I103" s="1464">
        <f>VLOOKUP('2d) Planwerte (Anlage)'!$D$11,'3b) Referenzsysteme'!$B$5:$K$57,6,FALSE)*'2d) Planwerte (Anlage)'!I$18</f>
        <v>0</v>
      </c>
      <c r="J103" s="1464">
        <f>VLOOKUP('2d) Planwerte (Anlage)'!$D$11,'3b) Referenzsysteme'!$B$5:$K$57,6,FALSE)*'2d) Planwerte (Anlage)'!J$18</f>
        <v>0</v>
      </c>
      <c r="K103" s="1464">
        <f>VLOOKUP('2d) Planwerte (Anlage)'!$D$11,'3b) Referenzsysteme'!$B$5:$K$57,6,FALSE)*'2d) Planwerte (Anlage)'!K$18</f>
        <v>0</v>
      </c>
      <c r="L103" s="1464">
        <f>VLOOKUP('2d) Planwerte (Anlage)'!$D$11,'3b) Referenzsysteme'!$B$5:$K$57,6,FALSE)*'2d) Planwerte (Anlage)'!L$18</f>
        <v>0</v>
      </c>
      <c r="M103" s="1464">
        <f>VLOOKUP('2d) Planwerte (Anlage)'!$D$11,'3b) Referenzsysteme'!$B$5:$K$57,6,FALSE)*'2d) Planwerte (Anlage)'!M$18</f>
        <v>0</v>
      </c>
      <c r="N103" s="1464">
        <f>VLOOKUP('2d) Planwerte (Anlage)'!$D$11,'3b) Referenzsysteme'!$B$5:$K$57,6,FALSE)*'2d) Planwerte (Anlage)'!N$18</f>
        <v>0</v>
      </c>
      <c r="O103" s="1464">
        <f>VLOOKUP('2d) Planwerte (Anlage)'!$D$11,'3b) Referenzsysteme'!$B$5:$K$57,6,FALSE)*'2d) Planwerte (Anlage)'!O$18</f>
        <v>0</v>
      </c>
      <c r="P103" s="1464">
        <f>VLOOKUP('2d) Planwerte (Anlage)'!$D$11,'3b) Referenzsysteme'!$B$5:$K$57,6,FALSE)*'2d) Planwerte (Anlage)'!P$18</f>
        <v>0</v>
      </c>
      <c r="Q103" s="1464">
        <f>VLOOKUP('2d) Planwerte (Anlage)'!$D$11,'3b) Referenzsysteme'!$B$5:$K$57,6,FALSE)*'2d) Planwerte (Anlage)'!Q$18</f>
        <v>0</v>
      </c>
      <c r="R103" s="1464">
        <f>VLOOKUP('2d) Planwerte (Anlage)'!$D$11,'3b) Referenzsysteme'!$B$5:$K$57,6,FALSE)*'2d) Planwerte (Anlage)'!R$18</f>
        <v>0</v>
      </c>
      <c r="S103" s="1464">
        <f>VLOOKUP('2d) Planwerte (Anlage)'!$D$11,'3b) Referenzsysteme'!$B$5:$K$57,6,FALSE)*'2d) Planwerte (Anlage)'!S$18</f>
        <v>0</v>
      </c>
      <c r="T103" s="1464">
        <f>VLOOKUP('2d) Planwerte (Anlage)'!$D$11,'3b) Referenzsysteme'!$B$5:$K$57,6,FALSE)*'2d) Planwerte (Anlage)'!T$18</f>
        <v>0</v>
      </c>
      <c r="U103" s="1548">
        <f>VLOOKUP('2d) Planwerte (Anlage)'!$D$11,'3b) Referenzsysteme'!$B$5:$K$57,6,FALSE)*'2d) Planwerte (Anlage)'!U$18</f>
        <v>0</v>
      </c>
    </row>
    <row r="104" spans="2:21" s="1198" customFormat="1">
      <c r="B104" s="1273" t="s">
        <v>321</v>
      </c>
      <c r="C104" s="1274" t="s">
        <v>157</v>
      </c>
      <c r="D104" s="1593">
        <f>VLOOKUP('2d) Planwerte (Anlage)'!$D$11,'3b) Referenzsysteme'!$B$5:$K$57,7,FALSE)</f>
        <v>0</v>
      </c>
      <c r="E104" s="1460">
        <f>VLOOKUP('2d) Planwerte (Anlage)'!$D$11,'3b) Referenzsysteme'!$B$5:$K$57,7,FALSE)*'2d) Planwerte (Anlage)'!E$18</f>
        <v>0</v>
      </c>
      <c r="F104" s="1460">
        <f>VLOOKUP('2d) Planwerte (Anlage)'!$D$11,'3b) Referenzsysteme'!$B$5:$K$57,7,FALSE)*'2d) Planwerte (Anlage)'!F$18</f>
        <v>0</v>
      </c>
      <c r="G104" s="1460">
        <f>VLOOKUP('2d) Planwerte (Anlage)'!$D$11,'3b) Referenzsysteme'!$B$5:$K$57,7,FALSE)*'2d) Planwerte (Anlage)'!G$18</f>
        <v>0</v>
      </c>
      <c r="H104" s="1460">
        <f>VLOOKUP('2d) Planwerte (Anlage)'!$D$11,'3b) Referenzsysteme'!$B$5:$K$57,7,FALSE)*'2d) Planwerte (Anlage)'!H$18</f>
        <v>0</v>
      </c>
      <c r="I104" s="1460">
        <f>VLOOKUP('2d) Planwerte (Anlage)'!$D$11,'3b) Referenzsysteme'!$B$5:$K$57,7,FALSE)*'2d) Planwerte (Anlage)'!I$18</f>
        <v>0</v>
      </c>
      <c r="J104" s="1460">
        <f>VLOOKUP('2d) Planwerte (Anlage)'!$D$11,'3b) Referenzsysteme'!$B$5:$K$57,7,FALSE)*'2d) Planwerte (Anlage)'!J$18</f>
        <v>0</v>
      </c>
      <c r="K104" s="1460">
        <f>VLOOKUP('2d) Planwerte (Anlage)'!$D$11,'3b) Referenzsysteme'!$B$5:$K$57,7,FALSE)*'2d) Planwerte (Anlage)'!K$18</f>
        <v>0</v>
      </c>
      <c r="L104" s="1460">
        <f>VLOOKUP('2d) Planwerte (Anlage)'!$D$11,'3b) Referenzsysteme'!$B$5:$K$57,7,FALSE)*'2d) Planwerte (Anlage)'!L$18</f>
        <v>0</v>
      </c>
      <c r="M104" s="1460">
        <f>VLOOKUP('2d) Planwerte (Anlage)'!$D$11,'3b) Referenzsysteme'!$B$5:$K$57,7,FALSE)*'2d) Planwerte (Anlage)'!M$18</f>
        <v>0</v>
      </c>
      <c r="N104" s="1460">
        <f>VLOOKUP('2d) Planwerte (Anlage)'!$D$11,'3b) Referenzsysteme'!$B$5:$K$57,7,FALSE)*'2d) Planwerte (Anlage)'!N$18</f>
        <v>0</v>
      </c>
      <c r="O104" s="1460">
        <f>VLOOKUP('2d) Planwerte (Anlage)'!$D$11,'3b) Referenzsysteme'!$B$5:$K$57,7,FALSE)*'2d) Planwerte (Anlage)'!O$18</f>
        <v>0</v>
      </c>
      <c r="P104" s="1460">
        <f>VLOOKUP('2d) Planwerte (Anlage)'!$D$11,'3b) Referenzsysteme'!$B$5:$K$57,7,FALSE)*'2d) Planwerte (Anlage)'!P$18</f>
        <v>0</v>
      </c>
      <c r="Q104" s="1460">
        <f>VLOOKUP('2d) Planwerte (Anlage)'!$D$11,'3b) Referenzsysteme'!$B$5:$K$57,7,FALSE)*'2d) Planwerte (Anlage)'!Q$18</f>
        <v>0</v>
      </c>
      <c r="R104" s="1460">
        <f>VLOOKUP('2d) Planwerte (Anlage)'!$D$11,'3b) Referenzsysteme'!$B$5:$K$57,7,FALSE)*'2d) Planwerte (Anlage)'!R$18</f>
        <v>0</v>
      </c>
      <c r="S104" s="1460">
        <f>VLOOKUP('2d) Planwerte (Anlage)'!$D$11,'3b) Referenzsysteme'!$B$5:$K$57,7,FALSE)*'2d) Planwerte (Anlage)'!S$18</f>
        <v>0</v>
      </c>
      <c r="T104" s="1460">
        <f>VLOOKUP('2d) Planwerte (Anlage)'!$D$11,'3b) Referenzsysteme'!$B$5:$K$57,7,FALSE)*'2d) Planwerte (Anlage)'!T$18</f>
        <v>0</v>
      </c>
      <c r="U104" s="1499">
        <f>VLOOKUP('2d) Planwerte (Anlage)'!$D$11,'3b) Referenzsysteme'!$B$5:$K$57,7,FALSE)*'2d) Planwerte (Anlage)'!U$18</f>
        <v>0</v>
      </c>
    </row>
    <row r="105" spans="2:21" s="1198" customFormat="1" ht="15" customHeight="1" thickBot="1">
      <c r="B105" s="1583" t="s">
        <v>569</v>
      </c>
      <c r="C105" s="1584" t="s">
        <v>157</v>
      </c>
      <c r="D105" s="1595">
        <f>VLOOKUP('2d) Planwerte (Anlage)'!$D$11,'3b) Referenzsysteme'!$B$5:$K$57,8,FALSE)</f>
        <v>0</v>
      </c>
      <c r="E105" s="1586">
        <f>VLOOKUP('2d) Planwerte (Anlage)'!$D$11,'3b) Referenzsysteme'!$B$5:$K$57,8,FALSE)*'2d) Planwerte (Anlage)'!E$18</f>
        <v>0</v>
      </c>
      <c r="F105" s="1586">
        <f>VLOOKUP('2d) Planwerte (Anlage)'!$D$11,'3b) Referenzsysteme'!$B$5:$K$57,8,FALSE)*'2d) Planwerte (Anlage)'!F$18</f>
        <v>0</v>
      </c>
      <c r="G105" s="1586">
        <f>VLOOKUP('2d) Planwerte (Anlage)'!$D$11,'3b) Referenzsysteme'!$B$5:$K$57,8,FALSE)*'2d) Planwerte (Anlage)'!G$18</f>
        <v>0</v>
      </c>
      <c r="H105" s="1586">
        <f>VLOOKUP('2d) Planwerte (Anlage)'!$D$11,'3b) Referenzsysteme'!$B$5:$K$57,8,FALSE)*'2d) Planwerte (Anlage)'!H$18</f>
        <v>0</v>
      </c>
      <c r="I105" s="1586">
        <f>VLOOKUP('2d) Planwerte (Anlage)'!$D$11,'3b) Referenzsysteme'!$B$5:$K$57,8,FALSE)*'2d) Planwerte (Anlage)'!I$18</f>
        <v>0</v>
      </c>
      <c r="J105" s="1586">
        <f>VLOOKUP('2d) Planwerte (Anlage)'!$D$11,'3b) Referenzsysteme'!$B$5:$K$57,8,FALSE)*'2d) Planwerte (Anlage)'!J$18</f>
        <v>0</v>
      </c>
      <c r="K105" s="1586">
        <f>VLOOKUP('2d) Planwerte (Anlage)'!$D$11,'3b) Referenzsysteme'!$B$5:$K$57,8,FALSE)*'2d) Planwerte (Anlage)'!K$18</f>
        <v>0</v>
      </c>
      <c r="L105" s="1586">
        <f>VLOOKUP('2d) Planwerte (Anlage)'!$D$11,'3b) Referenzsysteme'!$B$5:$K$57,8,FALSE)*'2d) Planwerte (Anlage)'!L$18</f>
        <v>0</v>
      </c>
      <c r="M105" s="1586">
        <f>VLOOKUP('2d) Planwerte (Anlage)'!$D$11,'3b) Referenzsysteme'!$B$5:$K$57,8,FALSE)*'2d) Planwerte (Anlage)'!M$18</f>
        <v>0</v>
      </c>
      <c r="N105" s="1586">
        <f>VLOOKUP('2d) Planwerte (Anlage)'!$D$11,'3b) Referenzsysteme'!$B$5:$K$57,8,FALSE)*'2d) Planwerte (Anlage)'!N$18</f>
        <v>0</v>
      </c>
      <c r="O105" s="1586">
        <f>VLOOKUP('2d) Planwerte (Anlage)'!$D$11,'3b) Referenzsysteme'!$B$5:$K$57,8,FALSE)*'2d) Planwerte (Anlage)'!O$18</f>
        <v>0</v>
      </c>
      <c r="P105" s="1586">
        <f>VLOOKUP('2d) Planwerte (Anlage)'!$D$11,'3b) Referenzsysteme'!$B$5:$K$57,8,FALSE)*'2d) Planwerte (Anlage)'!P$18</f>
        <v>0</v>
      </c>
      <c r="Q105" s="1586">
        <f>VLOOKUP('2d) Planwerte (Anlage)'!$D$11,'3b) Referenzsysteme'!$B$5:$K$57,8,FALSE)*'2d) Planwerte (Anlage)'!Q$18</f>
        <v>0</v>
      </c>
      <c r="R105" s="1586">
        <f>VLOOKUP('2d) Planwerte (Anlage)'!$D$11,'3b) Referenzsysteme'!$B$5:$K$57,8,FALSE)*'2d) Planwerte (Anlage)'!R$18</f>
        <v>0</v>
      </c>
      <c r="S105" s="1586">
        <f>VLOOKUP('2d) Planwerte (Anlage)'!$D$11,'3b) Referenzsysteme'!$B$5:$K$57,8,FALSE)*'2d) Planwerte (Anlage)'!S$18</f>
        <v>0</v>
      </c>
      <c r="T105" s="1586">
        <f>VLOOKUP('2d) Planwerte (Anlage)'!$D$11,'3b) Referenzsysteme'!$B$5:$K$57,8,FALSE)*'2d) Planwerte (Anlage)'!T$18</f>
        <v>0</v>
      </c>
      <c r="U105" s="1588">
        <f>VLOOKUP('2d) Planwerte (Anlage)'!$D$11,'3b) Referenzsysteme'!$B$5:$K$57,8,FALSE)*'2d) Planwerte (Anlage)'!U$18</f>
        <v>0</v>
      </c>
    </row>
    <row r="106" spans="2:21" s="1198" customFormat="1" ht="21" customHeight="1" thickBot="1">
      <c r="B106" s="1520" t="s">
        <v>317</v>
      </c>
      <c r="C106" s="1521" t="s">
        <v>310</v>
      </c>
      <c r="D106" s="1528">
        <f>VLOOKUP('2d) Planwerte (Anlage)'!$D$11,'3b) Referenzsysteme'!$B$5:$K$57,9,FALSE)</f>
        <v>0</v>
      </c>
      <c r="E106" s="1507">
        <f>IF('2d) Planwerte (Anlage)'!$D$11="50: Wasserstoff", E175, IF('2d) Planwerte (Anlage)'!$D$11="51: Synthesegas",E192, IF( '2d) Planwerte (Anlage)'!$D$11="Wärmebereitstellung und Brennstoffeinsatz", E209, VLOOKUP('2d) Planwerte (Anlage)'!$D$11,'3b) Referenzsysteme'!$B$5:$K$57,9,FALSE))))*'2d) Planwerte (Anlage)'!E$18</f>
        <v>0</v>
      </c>
      <c r="F106" s="1507">
        <f>IF('2d) Planwerte (Anlage)'!$D$11="50: Wasserstoff", F175, IF('2d) Planwerte (Anlage)'!$D$11="51: Synthesegas",F192, IF( '2d) Planwerte (Anlage)'!$D$11="Wärmebereitstellung und Brennstoffeinsatz", F209, VLOOKUP('2d) Planwerte (Anlage)'!$D$11,'3b) Referenzsysteme'!$B$5:$K$57,9,FALSE))))*'2d) Planwerte (Anlage)'!F$18</f>
        <v>0</v>
      </c>
      <c r="G106" s="1507">
        <f>IF('2d) Planwerte (Anlage)'!$D$11="50: Wasserstoff", G175, IF('2d) Planwerte (Anlage)'!$D$11="51: Synthesegas",G192, IF( '2d) Planwerte (Anlage)'!$D$11="Wärmebereitstellung und Brennstoffeinsatz", G209, VLOOKUP('2d) Planwerte (Anlage)'!$D$11,'3b) Referenzsysteme'!$B$5:$K$57,9,FALSE))))*'2d) Planwerte (Anlage)'!G$18</f>
        <v>0</v>
      </c>
      <c r="H106" s="1507">
        <f>IF('2d) Planwerte (Anlage)'!$D$11="50: Wasserstoff", H175, IF('2d) Planwerte (Anlage)'!$D$11="51: Synthesegas",H192, IF( '2d) Planwerte (Anlage)'!$D$11="Wärmebereitstellung und Brennstoffeinsatz", H209, VLOOKUP('2d) Planwerte (Anlage)'!$D$11,'3b) Referenzsysteme'!$B$5:$K$57,9,FALSE))))*'2d) Planwerte (Anlage)'!H$18</f>
        <v>0</v>
      </c>
      <c r="I106" s="1507">
        <f>IF('2d) Planwerte (Anlage)'!$D$11="50: Wasserstoff", I175, IF('2d) Planwerte (Anlage)'!$D$11="51: Synthesegas",I192, IF( '2d) Planwerte (Anlage)'!$D$11="Wärmebereitstellung und Brennstoffeinsatz", I209, VLOOKUP('2d) Planwerte (Anlage)'!$D$11,'3b) Referenzsysteme'!$B$5:$K$57,9,FALSE))))*'2d) Planwerte (Anlage)'!I$18</f>
        <v>0</v>
      </c>
      <c r="J106" s="1507">
        <f>IF('2d) Planwerte (Anlage)'!$D$11="50: Wasserstoff", J175, IF('2d) Planwerte (Anlage)'!$D$11="51: Synthesegas",J192, IF( '2d) Planwerte (Anlage)'!$D$11="Wärmebereitstellung und Brennstoffeinsatz", J209, VLOOKUP('2d) Planwerte (Anlage)'!$D$11,'3b) Referenzsysteme'!$B$5:$K$57,9,FALSE))))*'2d) Planwerte (Anlage)'!J$18</f>
        <v>0</v>
      </c>
      <c r="K106" s="1507">
        <f>IF('2d) Planwerte (Anlage)'!$D$11="50: Wasserstoff", K175, IF('2d) Planwerte (Anlage)'!$D$11="51: Synthesegas",K192, IF( '2d) Planwerte (Anlage)'!$D$11="Wärmebereitstellung und Brennstoffeinsatz", K209, VLOOKUP('2d) Planwerte (Anlage)'!$D$11,'3b) Referenzsysteme'!$B$5:$K$57,9,FALSE))))*'2d) Planwerte (Anlage)'!K$18</f>
        <v>0</v>
      </c>
      <c r="L106" s="1507">
        <f>IF('2d) Planwerte (Anlage)'!$D$11="50: Wasserstoff", L175, IF('2d) Planwerte (Anlage)'!$D$11="51: Synthesegas",L192, IF( '2d) Planwerte (Anlage)'!$D$11="Wärmebereitstellung und Brennstoffeinsatz", L209, VLOOKUP('2d) Planwerte (Anlage)'!$D$11,'3b) Referenzsysteme'!$B$5:$K$57,9,FALSE))))*'2d) Planwerte (Anlage)'!L$18</f>
        <v>0</v>
      </c>
      <c r="M106" s="1507">
        <f>IF('2d) Planwerte (Anlage)'!$D$11="50: Wasserstoff", M175, IF('2d) Planwerte (Anlage)'!$D$11="51: Synthesegas",M192, IF( '2d) Planwerte (Anlage)'!$D$11="Wärmebereitstellung und Brennstoffeinsatz", M209, VLOOKUP('2d) Planwerte (Anlage)'!$D$11,'3b) Referenzsysteme'!$B$5:$K$57,9,FALSE))))*'2d) Planwerte (Anlage)'!M$18</f>
        <v>0</v>
      </c>
      <c r="N106" s="1507">
        <f>IF('2d) Planwerte (Anlage)'!$D$11="50: Wasserstoff", N175, IF('2d) Planwerte (Anlage)'!$D$11="51: Synthesegas",N192, IF( '2d) Planwerte (Anlage)'!$D$11="Wärmebereitstellung und Brennstoffeinsatz", N209, VLOOKUP('2d) Planwerte (Anlage)'!$D$11,'3b) Referenzsysteme'!$B$5:$K$57,9,FALSE))))*'2d) Planwerte (Anlage)'!N$18</f>
        <v>0</v>
      </c>
      <c r="O106" s="1507">
        <f>IF('2d) Planwerte (Anlage)'!$D$11="50: Wasserstoff", O175, IF('2d) Planwerte (Anlage)'!$D$11="51: Synthesegas",O192, IF( '2d) Planwerte (Anlage)'!$D$11="Wärmebereitstellung und Brennstoffeinsatz", O209, VLOOKUP('2d) Planwerte (Anlage)'!$D$11,'3b) Referenzsysteme'!$B$5:$K$57,9,FALSE))))*'2d) Planwerte (Anlage)'!O$18</f>
        <v>0</v>
      </c>
      <c r="P106" s="1507">
        <f>IF('2d) Planwerte (Anlage)'!$D$11="50: Wasserstoff", P175, IF('2d) Planwerte (Anlage)'!$D$11="51: Synthesegas",P192, IF( '2d) Planwerte (Anlage)'!$D$11="Wärmebereitstellung und Brennstoffeinsatz", P209, VLOOKUP('2d) Planwerte (Anlage)'!$D$11,'3b) Referenzsysteme'!$B$5:$K$57,9,FALSE))))*'2d) Planwerte (Anlage)'!P$18</f>
        <v>0</v>
      </c>
      <c r="Q106" s="1507">
        <f>IF('2d) Planwerte (Anlage)'!$D$11="50: Wasserstoff", Q175, IF('2d) Planwerte (Anlage)'!$D$11="51: Synthesegas",Q192, IF( '2d) Planwerte (Anlage)'!$D$11="Wärmebereitstellung und Brennstoffeinsatz", Q209, VLOOKUP('2d) Planwerte (Anlage)'!$D$11,'3b) Referenzsysteme'!$B$5:$K$57,9,FALSE))))*'2d) Planwerte (Anlage)'!Q$18</f>
        <v>0</v>
      </c>
      <c r="R106" s="1507">
        <f>IF('2d) Planwerte (Anlage)'!$D$11="50: Wasserstoff", R175, IF('2d) Planwerte (Anlage)'!$D$11="51: Synthesegas",R192, IF( '2d) Planwerte (Anlage)'!$D$11="Wärmebereitstellung und Brennstoffeinsatz", R209, VLOOKUP('2d) Planwerte (Anlage)'!$D$11,'3b) Referenzsysteme'!$B$5:$K$57,9,FALSE))))*'2d) Planwerte (Anlage)'!R$18</f>
        <v>0</v>
      </c>
      <c r="S106" s="1507">
        <f>IF('2d) Planwerte (Anlage)'!$D$11="50: Wasserstoff", S175, IF('2d) Planwerte (Anlage)'!$D$11="51: Synthesegas",S192, IF( '2d) Planwerte (Anlage)'!$D$11="Wärmebereitstellung und Brennstoffeinsatz", S209, VLOOKUP('2d) Planwerte (Anlage)'!$D$11,'3b) Referenzsysteme'!$B$5:$K$57,9,FALSE))))*'2d) Planwerte (Anlage)'!S$18</f>
        <v>0</v>
      </c>
      <c r="T106" s="1507">
        <f>IF('2d) Planwerte (Anlage)'!$D$11="50: Wasserstoff", T175, IF('2d) Planwerte (Anlage)'!$D$11="51: Synthesegas",T192, IF( '2d) Planwerte (Anlage)'!$D$11="Wärmebereitstellung und Brennstoffeinsatz", T209, VLOOKUP('2d) Planwerte (Anlage)'!$D$11,'3b) Referenzsysteme'!$B$5:$K$57,9,FALSE))))*'2d) Planwerte (Anlage)'!T$18</f>
        <v>0</v>
      </c>
      <c r="U106" s="1508">
        <f>IF('2d) Planwerte (Anlage)'!$D$11="50: Wasserstoff", U175, IF('2d) Planwerte (Anlage)'!$D$11="51: Synthesegas",U192, IF( '2d) Planwerte (Anlage)'!$D$11="Wärmebereitstellung und Brennstoffeinsatz", U209, VLOOKUP('2d) Planwerte (Anlage)'!$D$11,'3b) Referenzsysteme'!$B$5:$K$57,9,FALSE))))*'2d) Planwerte (Anlage)'!U$18</f>
        <v>0</v>
      </c>
    </row>
    <row r="107" spans="2:21" s="1198" customFormat="1" ht="19" thickBot="1">
      <c r="B107" s="1529" t="s">
        <v>324</v>
      </c>
      <c r="C107" s="1530"/>
    </row>
    <row r="108" spans="2:21" s="1198" customFormat="1" ht="29.9" customHeight="1" thickBot="1">
      <c r="B108" s="1372" t="s">
        <v>319</v>
      </c>
      <c r="C108" s="1397" t="s">
        <v>52</v>
      </c>
      <c r="D108" s="1519" t="s">
        <v>322</v>
      </c>
      <c r="E108" s="1398">
        <f>YEAR('2b) Allg. Inputs'!$C$8)</f>
        <v>1900</v>
      </c>
      <c r="F108" s="1398">
        <f>E108+1</f>
        <v>1901</v>
      </c>
      <c r="G108" s="1398">
        <f t="shared" ref="G108:R108" si="31">F108+1</f>
        <v>1902</v>
      </c>
      <c r="H108" s="1398">
        <f t="shared" si="31"/>
        <v>1903</v>
      </c>
      <c r="I108" s="1398">
        <f t="shared" si="31"/>
        <v>1904</v>
      </c>
      <c r="J108" s="1398">
        <f t="shared" si="31"/>
        <v>1905</v>
      </c>
      <c r="K108" s="1398">
        <f t="shared" si="31"/>
        <v>1906</v>
      </c>
      <c r="L108" s="1398">
        <f t="shared" si="31"/>
        <v>1907</v>
      </c>
      <c r="M108" s="1398">
        <f t="shared" si="31"/>
        <v>1908</v>
      </c>
      <c r="N108" s="1398">
        <f t="shared" si="31"/>
        <v>1909</v>
      </c>
      <c r="O108" s="1398">
        <f t="shared" si="31"/>
        <v>1910</v>
      </c>
      <c r="P108" s="1398">
        <f t="shared" si="31"/>
        <v>1911</v>
      </c>
      <c r="Q108" s="1398">
        <f t="shared" si="31"/>
        <v>1912</v>
      </c>
      <c r="R108" s="1398">
        <f t="shared" si="31"/>
        <v>1913</v>
      </c>
      <c r="S108" s="1398">
        <f>IF('4c) Berechnungen_MFS'!E99 = "Nein",R108+1, R108+1&amp;" 1. Teil-KJ")</f>
        <v>1914</v>
      </c>
      <c r="T108" s="1590" t="str">
        <f>IF('4c) Berechnungen_MFS'!E99 = "Nein","", R108+1&amp;" 2. Teil-KJ")</f>
        <v/>
      </c>
      <c r="U108" s="1591" t="str">
        <f>IF('4c) Berechnungen_MFS'!E99="Ja",R108+2,"")</f>
        <v/>
      </c>
    </row>
    <row r="109" spans="2:21" s="1198" customFormat="1">
      <c r="B109" s="1259" t="s">
        <v>100</v>
      </c>
      <c r="C109" s="1271" t="s">
        <v>157</v>
      </c>
      <c r="D109" s="1592">
        <f>VLOOKUP('2d) Planwerte (Anlage)'!$E$11,'3b) Referenzsysteme'!$B$5:$K$57,2,FALSE)</f>
        <v>0</v>
      </c>
      <c r="E109" s="1456">
        <f>VLOOKUP('2d) Planwerte (Anlage)'!$E$11,'3b) Referenzsysteme'!$B$5:$K$57,2,FALSE)*'2d) Planwerte (Anlage)'!E$19</f>
        <v>0</v>
      </c>
      <c r="F109" s="1456">
        <f>VLOOKUP('2d) Planwerte (Anlage)'!$E$11,'3b) Referenzsysteme'!$B$5:$K$57,2,FALSE)*'2d) Planwerte (Anlage)'!F$19</f>
        <v>0</v>
      </c>
      <c r="G109" s="1456">
        <f>VLOOKUP('2d) Planwerte (Anlage)'!$E$11,'3b) Referenzsysteme'!$B$5:$K$57,2,FALSE)*'2d) Planwerte (Anlage)'!G$19</f>
        <v>0</v>
      </c>
      <c r="H109" s="1456">
        <f>VLOOKUP('2d) Planwerte (Anlage)'!$E$11,'3b) Referenzsysteme'!$B$5:$K$57,2,FALSE)*'2d) Planwerte (Anlage)'!H$19</f>
        <v>0</v>
      </c>
      <c r="I109" s="1456">
        <f>VLOOKUP('2d) Planwerte (Anlage)'!$E$11,'3b) Referenzsysteme'!$B$5:$K$57,2,FALSE)*'2d) Planwerte (Anlage)'!I$19</f>
        <v>0</v>
      </c>
      <c r="J109" s="1456">
        <f>VLOOKUP('2d) Planwerte (Anlage)'!$E$11,'3b) Referenzsysteme'!$B$5:$K$57,2,FALSE)*'2d) Planwerte (Anlage)'!J$19</f>
        <v>0</v>
      </c>
      <c r="K109" s="1456">
        <f>VLOOKUP('2d) Planwerte (Anlage)'!$E$11,'3b) Referenzsysteme'!$B$5:$K$57,2,FALSE)*'2d) Planwerte (Anlage)'!K$19</f>
        <v>0</v>
      </c>
      <c r="L109" s="1456">
        <f>VLOOKUP('2d) Planwerte (Anlage)'!$E$11,'3b) Referenzsysteme'!$B$5:$K$57,2,FALSE)*'2d) Planwerte (Anlage)'!L$19</f>
        <v>0</v>
      </c>
      <c r="M109" s="1456">
        <f>VLOOKUP('2d) Planwerte (Anlage)'!$E$11,'3b) Referenzsysteme'!$B$5:$K$57,2,FALSE)*'2d) Planwerte (Anlage)'!M$19</f>
        <v>0</v>
      </c>
      <c r="N109" s="1456">
        <f>VLOOKUP('2d) Planwerte (Anlage)'!$E$11,'3b) Referenzsysteme'!$B$5:$K$57,2,FALSE)*'2d) Planwerte (Anlage)'!N$19</f>
        <v>0</v>
      </c>
      <c r="O109" s="1456">
        <f>VLOOKUP('2d) Planwerte (Anlage)'!$E$11,'3b) Referenzsysteme'!$B$5:$K$57,2,FALSE)*'2d) Planwerte (Anlage)'!O$19</f>
        <v>0</v>
      </c>
      <c r="P109" s="1456">
        <f>VLOOKUP('2d) Planwerte (Anlage)'!$E$11,'3b) Referenzsysteme'!$B$5:$K$57,2,FALSE)*'2d) Planwerte (Anlage)'!P$19</f>
        <v>0</v>
      </c>
      <c r="Q109" s="1456">
        <f>VLOOKUP('2d) Planwerte (Anlage)'!$E$11,'3b) Referenzsysteme'!$B$5:$K$57,2,FALSE)*'2d) Planwerte (Anlage)'!Q$19</f>
        <v>0</v>
      </c>
      <c r="R109" s="1456">
        <f>VLOOKUP('2d) Planwerte (Anlage)'!$E$11,'3b) Referenzsysteme'!$B$5:$K$57,2,FALSE)*'2d) Planwerte (Anlage)'!R$19</f>
        <v>0</v>
      </c>
      <c r="S109" s="1456">
        <f>VLOOKUP('2d) Planwerte (Anlage)'!$E$11,'3b) Referenzsysteme'!$B$5:$K$57,2,FALSE)*'2d) Planwerte (Anlage)'!S$19</f>
        <v>0</v>
      </c>
      <c r="T109" s="1456">
        <f>VLOOKUP('2d) Planwerte (Anlage)'!$E$11,'3b) Referenzsysteme'!$B$5:$K$57,2,FALSE)*'2d) Planwerte (Anlage)'!T$19</f>
        <v>0</v>
      </c>
      <c r="U109" s="1569">
        <f>VLOOKUP('2d) Planwerte (Anlage)'!$E$11,'3b) Referenzsysteme'!$B$5:$K$57,2,FALSE)*'2d) Planwerte (Anlage)'!U$19</f>
        <v>0</v>
      </c>
    </row>
    <row r="110" spans="2:21" s="1198" customFormat="1">
      <c r="B110" s="1273" t="s">
        <v>320</v>
      </c>
      <c r="C110" s="1274" t="s">
        <v>157</v>
      </c>
      <c r="D110" s="1593">
        <f>VLOOKUP('2d) Planwerte (Anlage)'!$E$11,'3b) Referenzsysteme'!$B$5:$K$57,3,FALSE)</f>
        <v>0</v>
      </c>
      <c r="E110" s="1460">
        <f>VLOOKUP('2d) Planwerte (Anlage)'!$E$11,'3b) Referenzsysteme'!$B$5:$K$57,3,FALSE)*'2d) Planwerte (Anlage)'!E$19</f>
        <v>0</v>
      </c>
      <c r="F110" s="1460">
        <f>VLOOKUP('2d) Planwerte (Anlage)'!$E$11,'3b) Referenzsysteme'!$B$5:$K$57,3,FALSE)*'2d) Planwerte (Anlage)'!F$19</f>
        <v>0</v>
      </c>
      <c r="G110" s="1460">
        <f>VLOOKUP('2d) Planwerte (Anlage)'!$E$11,'3b) Referenzsysteme'!$B$5:$K$57,3,FALSE)*'2d) Planwerte (Anlage)'!G$19</f>
        <v>0</v>
      </c>
      <c r="H110" s="1460">
        <f>VLOOKUP('2d) Planwerte (Anlage)'!$E$11,'3b) Referenzsysteme'!$B$5:$K$57,3,FALSE)*'2d) Planwerte (Anlage)'!H$19</f>
        <v>0</v>
      </c>
      <c r="I110" s="1460">
        <f>VLOOKUP('2d) Planwerte (Anlage)'!$E$11,'3b) Referenzsysteme'!$B$5:$K$57,3,FALSE)*'2d) Planwerte (Anlage)'!I$19</f>
        <v>0</v>
      </c>
      <c r="J110" s="1460">
        <f>VLOOKUP('2d) Planwerte (Anlage)'!$E$11,'3b) Referenzsysteme'!$B$5:$K$57,3,FALSE)*'2d) Planwerte (Anlage)'!J$19</f>
        <v>0</v>
      </c>
      <c r="K110" s="1460">
        <f>VLOOKUP('2d) Planwerte (Anlage)'!$E$11,'3b) Referenzsysteme'!$B$5:$K$57,3,FALSE)*'2d) Planwerte (Anlage)'!K$19</f>
        <v>0</v>
      </c>
      <c r="L110" s="1460">
        <f>VLOOKUP('2d) Planwerte (Anlage)'!$E$11,'3b) Referenzsysteme'!$B$5:$K$57,3,FALSE)*'2d) Planwerte (Anlage)'!L$19</f>
        <v>0</v>
      </c>
      <c r="M110" s="1460">
        <f>VLOOKUP('2d) Planwerte (Anlage)'!$E$11,'3b) Referenzsysteme'!$B$5:$K$57,3,FALSE)*'2d) Planwerte (Anlage)'!M$19</f>
        <v>0</v>
      </c>
      <c r="N110" s="1460">
        <f>VLOOKUP('2d) Planwerte (Anlage)'!$E$11,'3b) Referenzsysteme'!$B$5:$K$57,3,FALSE)*'2d) Planwerte (Anlage)'!N$19</f>
        <v>0</v>
      </c>
      <c r="O110" s="1460">
        <f>VLOOKUP('2d) Planwerte (Anlage)'!$E$11,'3b) Referenzsysteme'!$B$5:$K$57,3,FALSE)*'2d) Planwerte (Anlage)'!O$19</f>
        <v>0</v>
      </c>
      <c r="P110" s="1460">
        <f>VLOOKUP('2d) Planwerte (Anlage)'!$E$11,'3b) Referenzsysteme'!$B$5:$K$57,3,FALSE)*'2d) Planwerte (Anlage)'!P$19</f>
        <v>0</v>
      </c>
      <c r="Q110" s="1460">
        <f>VLOOKUP('2d) Planwerte (Anlage)'!$E$11,'3b) Referenzsysteme'!$B$5:$K$57,3,FALSE)*'2d) Planwerte (Anlage)'!Q$19</f>
        <v>0</v>
      </c>
      <c r="R110" s="1460">
        <f>VLOOKUP('2d) Planwerte (Anlage)'!$E$11,'3b) Referenzsysteme'!$B$5:$K$57,3,FALSE)*'2d) Planwerte (Anlage)'!R$19</f>
        <v>0</v>
      </c>
      <c r="S110" s="1460">
        <f>VLOOKUP('2d) Planwerte (Anlage)'!$E$11,'3b) Referenzsysteme'!$B$5:$K$57,3,FALSE)*'2d) Planwerte (Anlage)'!S$19</f>
        <v>0</v>
      </c>
      <c r="T110" s="1460">
        <f>VLOOKUP('2d) Planwerte (Anlage)'!$E$11,'3b) Referenzsysteme'!$B$5:$K$57,3,FALSE)*'2d) Planwerte (Anlage)'!T$19</f>
        <v>0</v>
      </c>
      <c r="U110" s="1499">
        <f>VLOOKUP('2d) Planwerte (Anlage)'!$E$11,'3b) Referenzsysteme'!$B$5:$K$57,3,FALSE)*'2d) Planwerte (Anlage)'!U$19</f>
        <v>0</v>
      </c>
    </row>
    <row r="111" spans="2:21" s="1198" customFormat="1">
      <c r="B111" s="1276" t="s">
        <v>104</v>
      </c>
      <c r="C111" s="1277" t="s">
        <v>157</v>
      </c>
      <c r="D111" s="1594">
        <f>VLOOKUP('2d) Planwerte (Anlage)'!$E$11,'3b) Referenzsysteme'!$B$5:$K$57,4,FALSE)</f>
        <v>0</v>
      </c>
      <c r="E111" s="1464">
        <f>VLOOKUP('2d) Planwerte (Anlage)'!$E$11,'3b) Referenzsysteme'!$B$5:$K$57,4,FALSE)*'2d) Planwerte (Anlage)'!E$19</f>
        <v>0</v>
      </c>
      <c r="F111" s="1464">
        <f>VLOOKUP('2d) Planwerte (Anlage)'!$E$11,'3b) Referenzsysteme'!$B$5:$K$57,4,FALSE)*'2d) Planwerte (Anlage)'!F$19</f>
        <v>0</v>
      </c>
      <c r="G111" s="1464">
        <f>VLOOKUP('2d) Planwerte (Anlage)'!$E$11,'3b) Referenzsysteme'!$B$5:$K$57,4,FALSE)*'2d) Planwerte (Anlage)'!G$19</f>
        <v>0</v>
      </c>
      <c r="H111" s="1464">
        <f>VLOOKUP('2d) Planwerte (Anlage)'!$E$11,'3b) Referenzsysteme'!$B$5:$K$57,4,FALSE)*'2d) Planwerte (Anlage)'!H$19</f>
        <v>0</v>
      </c>
      <c r="I111" s="1464">
        <f>VLOOKUP('2d) Planwerte (Anlage)'!$E$11,'3b) Referenzsysteme'!$B$5:$K$57,4,FALSE)*'2d) Planwerte (Anlage)'!I$19</f>
        <v>0</v>
      </c>
      <c r="J111" s="1464">
        <f>VLOOKUP('2d) Planwerte (Anlage)'!$E$11,'3b) Referenzsysteme'!$B$5:$K$57,4,FALSE)*'2d) Planwerte (Anlage)'!J$19</f>
        <v>0</v>
      </c>
      <c r="K111" s="1464">
        <f>VLOOKUP('2d) Planwerte (Anlage)'!$E$11,'3b) Referenzsysteme'!$B$5:$K$57,4,FALSE)*'2d) Planwerte (Anlage)'!K$19</f>
        <v>0</v>
      </c>
      <c r="L111" s="1464">
        <f>VLOOKUP('2d) Planwerte (Anlage)'!$E$11,'3b) Referenzsysteme'!$B$5:$K$57,4,FALSE)*'2d) Planwerte (Anlage)'!L$19</f>
        <v>0</v>
      </c>
      <c r="M111" s="1464">
        <f>VLOOKUP('2d) Planwerte (Anlage)'!$E$11,'3b) Referenzsysteme'!$B$5:$K$57,4,FALSE)*'2d) Planwerte (Anlage)'!M$19</f>
        <v>0</v>
      </c>
      <c r="N111" s="1464">
        <f>VLOOKUP('2d) Planwerte (Anlage)'!$E$11,'3b) Referenzsysteme'!$B$5:$K$57,4,FALSE)*'2d) Planwerte (Anlage)'!N$19</f>
        <v>0</v>
      </c>
      <c r="O111" s="1464">
        <f>VLOOKUP('2d) Planwerte (Anlage)'!$E$11,'3b) Referenzsysteme'!$B$5:$K$57,4,FALSE)*'2d) Planwerte (Anlage)'!O$19</f>
        <v>0</v>
      </c>
      <c r="P111" s="1464">
        <f>VLOOKUP('2d) Planwerte (Anlage)'!$E$11,'3b) Referenzsysteme'!$B$5:$K$57,4,FALSE)*'2d) Planwerte (Anlage)'!P$19</f>
        <v>0</v>
      </c>
      <c r="Q111" s="1464">
        <f>VLOOKUP('2d) Planwerte (Anlage)'!$E$11,'3b) Referenzsysteme'!$B$5:$K$57,4,FALSE)*'2d) Planwerte (Anlage)'!Q$19</f>
        <v>0</v>
      </c>
      <c r="R111" s="1464">
        <f>VLOOKUP('2d) Planwerte (Anlage)'!$E$11,'3b) Referenzsysteme'!$B$5:$K$57,4,FALSE)*'2d) Planwerte (Anlage)'!R$19</f>
        <v>0</v>
      </c>
      <c r="S111" s="1464">
        <f>VLOOKUP('2d) Planwerte (Anlage)'!$E$11,'3b) Referenzsysteme'!$B$5:$K$57,4,FALSE)*'2d) Planwerte (Anlage)'!S$19</f>
        <v>0</v>
      </c>
      <c r="T111" s="1464">
        <f>VLOOKUP('2d) Planwerte (Anlage)'!$E$11,'3b) Referenzsysteme'!$B$5:$K$57,4,FALSE)*'2d) Planwerte (Anlage)'!T$19</f>
        <v>0</v>
      </c>
      <c r="U111" s="1548">
        <f>VLOOKUP('2d) Planwerte (Anlage)'!$E$11,'3b) Referenzsysteme'!$B$5:$K$57,4,FALSE)*'2d) Planwerte (Anlage)'!U$19</f>
        <v>0</v>
      </c>
    </row>
    <row r="112" spans="2:21" s="1198" customFormat="1">
      <c r="B112" s="1273" t="s">
        <v>105</v>
      </c>
      <c r="C112" s="1274" t="s">
        <v>157</v>
      </c>
      <c r="D112" s="1593">
        <f>VLOOKUP('2d) Planwerte (Anlage)'!$E$11,'3b) Referenzsysteme'!$B$5:$K$57,5,FALSE)</f>
        <v>0</v>
      </c>
      <c r="E112" s="1460">
        <f>VLOOKUP('2d) Planwerte (Anlage)'!$E$11,'3b) Referenzsysteme'!$B$5:$K$57,5,FALSE)*'2d) Planwerte (Anlage)'!E$19</f>
        <v>0</v>
      </c>
      <c r="F112" s="1460">
        <f>VLOOKUP('2d) Planwerte (Anlage)'!$E$11,'3b) Referenzsysteme'!$B$5:$K$57,5,FALSE)*'2d) Planwerte (Anlage)'!F$19</f>
        <v>0</v>
      </c>
      <c r="G112" s="1460">
        <f>VLOOKUP('2d) Planwerte (Anlage)'!$E$11,'3b) Referenzsysteme'!$B$5:$K$57,5,FALSE)*'2d) Planwerte (Anlage)'!G$19</f>
        <v>0</v>
      </c>
      <c r="H112" s="1460">
        <f>VLOOKUP('2d) Planwerte (Anlage)'!$E$11,'3b) Referenzsysteme'!$B$5:$K$57,5,FALSE)*'2d) Planwerte (Anlage)'!H$19</f>
        <v>0</v>
      </c>
      <c r="I112" s="1460">
        <f>VLOOKUP('2d) Planwerte (Anlage)'!$E$11,'3b) Referenzsysteme'!$B$5:$K$57,5,FALSE)*'2d) Planwerte (Anlage)'!I$19</f>
        <v>0</v>
      </c>
      <c r="J112" s="1460">
        <f>VLOOKUP('2d) Planwerte (Anlage)'!$E$11,'3b) Referenzsysteme'!$B$5:$K$57,5,FALSE)*'2d) Planwerte (Anlage)'!J$19</f>
        <v>0</v>
      </c>
      <c r="K112" s="1460">
        <f>VLOOKUP('2d) Planwerte (Anlage)'!$E$11,'3b) Referenzsysteme'!$B$5:$K$57,5,FALSE)*'2d) Planwerte (Anlage)'!K$19</f>
        <v>0</v>
      </c>
      <c r="L112" s="1460">
        <f>VLOOKUP('2d) Planwerte (Anlage)'!$E$11,'3b) Referenzsysteme'!$B$5:$K$57,5,FALSE)*'2d) Planwerte (Anlage)'!L$19</f>
        <v>0</v>
      </c>
      <c r="M112" s="1460">
        <f>VLOOKUP('2d) Planwerte (Anlage)'!$E$11,'3b) Referenzsysteme'!$B$5:$K$57,5,FALSE)*'2d) Planwerte (Anlage)'!M$19</f>
        <v>0</v>
      </c>
      <c r="N112" s="1460">
        <f>VLOOKUP('2d) Planwerte (Anlage)'!$E$11,'3b) Referenzsysteme'!$B$5:$K$57,5,FALSE)*'2d) Planwerte (Anlage)'!N$19</f>
        <v>0</v>
      </c>
      <c r="O112" s="1460">
        <f>VLOOKUP('2d) Planwerte (Anlage)'!$E$11,'3b) Referenzsysteme'!$B$5:$K$57,5,FALSE)*'2d) Planwerte (Anlage)'!O$19</f>
        <v>0</v>
      </c>
      <c r="P112" s="1460">
        <f>VLOOKUP('2d) Planwerte (Anlage)'!$E$11,'3b) Referenzsysteme'!$B$5:$K$57,5,FALSE)*'2d) Planwerte (Anlage)'!P$19</f>
        <v>0</v>
      </c>
      <c r="Q112" s="1460">
        <f>VLOOKUP('2d) Planwerte (Anlage)'!$E$11,'3b) Referenzsysteme'!$B$5:$K$57,5,FALSE)*'2d) Planwerte (Anlage)'!Q$19</f>
        <v>0</v>
      </c>
      <c r="R112" s="1460">
        <f>VLOOKUP('2d) Planwerte (Anlage)'!$E$11,'3b) Referenzsysteme'!$B$5:$K$57,5,FALSE)*'2d) Planwerte (Anlage)'!R$19</f>
        <v>0</v>
      </c>
      <c r="S112" s="1460">
        <f>VLOOKUP('2d) Planwerte (Anlage)'!$E$11,'3b) Referenzsysteme'!$B$5:$K$57,5,FALSE)*'2d) Planwerte (Anlage)'!S$19</f>
        <v>0</v>
      </c>
      <c r="T112" s="1460">
        <f>VLOOKUP('2d) Planwerte (Anlage)'!$E$11,'3b) Referenzsysteme'!$B$5:$K$57,5,FALSE)*'2d) Planwerte (Anlage)'!T$19</f>
        <v>0</v>
      </c>
      <c r="U112" s="1499">
        <f>VLOOKUP('2d) Planwerte (Anlage)'!$E$11,'3b) Referenzsysteme'!$B$5:$K$57,5,FALSE)*'2d) Planwerte (Anlage)'!U$19</f>
        <v>0</v>
      </c>
    </row>
    <row r="113" spans="2:21" s="1198" customFormat="1">
      <c r="B113" s="1572" t="s">
        <v>106</v>
      </c>
      <c r="C113" s="1582" t="s">
        <v>157</v>
      </c>
      <c r="D113" s="1594">
        <f>VLOOKUP('2d) Planwerte (Anlage)'!$E$11,'3b) Referenzsysteme'!$B$5:$K$57,6,FALSE)</f>
        <v>0</v>
      </c>
      <c r="E113" s="1464">
        <f>VLOOKUP('2d) Planwerte (Anlage)'!$E$11,'3b) Referenzsysteme'!$B$5:$K$57,6,FALSE)*'2d) Planwerte (Anlage)'!E$19</f>
        <v>0</v>
      </c>
      <c r="F113" s="1464">
        <f>VLOOKUP('2d) Planwerte (Anlage)'!$E$11,'3b) Referenzsysteme'!$B$5:$K$57,6,FALSE)*'2d) Planwerte (Anlage)'!F$19</f>
        <v>0</v>
      </c>
      <c r="G113" s="1464">
        <f>VLOOKUP('2d) Planwerte (Anlage)'!$E$11,'3b) Referenzsysteme'!$B$5:$K$57,6,FALSE)*'2d) Planwerte (Anlage)'!G$19</f>
        <v>0</v>
      </c>
      <c r="H113" s="1464">
        <f>VLOOKUP('2d) Planwerte (Anlage)'!$E$11,'3b) Referenzsysteme'!$B$5:$K$57,6,FALSE)*'2d) Planwerte (Anlage)'!H$19</f>
        <v>0</v>
      </c>
      <c r="I113" s="1464">
        <f>VLOOKUP('2d) Planwerte (Anlage)'!$E$11,'3b) Referenzsysteme'!$B$5:$K$57,6,FALSE)*'2d) Planwerte (Anlage)'!I$19</f>
        <v>0</v>
      </c>
      <c r="J113" s="1464">
        <f>VLOOKUP('2d) Planwerte (Anlage)'!$E$11,'3b) Referenzsysteme'!$B$5:$K$57,6,FALSE)*'2d) Planwerte (Anlage)'!J$19</f>
        <v>0</v>
      </c>
      <c r="K113" s="1464">
        <f>VLOOKUP('2d) Planwerte (Anlage)'!$E$11,'3b) Referenzsysteme'!$B$5:$K$57,6,FALSE)*'2d) Planwerte (Anlage)'!K$19</f>
        <v>0</v>
      </c>
      <c r="L113" s="1464">
        <f>VLOOKUP('2d) Planwerte (Anlage)'!$E$11,'3b) Referenzsysteme'!$B$5:$K$57,6,FALSE)*'2d) Planwerte (Anlage)'!L$19</f>
        <v>0</v>
      </c>
      <c r="M113" s="1464">
        <f>VLOOKUP('2d) Planwerte (Anlage)'!$E$11,'3b) Referenzsysteme'!$B$5:$K$57,6,FALSE)*'2d) Planwerte (Anlage)'!M$19</f>
        <v>0</v>
      </c>
      <c r="N113" s="1464">
        <f>VLOOKUP('2d) Planwerte (Anlage)'!$E$11,'3b) Referenzsysteme'!$B$5:$K$57,6,FALSE)*'2d) Planwerte (Anlage)'!N$19</f>
        <v>0</v>
      </c>
      <c r="O113" s="1464">
        <f>VLOOKUP('2d) Planwerte (Anlage)'!$E$11,'3b) Referenzsysteme'!$B$5:$K$57,6,FALSE)*'2d) Planwerte (Anlage)'!O$19</f>
        <v>0</v>
      </c>
      <c r="P113" s="1464">
        <f>VLOOKUP('2d) Planwerte (Anlage)'!$E$11,'3b) Referenzsysteme'!$B$5:$K$57,6,FALSE)*'2d) Planwerte (Anlage)'!P$19</f>
        <v>0</v>
      </c>
      <c r="Q113" s="1464">
        <f>VLOOKUP('2d) Planwerte (Anlage)'!$E$11,'3b) Referenzsysteme'!$B$5:$K$57,6,FALSE)*'2d) Planwerte (Anlage)'!Q$19</f>
        <v>0</v>
      </c>
      <c r="R113" s="1464">
        <f>VLOOKUP('2d) Planwerte (Anlage)'!$E$11,'3b) Referenzsysteme'!$B$5:$K$57,6,FALSE)*'2d) Planwerte (Anlage)'!R$19</f>
        <v>0</v>
      </c>
      <c r="S113" s="1464">
        <f>VLOOKUP('2d) Planwerte (Anlage)'!$E$11,'3b) Referenzsysteme'!$B$5:$K$57,6,FALSE)*'2d) Planwerte (Anlage)'!S$19</f>
        <v>0</v>
      </c>
      <c r="T113" s="1464">
        <f>VLOOKUP('2d) Planwerte (Anlage)'!$E$11,'3b) Referenzsysteme'!$B$5:$K$57,6,FALSE)*'2d) Planwerte (Anlage)'!T$19</f>
        <v>0</v>
      </c>
      <c r="U113" s="1548">
        <f>VLOOKUP('2d) Planwerte (Anlage)'!$E$11,'3b) Referenzsysteme'!$B$5:$K$57,6,FALSE)*'2d) Planwerte (Anlage)'!U$19</f>
        <v>0</v>
      </c>
    </row>
    <row r="114" spans="2:21" s="1198" customFormat="1">
      <c r="B114" s="1273" t="s">
        <v>321</v>
      </c>
      <c r="C114" s="1274" t="s">
        <v>157</v>
      </c>
      <c r="D114" s="1593">
        <f>VLOOKUP('2d) Planwerte (Anlage)'!$E$11,'3b) Referenzsysteme'!$B$5:$K$57,7,FALSE)</f>
        <v>0</v>
      </c>
      <c r="E114" s="1460">
        <f>VLOOKUP('2d) Planwerte (Anlage)'!$E$11,'3b) Referenzsysteme'!$B$5:$K$57,7,FALSE)*'2d) Planwerte (Anlage)'!E$19</f>
        <v>0</v>
      </c>
      <c r="F114" s="1460">
        <f>VLOOKUP('2d) Planwerte (Anlage)'!$E$11,'3b) Referenzsysteme'!$B$5:$K$57,7,FALSE)*'2d) Planwerte (Anlage)'!F$19</f>
        <v>0</v>
      </c>
      <c r="G114" s="1460">
        <f>VLOOKUP('2d) Planwerte (Anlage)'!$E$11,'3b) Referenzsysteme'!$B$5:$K$57,7,FALSE)*'2d) Planwerte (Anlage)'!G$19</f>
        <v>0</v>
      </c>
      <c r="H114" s="1460">
        <f>VLOOKUP('2d) Planwerte (Anlage)'!$E$11,'3b) Referenzsysteme'!$B$5:$K$57,7,FALSE)*'2d) Planwerte (Anlage)'!H$19</f>
        <v>0</v>
      </c>
      <c r="I114" s="1460">
        <f>VLOOKUP('2d) Planwerte (Anlage)'!$E$11,'3b) Referenzsysteme'!$B$5:$K$57,7,FALSE)*'2d) Planwerte (Anlage)'!I$19</f>
        <v>0</v>
      </c>
      <c r="J114" s="1460">
        <f>VLOOKUP('2d) Planwerte (Anlage)'!$E$11,'3b) Referenzsysteme'!$B$5:$K$57,7,FALSE)*'2d) Planwerte (Anlage)'!J$19</f>
        <v>0</v>
      </c>
      <c r="K114" s="1460">
        <f>VLOOKUP('2d) Planwerte (Anlage)'!$E$11,'3b) Referenzsysteme'!$B$5:$K$57,7,FALSE)*'2d) Planwerte (Anlage)'!K$19</f>
        <v>0</v>
      </c>
      <c r="L114" s="1460">
        <f>VLOOKUP('2d) Planwerte (Anlage)'!$E$11,'3b) Referenzsysteme'!$B$5:$K$57,7,FALSE)*'2d) Planwerte (Anlage)'!L$19</f>
        <v>0</v>
      </c>
      <c r="M114" s="1460">
        <f>VLOOKUP('2d) Planwerte (Anlage)'!$E$11,'3b) Referenzsysteme'!$B$5:$K$57,7,FALSE)*'2d) Planwerte (Anlage)'!M$19</f>
        <v>0</v>
      </c>
      <c r="N114" s="1460">
        <f>VLOOKUP('2d) Planwerte (Anlage)'!$E$11,'3b) Referenzsysteme'!$B$5:$K$57,7,FALSE)*'2d) Planwerte (Anlage)'!N$19</f>
        <v>0</v>
      </c>
      <c r="O114" s="1460">
        <f>VLOOKUP('2d) Planwerte (Anlage)'!$E$11,'3b) Referenzsysteme'!$B$5:$K$57,7,FALSE)*'2d) Planwerte (Anlage)'!O$19</f>
        <v>0</v>
      </c>
      <c r="P114" s="1460">
        <f>VLOOKUP('2d) Planwerte (Anlage)'!$E$11,'3b) Referenzsysteme'!$B$5:$K$57,7,FALSE)*'2d) Planwerte (Anlage)'!P$19</f>
        <v>0</v>
      </c>
      <c r="Q114" s="1460">
        <f>VLOOKUP('2d) Planwerte (Anlage)'!$E$11,'3b) Referenzsysteme'!$B$5:$K$57,7,FALSE)*'2d) Planwerte (Anlage)'!Q$19</f>
        <v>0</v>
      </c>
      <c r="R114" s="1460">
        <f>VLOOKUP('2d) Planwerte (Anlage)'!$E$11,'3b) Referenzsysteme'!$B$5:$K$57,7,FALSE)*'2d) Planwerte (Anlage)'!R$19</f>
        <v>0</v>
      </c>
      <c r="S114" s="1460">
        <f>VLOOKUP('2d) Planwerte (Anlage)'!$E$11,'3b) Referenzsysteme'!$B$5:$K$57,7,FALSE)*'2d) Planwerte (Anlage)'!S$19</f>
        <v>0</v>
      </c>
      <c r="T114" s="1460">
        <f>VLOOKUP('2d) Planwerte (Anlage)'!$E$11,'3b) Referenzsysteme'!$B$5:$K$57,7,FALSE)*'2d) Planwerte (Anlage)'!T$19</f>
        <v>0</v>
      </c>
      <c r="U114" s="1499">
        <f>VLOOKUP('2d) Planwerte (Anlage)'!$E$11,'3b) Referenzsysteme'!$B$5:$K$57,7,FALSE)*'2d) Planwerte (Anlage)'!U$19</f>
        <v>0</v>
      </c>
    </row>
    <row r="115" spans="2:21" s="1198" customFormat="1" ht="15" customHeight="1" thickBot="1">
      <c r="B115" s="1583" t="s">
        <v>569</v>
      </c>
      <c r="C115" s="1584" t="s">
        <v>157</v>
      </c>
      <c r="D115" s="1595">
        <f>VLOOKUP('2d) Planwerte (Anlage)'!$E$11,'3b) Referenzsysteme'!$B$5:$K$57,8,FALSE)</f>
        <v>0</v>
      </c>
      <c r="E115" s="1586">
        <f>VLOOKUP('2d) Planwerte (Anlage)'!$E$11,'3b) Referenzsysteme'!$B$5:$K$57,8,FALSE)*'2d) Planwerte (Anlage)'!E$19</f>
        <v>0</v>
      </c>
      <c r="F115" s="1586">
        <f>VLOOKUP('2d) Planwerte (Anlage)'!$E$11,'3b) Referenzsysteme'!$B$5:$K$57,8,FALSE)*'2d) Planwerte (Anlage)'!F$19</f>
        <v>0</v>
      </c>
      <c r="G115" s="1586">
        <f>VLOOKUP('2d) Planwerte (Anlage)'!$E$11,'3b) Referenzsysteme'!$B$5:$K$57,8,FALSE)*'2d) Planwerte (Anlage)'!G$19</f>
        <v>0</v>
      </c>
      <c r="H115" s="1586">
        <f>VLOOKUP('2d) Planwerte (Anlage)'!$E$11,'3b) Referenzsysteme'!$B$5:$K$57,8,FALSE)*'2d) Planwerte (Anlage)'!H$19</f>
        <v>0</v>
      </c>
      <c r="I115" s="1586">
        <f>VLOOKUP('2d) Planwerte (Anlage)'!$E$11,'3b) Referenzsysteme'!$B$5:$K$57,8,FALSE)*'2d) Planwerte (Anlage)'!I$19</f>
        <v>0</v>
      </c>
      <c r="J115" s="1586">
        <f>VLOOKUP('2d) Planwerte (Anlage)'!$E$11,'3b) Referenzsysteme'!$B$5:$K$57,8,FALSE)*'2d) Planwerte (Anlage)'!J$19</f>
        <v>0</v>
      </c>
      <c r="K115" s="1586">
        <f>VLOOKUP('2d) Planwerte (Anlage)'!$E$11,'3b) Referenzsysteme'!$B$5:$K$57,8,FALSE)*'2d) Planwerte (Anlage)'!K$19</f>
        <v>0</v>
      </c>
      <c r="L115" s="1586">
        <f>VLOOKUP('2d) Planwerte (Anlage)'!$E$11,'3b) Referenzsysteme'!$B$5:$K$57,8,FALSE)*'2d) Planwerte (Anlage)'!L$19</f>
        <v>0</v>
      </c>
      <c r="M115" s="1586">
        <f>VLOOKUP('2d) Planwerte (Anlage)'!$E$11,'3b) Referenzsysteme'!$B$5:$K$57,8,FALSE)*'2d) Planwerte (Anlage)'!M$19</f>
        <v>0</v>
      </c>
      <c r="N115" s="1586">
        <f>VLOOKUP('2d) Planwerte (Anlage)'!$E$11,'3b) Referenzsysteme'!$B$5:$K$57,8,FALSE)*'2d) Planwerte (Anlage)'!N$19</f>
        <v>0</v>
      </c>
      <c r="O115" s="1586">
        <f>VLOOKUP('2d) Planwerte (Anlage)'!$E$11,'3b) Referenzsysteme'!$B$5:$K$57,8,FALSE)*'2d) Planwerte (Anlage)'!O$19</f>
        <v>0</v>
      </c>
      <c r="P115" s="1586">
        <f>VLOOKUP('2d) Planwerte (Anlage)'!$E$11,'3b) Referenzsysteme'!$B$5:$K$57,8,FALSE)*'2d) Planwerte (Anlage)'!P$19</f>
        <v>0</v>
      </c>
      <c r="Q115" s="1586">
        <f>VLOOKUP('2d) Planwerte (Anlage)'!$E$11,'3b) Referenzsysteme'!$B$5:$K$57,8,FALSE)*'2d) Planwerte (Anlage)'!Q$19</f>
        <v>0</v>
      </c>
      <c r="R115" s="1586">
        <f>VLOOKUP('2d) Planwerte (Anlage)'!$E$11,'3b) Referenzsysteme'!$B$5:$K$57,8,FALSE)*'2d) Planwerte (Anlage)'!R$19</f>
        <v>0</v>
      </c>
      <c r="S115" s="1586">
        <f>VLOOKUP('2d) Planwerte (Anlage)'!$E$11,'3b) Referenzsysteme'!$B$5:$K$57,8,FALSE)*'2d) Planwerte (Anlage)'!S$19</f>
        <v>0</v>
      </c>
      <c r="T115" s="1586">
        <f>VLOOKUP('2d) Planwerte (Anlage)'!$E$11,'3b) Referenzsysteme'!$B$5:$K$57,8,FALSE)*'2d) Planwerte (Anlage)'!T$19</f>
        <v>0</v>
      </c>
      <c r="U115" s="1588">
        <f>VLOOKUP('2d) Planwerte (Anlage)'!$E$11,'3b) Referenzsysteme'!$B$5:$K$57,8,FALSE)*'2d) Planwerte (Anlage)'!U$19</f>
        <v>0</v>
      </c>
    </row>
    <row r="116" spans="2:21" s="1198" customFormat="1" ht="22" customHeight="1" thickBot="1">
      <c r="B116" s="1520" t="s">
        <v>317</v>
      </c>
      <c r="C116" s="1521" t="s">
        <v>310</v>
      </c>
      <c r="D116" s="1528">
        <f>VLOOKUP('2d) Planwerte (Anlage)'!$E$11,'3b) Referenzsysteme'!$B$5:$K$57,9,FALSE)</f>
        <v>0</v>
      </c>
      <c r="E116" s="1507">
        <f>IF('2d) Planwerte (Anlage)'!$E$11="50: Wasserstoff", E175, IF('2d) Planwerte (Anlage)'!$E$11="51: Synthesegas",E192, IF( '2d) Planwerte (Anlage)'!$E$11="Wärmebereitstellung und Brennstoffeinsatz", E209, VLOOKUP('2d) Planwerte (Anlage)'!$E$11,'3b) Referenzsysteme'!$B$5:$K$57,9,FALSE))))*'2d) Planwerte (Anlage)'!E$19</f>
        <v>0</v>
      </c>
      <c r="F116" s="1507">
        <f>IF('2d) Planwerte (Anlage)'!$E$11="50: Wasserstoff", F175, IF('2d) Planwerte (Anlage)'!$E$11="51: Synthesegas",F192, IF( '2d) Planwerte (Anlage)'!$E$11="Wärmebereitstellung und Brennstoffeinsatz", F209, VLOOKUP('2d) Planwerte (Anlage)'!$E$11,'3b) Referenzsysteme'!$B$5:$K$57,9,FALSE))))*'2d) Planwerte (Anlage)'!F$19</f>
        <v>0</v>
      </c>
      <c r="G116" s="1507">
        <f>IF('2d) Planwerte (Anlage)'!$E$11="50: Wasserstoff", G175, IF('2d) Planwerte (Anlage)'!$E$11="51: Synthesegas",G192, IF( '2d) Planwerte (Anlage)'!$E$11="Wärmebereitstellung und Brennstoffeinsatz", G209, VLOOKUP('2d) Planwerte (Anlage)'!$E$11,'3b) Referenzsysteme'!$B$5:$K$57,9,FALSE))))*'2d) Planwerte (Anlage)'!G$19</f>
        <v>0</v>
      </c>
      <c r="H116" s="1507">
        <f>IF('2d) Planwerte (Anlage)'!$E$11="50: Wasserstoff", H175, IF('2d) Planwerte (Anlage)'!$E$11="51: Synthesegas",H192, IF( '2d) Planwerte (Anlage)'!$E$11="Wärmebereitstellung und Brennstoffeinsatz", H209, VLOOKUP('2d) Planwerte (Anlage)'!$E$11,'3b) Referenzsysteme'!$B$5:$K$57,9,FALSE))))*'2d) Planwerte (Anlage)'!H$19</f>
        <v>0</v>
      </c>
      <c r="I116" s="1507">
        <f>IF('2d) Planwerte (Anlage)'!$E$11="50: Wasserstoff", I175, IF('2d) Planwerte (Anlage)'!$E$11="51: Synthesegas",I192, IF( '2d) Planwerte (Anlage)'!$E$11="Wärmebereitstellung und Brennstoffeinsatz", I209, VLOOKUP('2d) Planwerte (Anlage)'!$E$11,'3b) Referenzsysteme'!$B$5:$K$57,9,FALSE))))*'2d) Planwerte (Anlage)'!I$19</f>
        <v>0</v>
      </c>
      <c r="J116" s="1507">
        <f>IF('2d) Planwerte (Anlage)'!$E$11="50: Wasserstoff", J175, IF('2d) Planwerte (Anlage)'!$E$11="51: Synthesegas",J192, IF( '2d) Planwerte (Anlage)'!$E$11="Wärmebereitstellung und Brennstoffeinsatz", J209, VLOOKUP('2d) Planwerte (Anlage)'!$E$11,'3b) Referenzsysteme'!$B$5:$K$57,9,FALSE))))*'2d) Planwerte (Anlage)'!J$19</f>
        <v>0</v>
      </c>
      <c r="K116" s="1507">
        <f>IF('2d) Planwerte (Anlage)'!$E$11="50: Wasserstoff", K175, IF('2d) Planwerte (Anlage)'!$E$11="51: Synthesegas",K192, IF( '2d) Planwerte (Anlage)'!$E$11="Wärmebereitstellung und Brennstoffeinsatz", K209, VLOOKUP('2d) Planwerte (Anlage)'!$E$11,'3b) Referenzsysteme'!$B$5:$K$57,9,FALSE))))*'2d) Planwerte (Anlage)'!K$19</f>
        <v>0</v>
      </c>
      <c r="L116" s="1507">
        <f>IF('2d) Planwerte (Anlage)'!$E$11="50: Wasserstoff", L175, IF('2d) Planwerte (Anlage)'!$E$11="51: Synthesegas",L192, IF( '2d) Planwerte (Anlage)'!$E$11="Wärmebereitstellung und Brennstoffeinsatz", L209, VLOOKUP('2d) Planwerte (Anlage)'!$E$11,'3b) Referenzsysteme'!$B$5:$K$57,9,FALSE))))*'2d) Planwerte (Anlage)'!L$19</f>
        <v>0</v>
      </c>
      <c r="M116" s="1507">
        <f>IF('2d) Planwerte (Anlage)'!$E$11="50: Wasserstoff", M175, IF('2d) Planwerte (Anlage)'!$E$11="51: Synthesegas",M192, IF( '2d) Planwerte (Anlage)'!$E$11="Wärmebereitstellung und Brennstoffeinsatz", M209, VLOOKUP('2d) Planwerte (Anlage)'!$E$11,'3b) Referenzsysteme'!$B$5:$K$57,9,FALSE))))*'2d) Planwerte (Anlage)'!M$19</f>
        <v>0</v>
      </c>
      <c r="N116" s="1507">
        <f>IF('2d) Planwerte (Anlage)'!$E$11="50: Wasserstoff", N175, IF('2d) Planwerte (Anlage)'!$E$11="51: Synthesegas",N192, IF( '2d) Planwerte (Anlage)'!$E$11="Wärmebereitstellung und Brennstoffeinsatz", N209, VLOOKUP('2d) Planwerte (Anlage)'!$E$11,'3b) Referenzsysteme'!$B$5:$K$57,9,FALSE))))*'2d) Planwerte (Anlage)'!N$19</f>
        <v>0</v>
      </c>
      <c r="O116" s="1507">
        <f>IF('2d) Planwerte (Anlage)'!$E$11="50: Wasserstoff", O175, IF('2d) Planwerte (Anlage)'!$E$11="51: Synthesegas",O192, IF( '2d) Planwerte (Anlage)'!$E$11="Wärmebereitstellung und Brennstoffeinsatz", O209, VLOOKUP('2d) Planwerte (Anlage)'!$E$11,'3b) Referenzsysteme'!$B$5:$K$57,9,FALSE))))*'2d) Planwerte (Anlage)'!O$19</f>
        <v>0</v>
      </c>
      <c r="P116" s="1507">
        <f>IF('2d) Planwerte (Anlage)'!$E$11="50: Wasserstoff", P175, IF('2d) Planwerte (Anlage)'!$E$11="51: Synthesegas",P192, IF( '2d) Planwerte (Anlage)'!$E$11="Wärmebereitstellung und Brennstoffeinsatz", P209, VLOOKUP('2d) Planwerte (Anlage)'!$E$11,'3b) Referenzsysteme'!$B$5:$K$57,9,FALSE))))*'2d) Planwerte (Anlage)'!P$19</f>
        <v>0</v>
      </c>
      <c r="Q116" s="1507">
        <f>IF('2d) Planwerte (Anlage)'!$E$11="50: Wasserstoff", Q175, IF('2d) Planwerte (Anlage)'!$E$11="51: Synthesegas",Q192, IF( '2d) Planwerte (Anlage)'!$E$11="Wärmebereitstellung und Brennstoffeinsatz", Q209, VLOOKUP('2d) Planwerte (Anlage)'!$E$11,'3b) Referenzsysteme'!$B$5:$K$57,9,FALSE))))*'2d) Planwerte (Anlage)'!Q$19</f>
        <v>0</v>
      </c>
      <c r="R116" s="1507">
        <f>IF('2d) Planwerte (Anlage)'!$E$11="50: Wasserstoff", R175, IF('2d) Planwerte (Anlage)'!$E$11="51: Synthesegas",R192, IF( '2d) Planwerte (Anlage)'!$E$11="Wärmebereitstellung und Brennstoffeinsatz", R209, VLOOKUP('2d) Planwerte (Anlage)'!$E$11,'3b) Referenzsysteme'!$B$5:$K$57,9,FALSE))))*'2d) Planwerte (Anlage)'!R$19</f>
        <v>0</v>
      </c>
      <c r="S116" s="1507">
        <f>IF('2d) Planwerte (Anlage)'!$E$11="50: Wasserstoff", S175, IF('2d) Planwerte (Anlage)'!$E$11="51: Synthesegas",S192, IF( '2d) Planwerte (Anlage)'!$E$11="Wärmebereitstellung und Brennstoffeinsatz", S209, VLOOKUP('2d) Planwerte (Anlage)'!$E$11,'3b) Referenzsysteme'!$B$5:$K$57,9,FALSE))))*'2d) Planwerte (Anlage)'!S$19</f>
        <v>0</v>
      </c>
      <c r="T116" s="1507">
        <f>IF('2d) Planwerte (Anlage)'!$E$11="50: Wasserstoff", T175, IF('2d) Planwerte (Anlage)'!$E$11="51: Synthesegas",T192, IF( '2d) Planwerte (Anlage)'!$E$11="Wärmebereitstellung und Brennstoffeinsatz", T209, VLOOKUP('2d) Planwerte (Anlage)'!$E$11,'3b) Referenzsysteme'!$B$5:$K$57,9,FALSE))))*'2d) Planwerte (Anlage)'!T$19</f>
        <v>0</v>
      </c>
      <c r="U116" s="1508">
        <f>IF('2d) Planwerte (Anlage)'!$E$11="50: Wasserstoff", U175, IF('2d) Planwerte (Anlage)'!$E$11="51: Synthesegas",U192, IF( '2d) Planwerte (Anlage)'!$E$11="Wärmebereitstellung und Brennstoffeinsatz", U209, VLOOKUP('2d) Planwerte (Anlage)'!$E$11,'3b) Referenzsysteme'!$B$5:$K$57,9,FALSE))))*'2d) Planwerte (Anlage)'!U$19</f>
        <v>0</v>
      </c>
    </row>
    <row r="117" spans="2:21" s="1198" customFormat="1" ht="19" thickBot="1">
      <c r="B117" s="1531" t="s">
        <v>325</v>
      </c>
      <c r="C117" s="1532"/>
    </row>
    <row r="118" spans="2:21" s="1198" customFormat="1" ht="29.9" customHeight="1" thickBot="1">
      <c r="B118" s="1589" t="s">
        <v>319</v>
      </c>
      <c r="C118" s="1527" t="s">
        <v>52</v>
      </c>
      <c r="D118" s="1519" t="s">
        <v>322</v>
      </c>
      <c r="E118" s="1398">
        <f>YEAR('2b) Allg. Inputs'!$C$8)</f>
        <v>1900</v>
      </c>
      <c r="F118" s="1398">
        <f>E118+1</f>
        <v>1901</v>
      </c>
      <c r="G118" s="1398">
        <f t="shared" ref="G118:Q118" si="32">F118+1</f>
        <v>1902</v>
      </c>
      <c r="H118" s="1398">
        <f t="shared" si="32"/>
        <v>1903</v>
      </c>
      <c r="I118" s="1398">
        <f t="shared" si="32"/>
        <v>1904</v>
      </c>
      <c r="J118" s="1398">
        <f t="shared" si="32"/>
        <v>1905</v>
      </c>
      <c r="K118" s="1398">
        <f t="shared" si="32"/>
        <v>1906</v>
      </c>
      <c r="L118" s="1398">
        <f t="shared" si="32"/>
        <v>1907</v>
      </c>
      <c r="M118" s="1398">
        <f t="shared" si="32"/>
        <v>1908</v>
      </c>
      <c r="N118" s="1398">
        <f t="shared" si="32"/>
        <v>1909</v>
      </c>
      <c r="O118" s="1398">
        <f t="shared" si="32"/>
        <v>1910</v>
      </c>
      <c r="P118" s="1398">
        <f t="shared" si="32"/>
        <v>1911</v>
      </c>
      <c r="Q118" s="1398">
        <f t="shared" si="32"/>
        <v>1912</v>
      </c>
      <c r="R118" s="1398">
        <f>Q118+1</f>
        <v>1913</v>
      </c>
      <c r="S118" s="1398">
        <f>IF('4c) Berechnungen_MFS'!E99 = "Nein",R118+1, R118+1&amp;" 1. Teil-KJ")</f>
        <v>1914</v>
      </c>
      <c r="T118" s="1590" t="str">
        <f>IF('4c) Berechnungen_MFS'!E99 = "Nein","", R118+1&amp;" 2. Teil-KJ")</f>
        <v/>
      </c>
      <c r="U118" s="1591" t="str">
        <f>IF('4c) Berechnungen_MFS'!E99="Ja",R118+2,"")</f>
        <v/>
      </c>
    </row>
    <row r="119" spans="2:21" s="1198" customFormat="1">
      <c r="B119" s="1259" t="s">
        <v>100</v>
      </c>
      <c r="C119" s="1271" t="s">
        <v>157</v>
      </c>
      <c r="D119" s="1592">
        <f>VLOOKUP('2d) Planwerte (Anlage)'!$F$11,'3b) Referenzsysteme'!$B$5:$K$57,2,FALSE)</f>
        <v>0</v>
      </c>
      <c r="E119" s="1456">
        <f>VLOOKUP('2d) Planwerte (Anlage)'!$F$11,'3b) Referenzsysteme'!$B$5:$K$57,2,FALSE)*'2d) Planwerte (Anlage)'!E$20</f>
        <v>0</v>
      </c>
      <c r="F119" s="1456">
        <f>VLOOKUP('2d) Planwerte (Anlage)'!$F$11,'3b) Referenzsysteme'!$B$5:$K$57,2,FALSE)*'2d) Planwerte (Anlage)'!F$20</f>
        <v>0</v>
      </c>
      <c r="G119" s="1456">
        <f>VLOOKUP('2d) Planwerte (Anlage)'!$F$11,'3b) Referenzsysteme'!$B$5:$K$57,2,FALSE)*'2d) Planwerte (Anlage)'!G$20</f>
        <v>0</v>
      </c>
      <c r="H119" s="1456">
        <f>VLOOKUP('2d) Planwerte (Anlage)'!$F$11,'3b) Referenzsysteme'!$B$5:$K$57,2,FALSE)*'2d) Planwerte (Anlage)'!H$20</f>
        <v>0</v>
      </c>
      <c r="I119" s="1456">
        <f>VLOOKUP('2d) Planwerte (Anlage)'!$F$11,'3b) Referenzsysteme'!$B$5:$K$57,2,FALSE)*'2d) Planwerte (Anlage)'!I$20</f>
        <v>0</v>
      </c>
      <c r="J119" s="1456">
        <f>VLOOKUP('2d) Planwerte (Anlage)'!$F$11,'3b) Referenzsysteme'!$B$5:$K$57,2,FALSE)*'2d) Planwerte (Anlage)'!J$20</f>
        <v>0</v>
      </c>
      <c r="K119" s="1456">
        <f>VLOOKUP('2d) Planwerte (Anlage)'!$F$11,'3b) Referenzsysteme'!$B$5:$K$57,2,FALSE)*'2d) Planwerte (Anlage)'!K$20</f>
        <v>0</v>
      </c>
      <c r="L119" s="1456">
        <f>VLOOKUP('2d) Planwerte (Anlage)'!$F$11,'3b) Referenzsysteme'!$B$5:$K$57,2,FALSE)*'2d) Planwerte (Anlage)'!L$20</f>
        <v>0</v>
      </c>
      <c r="M119" s="1456">
        <f>VLOOKUP('2d) Planwerte (Anlage)'!$F$11,'3b) Referenzsysteme'!$B$5:$K$57,2,FALSE)*'2d) Planwerte (Anlage)'!M$20</f>
        <v>0</v>
      </c>
      <c r="N119" s="1456">
        <f>VLOOKUP('2d) Planwerte (Anlage)'!$F$11,'3b) Referenzsysteme'!$B$5:$K$57,2,FALSE)*'2d) Planwerte (Anlage)'!N$20</f>
        <v>0</v>
      </c>
      <c r="O119" s="1456">
        <f>VLOOKUP('2d) Planwerte (Anlage)'!$F$11,'3b) Referenzsysteme'!$B$5:$K$57,2,FALSE)*'2d) Planwerte (Anlage)'!O$20</f>
        <v>0</v>
      </c>
      <c r="P119" s="1456">
        <f>VLOOKUP('2d) Planwerte (Anlage)'!$F$11,'3b) Referenzsysteme'!$B$5:$K$57,2,FALSE)*'2d) Planwerte (Anlage)'!P$20</f>
        <v>0</v>
      </c>
      <c r="Q119" s="1456">
        <f>VLOOKUP('2d) Planwerte (Anlage)'!$F$11,'3b) Referenzsysteme'!$B$5:$K$57,2,FALSE)*'2d) Planwerte (Anlage)'!Q$20</f>
        <v>0</v>
      </c>
      <c r="R119" s="1456">
        <f>VLOOKUP('2d) Planwerte (Anlage)'!$F$11,'3b) Referenzsysteme'!$B$5:$K$57,2,FALSE)*'2d) Planwerte (Anlage)'!R$20</f>
        <v>0</v>
      </c>
      <c r="S119" s="1456">
        <f>VLOOKUP('2d) Planwerte (Anlage)'!$F$11,'3b) Referenzsysteme'!$B$5:$K$57,2,FALSE)*'2d) Planwerte (Anlage)'!S$20</f>
        <v>0</v>
      </c>
      <c r="T119" s="1456">
        <f>VLOOKUP('2d) Planwerte (Anlage)'!$F$11,'3b) Referenzsysteme'!$B$5:$K$57,2,FALSE)*'2d) Planwerte (Anlage)'!T$20</f>
        <v>0</v>
      </c>
      <c r="U119" s="1569">
        <f>VLOOKUP('2d) Planwerte (Anlage)'!$F$11,'3b) Referenzsysteme'!$B$5:$K$57,2,FALSE)*'2d) Planwerte (Anlage)'!U$20</f>
        <v>0</v>
      </c>
    </row>
    <row r="120" spans="2:21" s="1198" customFormat="1">
      <c r="B120" s="1273" t="s">
        <v>320</v>
      </c>
      <c r="C120" s="1274" t="s">
        <v>157</v>
      </c>
      <c r="D120" s="1593">
        <f>VLOOKUP('2d) Planwerte (Anlage)'!$F$11,'3b) Referenzsysteme'!$B$5:$K$57,3,FALSE)</f>
        <v>0</v>
      </c>
      <c r="E120" s="1460">
        <f>VLOOKUP('2d) Planwerte (Anlage)'!$F$11,'3b) Referenzsysteme'!$B$5:$K$57,3,FALSE)*'2d) Planwerte (Anlage)'!E$20</f>
        <v>0</v>
      </c>
      <c r="F120" s="1460">
        <f>VLOOKUP('2d) Planwerte (Anlage)'!$F$11,'3b) Referenzsysteme'!$B$5:$K$57,3,FALSE)*'2d) Planwerte (Anlage)'!F$20</f>
        <v>0</v>
      </c>
      <c r="G120" s="1460">
        <f>VLOOKUP('2d) Planwerte (Anlage)'!$F$11,'3b) Referenzsysteme'!$B$5:$K$57,3,FALSE)*'2d) Planwerte (Anlage)'!G$20</f>
        <v>0</v>
      </c>
      <c r="H120" s="1460">
        <f>VLOOKUP('2d) Planwerte (Anlage)'!$F$11,'3b) Referenzsysteme'!$B$5:$K$57,3,FALSE)*'2d) Planwerte (Anlage)'!H$20</f>
        <v>0</v>
      </c>
      <c r="I120" s="1460">
        <f>VLOOKUP('2d) Planwerte (Anlage)'!$F$11,'3b) Referenzsysteme'!$B$5:$K$57,3,FALSE)*'2d) Planwerte (Anlage)'!I$20</f>
        <v>0</v>
      </c>
      <c r="J120" s="1460">
        <f>VLOOKUP('2d) Planwerte (Anlage)'!$F$11,'3b) Referenzsysteme'!$B$5:$K$57,3,FALSE)*'2d) Planwerte (Anlage)'!J$20</f>
        <v>0</v>
      </c>
      <c r="K120" s="1460">
        <f>VLOOKUP('2d) Planwerte (Anlage)'!$F$11,'3b) Referenzsysteme'!$B$5:$K$57,3,FALSE)*'2d) Planwerte (Anlage)'!K$20</f>
        <v>0</v>
      </c>
      <c r="L120" s="1460">
        <f>VLOOKUP('2d) Planwerte (Anlage)'!$F$11,'3b) Referenzsysteme'!$B$5:$K$57,3,FALSE)*'2d) Planwerte (Anlage)'!L$20</f>
        <v>0</v>
      </c>
      <c r="M120" s="1460">
        <f>VLOOKUP('2d) Planwerte (Anlage)'!$F$11,'3b) Referenzsysteme'!$B$5:$K$57,3,FALSE)*'2d) Planwerte (Anlage)'!M$20</f>
        <v>0</v>
      </c>
      <c r="N120" s="1460">
        <f>VLOOKUP('2d) Planwerte (Anlage)'!$F$11,'3b) Referenzsysteme'!$B$5:$K$57,3,FALSE)*'2d) Planwerte (Anlage)'!N$20</f>
        <v>0</v>
      </c>
      <c r="O120" s="1460">
        <f>VLOOKUP('2d) Planwerte (Anlage)'!$F$11,'3b) Referenzsysteme'!$B$5:$K$57,3,FALSE)*'2d) Planwerte (Anlage)'!O$20</f>
        <v>0</v>
      </c>
      <c r="P120" s="1460">
        <f>VLOOKUP('2d) Planwerte (Anlage)'!$F$11,'3b) Referenzsysteme'!$B$5:$K$57,3,FALSE)*'2d) Planwerte (Anlage)'!P$20</f>
        <v>0</v>
      </c>
      <c r="Q120" s="1460">
        <f>VLOOKUP('2d) Planwerte (Anlage)'!$F$11,'3b) Referenzsysteme'!$B$5:$K$57,3,FALSE)*'2d) Planwerte (Anlage)'!Q$20</f>
        <v>0</v>
      </c>
      <c r="R120" s="1460">
        <f>VLOOKUP('2d) Planwerte (Anlage)'!$F$11,'3b) Referenzsysteme'!$B$5:$K$57,3,FALSE)*'2d) Planwerte (Anlage)'!R$20</f>
        <v>0</v>
      </c>
      <c r="S120" s="1460">
        <f>VLOOKUP('2d) Planwerte (Anlage)'!$F$11,'3b) Referenzsysteme'!$B$5:$K$57,3,FALSE)*'2d) Planwerte (Anlage)'!S$20</f>
        <v>0</v>
      </c>
      <c r="T120" s="1460">
        <f>VLOOKUP('2d) Planwerte (Anlage)'!$F$11,'3b) Referenzsysteme'!$B$5:$K$57,3,FALSE)*'2d) Planwerte (Anlage)'!T$20</f>
        <v>0</v>
      </c>
      <c r="U120" s="1499">
        <f>VLOOKUP('2d) Planwerte (Anlage)'!$F$11,'3b) Referenzsysteme'!$B$5:$K$57,3,FALSE)*'2d) Planwerte (Anlage)'!U$20</f>
        <v>0</v>
      </c>
    </row>
    <row r="121" spans="2:21" s="1198" customFormat="1">
      <c r="B121" s="1276" t="s">
        <v>104</v>
      </c>
      <c r="C121" s="1277" t="s">
        <v>157</v>
      </c>
      <c r="D121" s="1594">
        <f>VLOOKUP('2d) Planwerte (Anlage)'!$F$11,'3b) Referenzsysteme'!$B$5:$K$57,4,FALSE)</f>
        <v>0</v>
      </c>
      <c r="E121" s="1464">
        <f>VLOOKUP('2d) Planwerte (Anlage)'!$F$11,'3b) Referenzsysteme'!$B$5:$K$57,4,FALSE)*'2d) Planwerte (Anlage)'!E$20</f>
        <v>0</v>
      </c>
      <c r="F121" s="1464">
        <f>VLOOKUP('2d) Planwerte (Anlage)'!$F$11,'3b) Referenzsysteme'!$B$5:$K$57,4,FALSE)*'2d) Planwerte (Anlage)'!F$20</f>
        <v>0</v>
      </c>
      <c r="G121" s="1464">
        <f>VLOOKUP('2d) Planwerte (Anlage)'!$F$11,'3b) Referenzsysteme'!$B$5:$K$57,4,FALSE)*'2d) Planwerte (Anlage)'!G$20</f>
        <v>0</v>
      </c>
      <c r="H121" s="1464">
        <f>VLOOKUP('2d) Planwerte (Anlage)'!$F$11,'3b) Referenzsysteme'!$B$5:$K$57,4,FALSE)*'2d) Planwerte (Anlage)'!H$20</f>
        <v>0</v>
      </c>
      <c r="I121" s="1464">
        <f>VLOOKUP('2d) Planwerte (Anlage)'!$F$11,'3b) Referenzsysteme'!$B$5:$K$57,4,FALSE)*'2d) Planwerte (Anlage)'!I$20</f>
        <v>0</v>
      </c>
      <c r="J121" s="1464">
        <f>VLOOKUP('2d) Planwerte (Anlage)'!$F$11,'3b) Referenzsysteme'!$B$5:$K$57,4,FALSE)*'2d) Planwerte (Anlage)'!J$20</f>
        <v>0</v>
      </c>
      <c r="K121" s="1464">
        <f>VLOOKUP('2d) Planwerte (Anlage)'!$F$11,'3b) Referenzsysteme'!$B$5:$K$57,4,FALSE)*'2d) Planwerte (Anlage)'!K$20</f>
        <v>0</v>
      </c>
      <c r="L121" s="1464">
        <f>VLOOKUP('2d) Planwerte (Anlage)'!$F$11,'3b) Referenzsysteme'!$B$5:$K$57,4,FALSE)*'2d) Planwerte (Anlage)'!L$20</f>
        <v>0</v>
      </c>
      <c r="M121" s="1464">
        <f>VLOOKUP('2d) Planwerte (Anlage)'!$F$11,'3b) Referenzsysteme'!$B$5:$K$57,4,FALSE)*'2d) Planwerte (Anlage)'!M$20</f>
        <v>0</v>
      </c>
      <c r="N121" s="1464">
        <f>VLOOKUP('2d) Planwerte (Anlage)'!$F$11,'3b) Referenzsysteme'!$B$5:$K$57,4,FALSE)*'2d) Planwerte (Anlage)'!N$20</f>
        <v>0</v>
      </c>
      <c r="O121" s="1464">
        <f>VLOOKUP('2d) Planwerte (Anlage)'!$F$11,'3b) Referenzsysteme'!$B$5:$K$57,4,FALSE)*'2d) Planwerte (Anlage)'!O$20</f>
        <v>0</v>
      </c>
      <c r="P121" s="1464">
        <f>VLOOKUP('2d) Planwerte (Anlage)'!$F$11,'3b) Referenzsysteme'!$B$5:$K$57,4,FALSE)*'2d) Planwerte (Anlage)'!P$20</f>
        <v>0</v>
      </c>
      <c r="Q121" s="1464">
        <f>VLOOKUP('2d) Planwerte (Anlage)'!$F$11,'3b) Referenzsysteme'!$B$5:$K$57,4,FALSE)*'2d) Planwerte (Anlage)'!Q$20</f>
        <v>0</v>
      </c>
      <c r="R121" s="1464">
        <f>VLOOKUP('2d) Planwerte (Anlage)'!$F$11,'3b) Referenzsysteme'!$B$5:$K$57,4,FALSE)*'2d) Planwerte (Anlage)'!R$20</f>
        <v>0</v>
      </c>
      <c r="S121" s="1464">
        <f>VLOOKUP('2d) Planwerte (Anlage)'!$F$11,'3b) Referenzsysteme'!$B$5:$K$57,4,FALSE)*'2d) Planwerte (Anlage)'!S$20</f>
        <v>0</v>
      </c>
      <c r="T121" s="1464">
        <f>VLOOKUP('2d) Planwerte (Anlage)'!$F$11,'3b) Referenzsysteme'!$B$5:$K$57,4,FALSE)*'2d) Planwerte (Anlage)'!T$20</f>
        <v>0</v>
      </c>
      <c r="U121" s="1548">
        <f>VLOOKUP('2d) Planwerte (Anlage)'!$F$11,'3b) Referenzsysteme'!$B$5:$K$57,4,FALSE)*'2d) Planwerte (Anlage)'!U$20</f>
        <v>0</v>
      </c>
    </row>
    <row r="122" spans="2:21" s="1198" customFormat="1">
      <c r="B122" s="1273" t="s">
        <v>105</v>
      </c>
      <c r="C122" s="1274" t="s">
        <v>157</v>
      </c>
      <c r="D122" s="1593">
        <f>VLOOKUP('2d) Planwerte (Anlage)'!$F$11,'3b) Referenzsysteme'!$B$5:$K$57,5,FALSE)</f>
        <v>0</v>
      </c>
      <c r="E122" s="1460">
        <f>VLOOKUP('2d) Planwerte (Anlage)'!$F$11,'3b) Referenzsysteme'!$B$5:$K$57,5,FALSE)*'2d) Planwerte (Anlage)'!E$20</f>
        <v>0</v>
      </c>
      <c r="F122" s="1460">
        <f>VLOOKUP('2d) Planwerte (Anlage)'!$F$11,'3b) Referenzsysteme'!$B$5:$K$57,5,FALSE)*'2d) Planwerte (Anlage)'!F$20</f>
        <v>0</v>
      </c>
      <c r="G122" s="1460">
        <f>VLOOKUP('2d) Planwerte (Anlage)'!$F$11,'3b) Referenzsysteme'!$B$5:$K$57,5,FALSE)*'2d) Planwerte (Anlage)'!G$20</f>
        <v>0</v>
      </c>
      <c r="H122" s="1460">
        <f>VLOOKUP('2d) Planwerte (Anlage)'!$F$11,'3b) Referenzsysteme'!$B$5:$K$57,5,FALSE)*'2d) Planwerte (Anlage)'!H$20</f>
        <v>0</v>
      </c>
      <c r="I122" s="1460">
        <f>VLOOKUP('2d) Planwerte (Anlage)'!$F$11,'3b) Referenzsysteme'!$B$5:$K$57,5,FALSE)*'2d) Planwerte (Anlage)'!I$20</f>
        <v>0</v>
      </c>
      <c r="J122" s="1460">
        <f>VLOOKUP('2d) Planwerte (Anlage)'!$F$11,'3b) Referenzsysteme'!$B$5:$K$57,5,FALSE)*'2d) Planwerte (Anlage)'!J$20</f>
        <v>0</v>
      </c>
      <c r="K122" s="1460">
        <f>VLOOKUP('2d) Planwerte (Anlage)'!$F$11,'3b) Referenzsysteme'!$B$5:$K$57,5,FALSE)*'2d) Planwerte (Anlage)'!K$20</f>
        <v>0</v>
      </c>
      <c r="L122" s="1460">
        <f>VLOOKUP('2d) Planwerte (Anlage)'!$F$11,'3b) Referenzsysteme'!$B$5:$K$57,5,FALSE)*'2d) Planwerte (Anlage)'!L$20</f>
        <v>0</v>
      </c>
      <c r="M122" s="1460">
        <f>VLOOKUP('2d) Planwerte (Anlage)'!$F$11,'3b) Referenzsysteme'!$B$5:$K$57,5,FALSE)*'2d) Planwerte (Anlage)'!M$20</f>
        <v>0</v>
      </c>
      <c r="N122" s="1460">
        <f>VLOOKUP('2d) Planwerte (Anlage)'!$F$11,'3b) Referenzsysteme'!$B$5:$K$57,5,FALSE)*'2d) Planwerte (Anlage)'!N$20</f>
        <v>0</v>
      </c>
      <c r="O122" s="1460">
        <f>VLOOKUP('2d) Planwerte (Anlage)'!$F$11,'3b) Referenzsysteme'!$B$5:$K$57,5,FALSE)*'2d) Planwerte (Anlage)'!O$20</f>
        <v>0</v>
      </c>
      <c r="P122" s="1460">
        <f>VLOOKUP('2d) Planwerte (Anlage)'!$F$11,'3b) Referenzsysteme'!$B$5:$K$57,5,FALSE)*'2d) Planwerte (Anlage)'!P$20</f>
        <v>0</v>
      </c>
      <c r="Q122" s="1460">
        <f>VLOOKUP('2d) Planwerte (Anlage)'!$F$11,'3b) Referenzsysteme'!$B$5:$K$57,5,FALSE)*'2d) Planwerte (Anlage)'!Q$20</f>
        <v>0</v>
      </c>
      <c r="R122" s="1460">
        <f>VLOOKUP('2d) Planwerte (Anlage)'!$F$11,'3b) Referenzsysteme'!$B$5:$K$57,5,FALSE)*'2d) Planwerte (Anlage)'!R$20</f>
        <v>0</v>
      </c>
      <c r="S122" s="1460">
        <f>VLOOKUP('2d) Planwerte (Anlage)'!$F$11,'3b) Referenzsysteme'!$B$5:$K$57,5,FALSE)*'2d) Planwerte (Anlage)'!S$20</f>
        <v>0</v>
      </c>
      <c r="T122" s="1460">
        <f>VLOOKUP('2d) Planwerte (Anlage)'!$F$11,'3b) Referenzsysteme'!$B$5:$K$57,5,FALSE)*'2d) Planwerte (Anlage)'!T$20</f>
        <v>0</v>
      </c>
      <c r="U122" s="1499">
        <f>VLOOKUP('2d) Planwerte (Anlage)'!$F$11,'3b) Referenzsysteme'!$B$5:$K$57,5,FALSE)*'2d) Planwerte (Anlage)'!U$20</f>
        <v>0</v>
      </c>
    </row>
    <row r="123" spans="2:21" s="1198" customFormat="1">
      <c r="B123" s="1572" t="s">
        <v>106</v>
      </c>
      <c r="C123" s="1582" t="s">
        <v>157</v>
      </c>
      <c r="D123" s="1594">
        <f>VLOOKUP('2d) Planwerte (Anlage)'!$F$11,'3b) Referenzsysteme'!$B$5:$K$57,6,FALSE)</f>
        <v>0</v>
      </c>
      <c r="E123" s="1464">
        <f>VLOOKUP('2d) Planwerte (Anlage)'!$F$11,'3b) Referenzsysteme'!$B$5:$K$57,6,FALSE)*'2d) Planwerte (Anlage)'!E$20</f>
        <v>0</v>
      </c>
      <c r="F123" s="1464">
        <f>VLOOKUP('2d) Planwerte (Anlage)'!$F$11,'3b) Referenzsysteme'!$B$5:$K$57,6,FALSE)*'2d) Planwerte (Anlage)'!F$20</f>
        <v>0</v>
      </c>
      <c r="G123" s="1464">
        <f>VLOOKUP('2d) Planwerte (Anlage)'!$F$11,'3b) Referenzsysteme'!$B$5:$K$57,6,FALSE)*'2d) Planwerte (Anlage)'!G$20</f>
        <v>0</v>
      </c>
      <c r="H123" s="1464">
        <f>VLOOKUP('2d) Planwerte (Anlage)'!$F$11,'3b) Referenzsysteme'!$B$5:$K$57,6,FALSE)*'2d) Planwerte (Anlage)'!H$20</f>
        <v>0</v>
      </c>
      <c r="I123" s="1464">
        <f>VLOOKUP('2d) Planwerte (Anlage)'!$F$11,'3b) Referenzsysteme'!$B$5:$K$57,6,FALSE)*'2d) Planwerte (Anlage)'!I$20</f>
        <v>0</v>
      </c>
      <c r="J123" s="1464">
        <f>VLOOKUP('2d) Planwerte (Anlage)'!$F$11,'3b) Referenzsysteme'!$B$5:$K$57,6,FALSE)*'2d) Planwerte (Anlage)'!J$20</f>
        <v>0</v>
      </c>
      <c r="K123" s="1464">
        <f>VLOOKUP('2d) Planwerte (Anlage)'!$F$11,'3b) Referenzsysteme'!$B$5:$K$57,6,FALSE)*'2d) Planwerte (Anlage)'!K$20</f>
        <v>0</v>
      </c>
      <c r="L123" s="1464">
        <f>VLOOKUP('2d) Planwerte (Anlage)'!$F$11,'3b) Referenzsysteme'!$B$5:$K$57,6,FALSE)*'2d) Planwerte (Anlage)'!L$20</f>
        <v>0</v>
      </c>
      <c r="M123" s="1464">
        <f>VLOOKUP('2d) Planwerte (Anlage)'!$F$11,'3b) Referenzsysteme'!$B$5:$K$57,6,FALSE)*'2d) Planwerte (Anlage)'!M$20</f>
        <v>0</v>
      </c>
      <c r="N123" s="1464">
        <f>VLOOKUP('2d) Planwerte (Anlage)'!$F$11,'3b) Referenzsysteme'!$B$5:$K$57,6,FALSE)*'2d) Planwerte (Anlage)'!N$20</f>
        <v>0</v>
      </c>
      <c r="O123" s="1464">
        <f>VLOOKUP('2d) Planwerte (Anlage)'!$F$11,'3b) Referenzsysteme'!$B$5:$K$57,6,FALSE)*'2d) Planwerte (Anlage)'!O$20</f>
        <v>0</v>
      </c>
      <c r="P123" s="1464">
        <f>VLOOKUP('2d) Planwerte (Anlage)'!$F$11,'3b) Referenzsysteme'!$B$5:$K$57,6,FALSE)*'2d) Planwerte (Anlage)'!P$20</f>
        <v>0</v>
      </c>
      <c r="Q123" s="1464">
        <f>VLOOKUP('2d) Planwerte (Anlage)'!$F$11,'3b) Referenzsysteme'!$B$5:$K$57,6,FALSE)*'2d) Planwerte (Anlage)'!Q$20</f>
        <v>0</v>
      </c>
      <c r="R123" s="1464">
        <f>VLOOKUP('2d) Planwerte (Anlage)'!$F$11,'3b) Referenzsysteme'!$B$5:$K$57,6,FALSE)*'2d) Planwerte (Anlage)'!R$20</f>
        <v>0</v>
      </c>
      <c r="S123" s="1464">
        <f>VLOOKUP('2d) Planwerte (Anlage)'!$F$11,'3b) Referenzsysteme'!$B$5:$K$57,6,FALSE)*'2d) Planwerte (Anlage)'!S$20</f>
        <v>0</v>
      </c>
      <c r="T123" s="1464">
        <f>VLOOKUP('2d) Planwerte (Anlage)'!$F$11,'3b) Referenzsysteme'!$B$5:$K$57,6,FALSE)*'2d) Planwerte (Anlage)'!T$20</f>
        <v>0</v>
      </c>
      <c r="U123" s="1548">
        <f>VLOOKUP('2d) Planwerte (Anlage)'!$F$11,'3b) Referenzsysteme'!$B$5:$K$57,6,FALSE)*'2d) Planwerte (Anlage)'!U$20</f>
        <v>0</v>
      </c>
    </row>
    <row r="124" spans="2:21" s="1198" customFormat="1">
      <c r="B124" s="1273" t="s">
        <v>321</v>
      </c>
      <c r="C124" s="1274" t="s">
        <v>157</v>
      </c>
      <c r="D124" s="1593">
        <f>VLOOKUP('2d) Planwerte (Anlage)'!$F$11,'3b) Referenzsysteme'!$B$5:$K$57,7,FALSE)</f>
        <v>0</v>
      </c>
      <c r="E124" s="1460">
        <f>VLOOKUP('2d) Planwerte (Anlage)'!$F$11,'3b) Referenzsysteme'!$B$5:$K$57,7,FALSE)*'2d) Planwerte (Anlage)'!E$20</f>
        <v>0</v>
      </c>
      <c r="F124" s="1460">
        <f>VLOOKUP('2d) Planwerte (Anlage)'!$F$11,'3b) Referenzsysteme'!$B$5:$K$57,7,FALSE)*'2d) Planwerte (Anlage)'!F$20</f>
        <v>0</v>
      </c>
      <c r="G124" s="1460">
        <f>VLOOKUP('2d) Planwerte (Anlage)'!$F$11,'3b) Referenzsysteme'!$B$5:$K$57,7,FALSE)*'2d) Planwerte (Anlage)'!G$20</f>
        <v>0</v>
      </c>
      <c r="H124" s="1460">
        <f>VLOOKUP('2d) Planwerte (Anlage)'!$F$11,'3b) Referenzsysteme'!$B$5:$K$57,7,FALSE)*'2d) Planwerte (Anlage)'!H$20</f>
        <v>0</v>
      </c>
      <c r="I124" s="1460">
        <f>VLOOKUP('2d) Planwerte (Anlage)'!$F$11,'3b) Referenzsysteme'!$B$5:$K$57,7,FALSE)*'2d) Planwerte (Anlage)'!I$20</f>
        <v>0</v>
      </c>
      <c r="J124" s="1460">
        <f>VLOOKUP('2d) Planwerte (Anlage)'!$F$11,'3b) Referenzsysteme'!$B$5:$K$57,7,FALSE)*'2d) Planwerte (Anlage)'!J$20</f>
        <v>0</v>
      </c>
      <c r="K124" s="1460">
        <f>VLOOKUP('2d) Planwerte (Anlage)'!$F$11,'3b) Referenzsysteme'!$B$5:$K$57,7,FALSE)*'2d) Planwerte (Anlage)'!K$20</f>
        <v>0</v>
      </c>
      <c r="L124" s="1460">
        <f>VLOOKUP('2d) Planwerte (Anlage)'!$F$11,'3b) Referenzsysteme'!$B$5:$K$57,7,FALSE)*'2d) Planwerte (Anlage)'!L$20</f>
        <v>0</v>
      </c>
      <c r="M124" s="1460">
        <f>VLOOKUP('2d) Planwerte (Anlage)'!$F$11,'3b) Referenzsysteme'!$B$5:$K$57,7,FALSE)*'2d) Planwerte (Anlage)'!M$20</f>
        <v>0</v>
      </c>
      <c r="N124" s="1460">
        <f>VLOOKUP('2d) Planwerte (Anlage)'!$F$11,'3b) Referenzsysteme'!$B$5:$K$57,7,FALSE)*'2d) Planwerte (Anlage)'!N$20</f>
        <v>0</v>
      </c>
      <c r="O124" s="1460">
        <f>VLOOKUP('2d) Planwerte (Anlage)'!$F$11,'3b) Referenzsysteme'!$B$5:$K$57,7,FALSE)*'2d) Planwerte (Anlage)'!O$20</f>
        <v>0</v>
      </c>
      <c r="P124" s="1460">
        <f>VLOOKUP('2d) Planwerte (Anlage)'!$F$11,'3b) Referenzsysteme'!$B$5:$K$57,7,FALSE)*'2d) Planwerte (Anlage)'!P$20</f>
        <v>0</v>
      </c>
      <c r="Q124" s="1460">
        <f>VLOOKUP('2d) Planwerte (Anlage)'!$F$11,'3b) Referenzsysteme'!$B$5:$K$57,7,FALSE)*'2d) Planwerte (Anlage)'!Q$20</f>
        <v>0</v>
      </c>
      <c r="R124" s="1460">
        <f>VLOOKUP('2d) Planwerte (Anlage)'!$F$11,'3b) Referenzsysteme'!$B$5:$K$57,7,FALSE)*'2d) Planwerte (Anlage)'!R$20</f>
        <v>0</v>
      </c>
      <c r="S124" s="1460">
        <f>VLOOKUP('2d) Planwerte (Anlage)'!$F$11,'3b) Referenzsysteme'!$B$5:$K$57,7,FALSE)*'2d) Planwerte (Anlage)'!S$20</f>
        <v>0</v>
      </c>
      <c r="T124" s="1460">
        <f>VLOOKUP('2d) Planwerte (Anlage)'!$F$11,'3b) Referenzsysteme'!$B$5:$K$57,7,FALSE)*'2d) Planwerte (Anlage)'!T$20</f>
        <v>0</v>
      </c>
      <c r="U124" s="1499">
        <f>VLOOKUP('2d) Planwerte (Anlage)'!$F$11,'3b) Referenzsysteme'!$B$5:$K$57,7,FALSE)*'2d) Planwerte (Anlage)'!U$20</f>
        <v>0</v>
      </c>
    </row>
    <row r="125" spans="2:21" s="1198" customFormat="1" ht="15" customHeight="1" thickBot="1">
      <c r="B125" s="1583" t="s">
        <v>569</v>
      </c>
      <c r="C125" s="1584" t="s">
        <v>157</v>
      </c>
      <c r="D125" s="1595">
        <f>VLOOKUP('2d) Planwerte (Anlage)'!$F$11,'3b) Referenzsysteme'!$B$5:$K$57,8,FALSE)</f>
        <v>0</v>
      </c>
      <c r="E125" s="1586">
        <f>VLOOKUP('2d) Planwerte (Anlage)'!$F$11,'3b) Referenzsysteme'!$B$5:$K$57,8,FALSE)*'2d) Planwerte (Anlage)'!E$20</f>
        <v>0</v>
      </c>
      <c r="F125" s="1586">
        <f>VLOOKUP('2d) Planwerte (Anlage)'!$F$11,'3b) Referenzsysteme'!$B$5:$K$57,8,FALSE)*'2d) Planwerte (Anlage)'!F$20</f>
        <v>0</v>
      </c>
      <c r="G125" s="1586">
        <f>VLOOKUP('2d) Planwerte (Anlage)'!$F$11,'3b) Referenzsysteme'!$B$5:$K$57,8,FALSE)*'2d) Planwerte (Anlage)'!G$20</f>
        <v>0</v>
      </c>
      <c r="H125" s="1586">
        <f>VLOOKUP('2d) Planwerte (Anlage)'!$F$11,'3b) Referenzsysteme'!$B$5:$K$57,8,FALSE)*'2d) Planwerte (Anlage)'!H$20</f>
        <v>0</v>
      </c>
      <c r="I125" s="1586">
        <f>VLOOKUP('2d) Planwerte (Anlage)'!$F$11,'3b) Referenzsysteme'!$B$5:$K$57,8,FALSE)*'2d) Planwerte (Anlage)'!I$20</f>
        <v>0</v>
      </c>
      <c r="J125" s="1586">
        <f>VLOOKUP('2d) Planwerte (Anlage)'!$F$11,'3b) Referenzsysteme'!$B$5:$K$57,8,FALSE)*'2d) Planwerte (Anlage)'!J$20</f>
        <v>0</v>
      </c>
      <c r="K125" s="1586">
        <f>VLOOKUP('2d) Planwerte (Anlage)'!$F$11,'3b) Referenzsysteme'!$B$5:$K$57,8,FALSE)*'2d) Planwerte (Anlage)'!K$20</f>
        <v>0</v>
      </c>
      <c r="L125" s="1586">
        <f>VLOOKUP('2d) Planwerte (Anlage)'!$F$11,'3b) Referenzsysteme'!$B$5:$K$57,8,FALSE)*'2d) Planwerte (Anlage)'!L$20</f>
        <v>0</v>
      </c>
      <c r="M125" s="1586">
        <f>VLOOKUP('2d) Planwerte (Anlage)'!$F$11,'3b) Referenzsysteme'!$B$5:$K$57,8,FALSE)*'2d) Planwerte (Anlage)'!M$20</f>
        <v>0</v>
      </c>
      <c r="N125" s="1586">
        <f>VLOOKUP('2d) Planwerte (Anlage)'!$F$11,'3b) Referenzsysteme'!$B$5:$K$57,8,FALSE)*'2d) Planwerte (Anlage)'!N$20</f>
        <v>0</v>
      </c>
      <c r="O125" s="1586">
        <f>VLOOKUP('2d) Planwerte (Anlage)'!$F$11,'3b) Referenzsysteme'!$B$5:$K$57,8,FALSE)*'2d) Planwerte (Anlage)'!O$20</f>
        <v>0</v>
      </c>
      <c r="P125" s="1586">
        <f>VLOOKUP('2d) Planwerte (Anlage)'!$F$11,'3b) Referenzsysteme'!$B$5:$K$57,8,FALSE)*'2d) Planwerte (Anlage)'!P$20</f>
        <v>0</v>
      </c>
      <c r="Q125" s="1586">
        <f>VLOOKUP('2d) Planwerte (Anlage)'!$F$11,'3b) Referenzsysteme'!$B$5:$K$57,8,FALSE)*'2d) Planwerte (Anlage)'!Q$20</f>
        <v>0</v>
      </c>
      <c r="R125" s="1586">
        <f>VLOOKUP('2d) Planwerte (Anlage)'!$F$11,'3b) Referenzsysteme'!$B$5:$K$57,8,FALSE)*'2d) Planwerte (Anlage)'!R$20</f>
        <v>0</v>
      </c>
      <c r="S125" s="1586">
        <f>VLOOKUP('2d) Planwerte (Anlage)'!$F$11,'3b) Referenzsysteme'!$B$5:$K$57,8,FALSE)*'2d) Planwerte (Anlage)'!S$20</f>
        <v>0</v>
      </c>
      <c r="T125" s="1586">
        <f>VLOOKUP('2d) Planwerte (Anlage)'!$F$11,'3b) Referenzsysteme'!$B$5:$K$57,8,FALSE)*'2d) Planwerte (Anlage)'!T$20</f>
        <v>0</v>
      </c>
      <c r="U125" s="1588">
        <f>VLOOKUP('2d) Planwerte (Anlage)'!$F$11,'3b) Referenzsysteme'!$B$5:$K$57,8,FALSE)*'2d) Planwerte (Anlage)'!U$20</f>
        <v>0</v>
      </c>
    </row>
    <row r="126" spans="2:21" s="1198" customFormat="1" ht="21" customHeight="1" thickBot="1">
      <c r="B126" s="1520" t="s">
        <v>317</v>
      </c>
      <c r="C126" s="1521" t="s">
        <v>310</v>
      </c>
      <c r="D126" s="1528">
        <f>VLOOKUP('2d) Planwerte (Anlage)'!$F$11,'3b) Referenzsysteme'!$B$5:$K$57,9,FALSE)</f>
        <v>0</v>
      </c>
      <c r="E126" s="1507">
        <f>IF('2d) Planwerte (Anlage)'!$F$11="50: Wasserstoff", E175, IF('2d) Planwerte (Anlage)'!$F$11="51: Synthesegas",E192, IF( '2d) Planwerte (Anlage)'!$F$11="Wärmebereitstellung und Brennstoffeinsatz", E209, VLOOKUP('2d) Planwerte (Anlage)'!$F$11,'3b) Referenzsysteme'!$B$5:$K$57,9,FALSE))))*'2d) Planwerte (Anlage)'!E$20</f>
        <v>0</v>
      </c>
      <c r="F126" s="1507">
        <f>IF('2d) Planwerte (Anlage)'!$F$11="50: Wasserstoff", F175, IF('2d) Planwerte (Anlage)'!$F$11="51: Synthesegas",F192, IF( '2d) Planwerte (Anlage)'!$F$11="Wärmebereitstellung und Brennstoffeinsatz", F209, VLOOKUP('2d) Planwerte (Anlage)'!$F$11,'3b) Referenzsysteme'!$B$5:$K$57,9,FALSE))))*'2d) Planwerte (Anlage)'!F$20</f>
        <v>0</v>
      </c>
      <c r="G126" s="1507">
        <f>IF('2d) Planwerte (Anlage)'!$F$11="50: Wasserstoff", G175, IF('2d) Planwerte (Anlage)'!$F$11="51: Synthesegas",G192, IF( '2d) Planwerte (Anlage)'!$F$11="Wärmebereitstellung und Brennstoffeinsatz", G209, VLOOKUP('2d) Planwerte (Anlage)'!$F$11,'3b) Referenzsysteme'!$B$5:$K$57,9,FALSE))))*'2d) Planwerte (Anlage)'!G$20</f>
        <v>0</v>
      </c>
      <c r="H126" s="1507">
        <f>IF('2d) Planwerte (Anlage)'!$F$11="50: Wasserstoff", H175, IF('2d) Planwerte (Anlage)'!$F$11="51: Synthesegas",H192, IF( '2d) Planwerte (Anlage)'!$F$11="Wärmebereitstellung und Brennstoffeinsatz", H209, VLOOKUP('2d) Planwerte (Anlage)'!$F$11,'3b) Referenzsysteme'!$B$5:$K$57,9,FALSE))))*'2d) Planwerte (Anlage)'!H$20</f>
        <v>0</v>
      </c>
      <c r="I126" s="1507">
        <f>IF('2d) Planwerte (Anlage)'!$F$11="50: Wasserstoff", I175, IF('2d) Planwerte (Anlage)'!$F$11="51: Synthesegas",I192, IF( '2d) Planwerte (Anlage)'!$F$11="Wärmebereitstellung und Brennstoffeinsatz", I209, VLOOKUP('2d) Planwerte (Anlage)'!$F$11,'3b) Referenzsysteme'!$B$5:$K$57,9,FALSE))))*'2d) Planwerte (Anlage)'!I$20</f>
        <v>0</v>
      </c>
      <c r="J126" s="1507">
        <f>IF('2d) Planwerte (Anlage)'!$F$11="50: Wasserstoff", J175, IF('2d) Planwerte (Anlage)'!$F$11="51: Synthesegas",J192, IF( '2d) Planwerte (Anlage)'!$F$11="Wärmebereitstellung und Brennstoffeinsatz", J209, VLOOKUP('2d) Planwerte (Anlage)'!$F$11,'3b) Referenzsysteme'!$B$5:$K$57,9,FALSE))))*'2d) Planwerte (Anlage)'!J$20</f>
        <v>0</v>
      </c>
      <c r="K126" s="1507">
        <f>IF('2d) Planwerte (Anlage)'!$F$11="50: Wasserstoff", K175, IF('2d) Planwerte (Anlage)'!$F$11="51: Synthesegas",K192, IF( '2d) Planwerte (Anlage)'!$F$11="Wärmebereitstellung und Brennstoffeinsatz", K209, VLOOKUP('2d) Planwerte (Anlage)'!$F$11,'3b) Referenzsysteme'!$B$5:$K$57,9,FALSE))))*'2d) Planwerte (Anlage)'!K$20</f>
        <v>0</v>
      </c>
      <c r="L126" s="1507">
        <f>IF('2d) Planwerte (Anlage)'!$F$11="50: Wasserstoff", L175, IF('2d) Planwerte (Anlage)'!$F$11="51: Synthesegas",L192, IF( '2d) Planwerte (Anlage)'!$F$11="Wärmebereitstellung und Brennstoffeinsatz", L209, VLOOKUP('2d) Planwerte (Anlage)'!$F$11,'3b) Referenzsysteme'!$B$5:$K$57,9,FALSE))))*'2d) Planwerte (Anlage)'!L$20</f>
        <v>0</v>
      </c>
      <c r="M126" s="1507">
        <f>IF('2d) Planwerte (Anlage)'!$F$11="50: Wasserstoff", M175, IF('2d) Planwerte (Anlage)'!$F$11="51: Synthesegas",M192, IF( '2d) Planwerte (Anlage)'!$F$11="Wärmebereitstellung und Brennstoffeinsatz", M209, VLOOKUP('2d) Planwerte (Anlage)'!$F$11,'3b) Referenzsysteme'!$B$5:$K$57,9,FALSE))))*'2d) Planwerte (Anlage)'!M$20</f>
        <v>0</v>
      </c>
      <c r="N126" s="1507">
        <f>IF('2d) Planwerte (Anlage)'!$F$11="50: Wasserstoff", N175, IF('2d) Planwerte (Anlage)'!$F$11="51: Synthesegas",N192, IF( '2d) Planwerte (Anlage)'!$F$11="Wärmebereitstellung und Brennstoffeinsatz", N209, VLOOKUP('2d) Planwerte (Anlage)'!$F$11,'3b) Referenzsysteme'!$B$5:$K$57,9,FALSE))))*'2d) Planwerte (Anlage)'!N$20</f>
        <v>0</v>
      </c>
      <c r="O126" s="1507">
        <f>IF('2d) Planwerte (Anlage)'!$F$11="50: Wasserstoff", O175, IF('2d) Planwerte (Anlage)'!$F$11="51: Synthesegas",O192, IF( '2d) Planwerte (Anlage)'!$F$11="Wärmebereitstellung und Brennstoffeinsatz", O209, VLOOKUP('2d) Planwerte (Anlage)'!$F$11,'3b) Referenzsysteme'!$B$5:$K$57,9,FALSE))))*'2d) Planwerte (Anlage)'!O$20</f>
        <v>0</v>
      </c>
      <c r="P126" s="1507">
        <f>IF('2d) Planwerte (Anlage)'!$F$11="50: Wasserstoff", P175, IF('2d) Planwerte (Anlage)'!$F$11="51: Synthesegas",P192, IF( '2d) Planwerte (Anlage)'!$F$11="Wärmebereitstellung und Brennstoffeinsatz", P209, VLOOKUP('2d) Planwerte (Anlage)'!$F$11,'3b) Referenzsysteme'!$B$5:$K$57,9,FALSE))))*'2d) Planwerte (Anlage)'!P$20</f>
        <v>0</v>
      </c>
      <c r="Q126" s="1507">
        <f>IF('2d) Planwerte (Anlage)'!$F$11="50: Wasserstoff", Q175, IF('2d) Planwerte (Anlage)'!$F$11="51: Synthesegas",Q192, IF( '2d) Planwerte (Anlage)'!$F$11="Wärmebereitstellung und Brennstoffeinsatz", Q209, VLOOKUP('2d) Planwerte (Anlage)'!$F$11,'3b) Referenzsysteme'!$B$5:$K$57,9,FALSE))))*'2d) Planwerte (Anlage)'!Q$20</f>
        <v>0</v>
      </c>
      <c r="R126" s="1507">
        <f>IF('2d) Planwerte (Anlage)'!$F$11="50: Wasserstoff", R175, IF('2d) Planwerte (Anlage)'!$F$11="51: Synthesegas",R192, IF( '2d) Planwerte (Anlage)'!$F$11="Wärmebereitstellung und Brennstoffeinsatz", R209, VLOOKUP('2d) Planwerte (Anlage)'!$F$11,'3b) Referenzsysteme'!$B$5:$K$57,9,FALSE))))*'2d) Planwerte (Anlage)'!R$20</f>
        <v>0</v>
      </c>
      <c r="S126" s="1507">
        <f>IF('2d) Planwerte (Anlage)'!$F$11="50: Wasserstoff", S175, IF('2d) Planwerte (Anlage)'!$F$11="51: Synthesegas",S192, IF( '2d) Planwerte (Anlage)'!$F$11="Wärmebereitstellung und Brennstoffeinsatz", S209, VLOOKUP('2d) Planwerte (Anlage)'!$F$11,'3b) Referenzsysteme'!$B$5:$K$57,9,FALSE))))*'2d) Planwerte (Anlage)'!S$20</f>
        <v>0</v>
      </c>
      <c r="T126" s="1507">
        <f>IF('2d) Planwerte (Anlage)'!$F$11="50: Wasserstoff", T175, IF('2d) Planwerte (Anlage)'!$F$11="51: Synthesegas",T192, IF( '2d) Planwerte (Anlage)'!$F$11="Wärmebereitstellung und Brennstoffeinsatz", T209, VLOOKUP('2d) Planwerte (Anlage)'!$F$11,'3b) Referenzsysteme'!$B$5:$K$57,9,FALSE))))*'2d) Planwerte (Anlage)'!T$20</f>
        <v>0</v>
      </c>
      <c r="U126" s="1508">
        <f>IF('2d) Planwerte (Anlage)'!$F$11="50: Wasserstoff", U175, IF('2d) Planwerte (Anlage)'!$F$11="51: Synthesegas",U192, IF( '2d) Planwerte (Anlage)'!$F$11="Wärmebereitstellung und Brennstoffeinsatz", U209, VLOOKUP('2d) Planwerte (Anlage)'!$F$11,'3b) Referenzsysteme'!$B$5:$K$57,9,FALSE))))*'2d) Planwerte (Anlage)'!U$20</f>
        <v>0</v>
      </c>
    </row>
    <row r="127" spans="2:21" s="1198" customFormat="1" ht="19" thickBot="1">
      <c r="B127" s="1531" t="s">
        <v>326</v>
      </c>
      <c r="C127" s="1532"/>
    </row>
    <row r="128" spans="2:21" s="1198" customFormat="1" ht="29.9" customHeight="1" thickBot="1">
      <c r="B128" s="1589" t="s">
        <v>319</v>
      </c>
      <c r="C128" s="1527" t="s">
        <v>52</v>
      </c>
      <c r="D128" s="1519" t="s">
        <v>322</v>
      </c>
      <c r="E128" s="1398">
        <f>YEAR('2b) Allg. Inputs'!$C$8)</f>
        <v>1900</v>
      </c>
      <c r="F128" s="1398">
        <f>E128+1</f>
        <v>1901</v>
      </c>
      <c r="G128" s="1398">
        <f t="shared" ref="G128:R128" si="33">F128+1</f>
        <v>1902</v>
      </c>
      <c r="H128" s="1398">
        <f t="shared" si="33"/>
        <v>1903</v>
      </c>
      <c r="I128" s="1398">
        <f t="shared" si="33"/>
        <v>1904</v>
      </c>
      <c r="J128" s="1398">
        <f t="shared" si="33"/>
        <v>1905</v>
      </c>
      <c r="K128" s="1398">
        <f t="shared" si="33"/>
        <v>1906</v>
      </c>
      <c r="L128" s="1398">
        <f t="shared" si="33"/>
        <v>1907</v>
      </c>
      <c r="M128" s="1398">
        <f t="shared" si="33"/>
        <v>1908</v>
      </c>
      <c r="N128" s="1398">
        <f t="shared" si="33"/>
        <v>1909</v>
      </c>
      <c r="O128" s="1398">
        <f t="shared" si="33"/>
        <v>1910</v>
      </c>
      <c r="P128" s="1398">
        <f t="shared" si="33"/>
        <v>1911</v>
      </c>
      <c r="Q128" s="1398">
        <f t="shared" si="33"/>
        <v>1912</v>
      </c>
      <c r="R128" s="1398">
        <f t="shared" si="33"/>
        <v>1913</v>
      </c>
      <c r="S128" s="1398">
        <f>IF('4c) Berechnungen_MFS'!E99 = "Nein",R128+1, R128+1&amp;" 1. Teil-KJ")</f>
        <v>1914</v>
      </c>
      <c r="T128" s="1590" t="str">
        <f>IF('4c) Berechnungen_MFS'!E99 = "Nein","", R128+1&amp;" 2. Teil-KJ")</f>
        <v/>
      </c>
      <c r="U128" s="1591" t="str">
        <f>IF('4c) Berechnungen_MFS'!E99="Ja",R128+2,"")</f>
        <v/>
      </c>
    </row>
    <row r="129" spans="2:21" s="1198" customFormat="1">
      <c r="B129" s="1259" t="s">
        <v>100</v>
      </c>
      <c r="C129" s="1432" t="s">
        <v>157</v>
      </c>
      <c r="D129" s="1592">
        <f>VLOOKUP('2d) Planwerte (Anlage)'!$G$11,'3b) Referenzsysteme'!$B$5:$K$57,2,FALSE)</f>
        <v>0</v>
      </c>
      <c r="E129" s="1456">
        <f>VLOOKUP('2d) Planwerte (Anlage)'!$G$11,'3b) Referenzsysteme'!$B$5:$K$57,2,FALSE)*'2d) Planwerte (Anlage)'!E$21</f>
        <v>0</v>
      </c>
      <c r="F129" s="1456">
        <f>VLOOKUP('2d) Planwerte (Anlage)'!$G$11,'3b) Referenzsysteme'!$B$5:$K$57,2,FALSE)*'2d) Planwerte (Anlage)'!F$21</f>
        <v>0</v>
      </c>
      <c r="G129" s="1456">
        <f>VLOOKUP('2d) Planwerte (Anlage)'!$G$11,'3b) Referenzsysteme'!$B$5:$K$57,2,FALSE)*'2d) Planwerte (Anlage)'!G$21</f>
        <v>0</v>
      </c>
      <c r="H129" s="1456">
        <f>VLOOKUP('2d) Planwerte (Anlage)'!$G$11,'3b) Referenzsysteme'!$B$5:$K$57,2,FALSE)*'2d) Planwerte (Anlage)'!H$21</f>
        <v>0</v>
      </c>
      <c r="I129" s="1456">
        <f>VLOOKUP('2d) Planwerte (Anlage)'!$G$11,'3b) Referenzsysteme'!$B$5:$K$57,2,FALSE)*'2d) Planwerte (Anlage)'!I$21</f>
        <v>0</v>
      </c>
      <c r="J129" s="1456">
        <f>VLOOKUP('2d) Planwerte (Anlage)'!$G$11,'3b) Referenzsysteme'!$B$5:$K$57,2,FALSE)*'2d) Planwerte (Anlage)'!J$21</f>
        <v>0</v>
      </c>
      <c r="K129" s="1456">
        <f>VLOOKUP('2d) Planwerte (Anlage)'!$G$11,'3b) Referenzsysteme'!$B$5:$K$57,2,FALSE)*'2d) Planwerte (Anlage)'!K$21</f>
        <v>0</v>
      </c>
      <c r="L129" s="1456">
        <f>VLOOKUP('2d) Planwerte (Anlage)'!$G$11,'3b) Referenzsysteme'!$B$5:$K$57,2,FALSE)*'2d) Planwerte (Anlage)'!L$21</f>
        <v>0</v>
      </c>
      <c r="M129" s="1456">
        <f>VLOOKUP('2d) Planwerte (Anlage)'!$G$11,'3b) Referenzsysteme'!$B$5:$K$57,2,FALSE)*'2d) Planwerte (Anlage)'!M$21</f>
        <v>0</v>
      </c>
      <c r="N129" s="1456">
        <f>VLOOKUP('2d) Planwerte (Anlage)'!$G$11,'3b) Referenzsysteme'!$B$5:$K$57,2,FALSE)*'2d) Planwerte (Anlage)'!N$21</f>
        <v>0</v>
      </c>
      <c r="O129" s="1456">
        <f>VLOOKUP('2d) Planwerte (Anlage)'!$G$11,'3b) Referenzsysteme'!$B$5:$K$57,2,FALSE)*'2d) Planwerte (Anlage)'!O$21</f>
        <v>0</v>
      </c>
      <c r="P129" s="1456">
        <f>VLOOKUP('2d) Planwerte (Anlage)'!$G$11,'3b) Referenzsysteme'!$B$5:$K$57,2,FALSE)*'2d) Planwerte (Anlage)'!P$21</f>
        <v>0</v>
      </c>
      <c r="Q129" s="1456">
        <f>VLOOKUP('2d) Planwerte (Anlage)'!$G$11,'3b) Referenzsysteme'!$B$5:$K$57,2,FALSE)*'2d) Planwerte (Anlage)'!Q$21</f>
        <v>0</v>
      </c>
      <c r="R129" s="1456">
        <f>VLOOKUP('2d) Planwerte (Anlage)'!$G$11,'3b) Referenzsysteme'!$B$5:$K$57,2,FALSE)*'2d) Planwerte (Anlage)'!R$21</f>
        <v>0</v>
      </c>
      <c r="S129" s="1456">
        <f>VLOOKUP('2d) Planwerte (Anlage)'!$G$11,'3b) Referenzsysteme'!$B$5:$K$57,2,FALSE)*'2d) Planwerte (Anlage)'!S$21</f>
        <v>0</v>
      </c>
      <c r="T129" s="1456">
        <f>VLOOKUP('2d) Planwerte (Anlage)'!$G$11,'3b) Referenzsysteme'!$B$5:$K$57,2,FALSE)*'2d) Planwerte (Anlage)'!T$21</f>
        <v>0</v>
      </c>
      <c r="U129" s="1569">
        <f>VLOOKUP('2d) Planwerte (Anlage)'!$G$11,'3b) Referenzsysteme'!$B$5:$K$57,2,FALSE)*'2d) Planwerte (Anlage)'!U$21</f>
        <v>0</v>
      </c>
    </row>
    <row r="130" spans="2:21" s="1198" customFormat="1">
      <c r="B130" s="1273" t="s">
        <v>320</v>
      </c>
      <c r="C130" s="1596" t="s">
        <v>157</v>
      </c>
      <c r="D130" s="1593">
        <f>VLOOKUP('2d) Planwerte (Anlage)'!$G$11,'3b) Referenzsysteme'!$B$5:$K$57,3,FALSE)</f>
        <v>0</v>
      </c>
      <c r="E130" s="1460">
        <f>VLOOKUP('2d) Planwerte (Anlage)'!$G$11,'3b) Referenzsysteme'!$B$5:$K$57,3,FALSE)*'2d) Planwerte (Anlage)'!E$21</f>
        <v>0</v>
      </c>
      <c r="F130" s="1460">
        <f>VLOOKUP('2d) Planwerte (Anlage)'!$G$11,'3b) Referenzsysteme'!$B$5:$K$57,3,FALSE)*'2d) Planwerte (Anlage)'!F$21</f>
        <v>0</v>
      </c>
      <c r="G130" s="1460">
        <f>VLOOKUP('2d) Planwerte (Anlage)'!$G$11,'3b) Referenzsysteme'!$B$5:$K$57,3,FALSE)*'2d) Planwerte (Anlage)'!G$21</f>
        <v>0</v>
      </c>
      <c r="H130" s="1460">
        <f>VLOOKUP('2d) Planwerte (Anlage)'!$G$11,'3b) Referenzsysteme'!$B$5:$K$57,3,FALSE)*'2d) Planwerte (Anlage)'!H$21</f>
        <v>0</v>
      </c>
      <c r="I130" s="1460">
        <f>VLOOKUP('2d) Planwerte (Anlage)'!$G$11,'3b) Referenzsysteme'!$B$5:$K$57,3,FALSE)*'2d) Planwerte (Anlage)'!I$21</f>
        <v>0</v>
      </c>
      <c r="J130" s="1460">
        <f>VLOOKUP('2d) Planwerte (Anlage)'!$G$11,'3b) Referenzsysteme'!$B$5:$K$57,3,FALSE)*'2d) Planwerte (Anlage)'!J$21</f>
        <v>0</v>
      </c>
      <c r="K130" s="1460">
        <f>VLOOKUP('2d) Planwerte (Anlage)'!$G$11,'3b) Referenzsysteme'!$B$5:$K$57,3,FALSE)*'2d) Planwerte (Anlage)'!K$21</f>
        <v>0</v>
      </c>
      <c r="L130" s="1460">
        <f>VLOOKUP('2d) Planwerte (Anlage)'!$G$11,'3b) Referenzsysteme'!$B$5:$K$57,3,FALSE)*'2d) Planwerte (Anlage)'!L$21</f>
        <v>0</v>
      </c>
      <c r="M130" s="1460">
        <f>VLOOKUP('2d) Planwerte (Anlage)'!$G$11,'3b) Referenzsysteme'!$B$5:$K$57,3,FALSE)*'2d) Planwerte (Anlage)'!M$21</f>
        <v>0</v>
      </c>
      <c r="N130" s="1460">
        <f>VLOOKUP('2d) Planwerte (Anlage)'!$G$11,'3b) Referenzsysteme'!$B$5:$K$57,3,FALSE)*'2d) Planwerte (Anlage)'!N$21</f>
        <v>0</v>
      </c>
      <c r="O130" s="1460">
        <f>VLOOKUP('2d) Planwerte (Anlage)'!$G$11,'3b) Referenzsysteme'!$B$5:$K$57,3,FALSE)*'2d) Planwerte (Anlage)'!O$21</f>
        <v>0</v>
      </c>
      <c r="P130" s="1460">
        <f>VLOOKUP('2d) Planwerte (Anlage)'!$G$11,'3b) Referenzsysteme'!$B$5:$K$57,3,FALSE)*'2d) Planwerte (Anlage)'!P$21</f>
        <v>0</v>
      </c>
      <c r="Q130" s="1460">
        <f>VLOOKUP('2d) Planwerte (Anlage)'!$G$11,'3b) Referenzsysteme'!$B$5:$K$57,3,FALSE)*'2d) Planwerte (Anlage)'!Q$21</f>
        <v>0</v>
      </c>
      <c r="R130" s="1460">
        <f>VLOOKUP('2d) Planwerte (Anlage)'!$G$11,'3b) Referenzsysteme'!$B$5:$K$57,3,FALSE)*'2d) Planwerte (Anlage)'!R$21</f>
        <v>0</v>
      </c>
      <c r="S130" s="1460">
        <f>VLOOKUP('2d) Planwerte (Anlage)'!$G$11,'3b) Referenzsysteme'!$B$5:$K$57,3,FALSE)*'2d) Planwerte (Anlage)'!S$21</f>
        <v>0</v>
      </c>
      <c r="T130" s="1460">
        <f>VLOOKUP('2d) Planwerte (Anlage)'!$G$11,'3b) Referenzsysteme'!$B$5:$K$57,3,FALSE)*'2d) Planwerte (Anlage)'!T$21</f>
        <v>0</v>
      </c>
      <c r="U130" s="1499">
        <f>VLOOKUP('2d) Planwerte (Anlage)'!$G$11,'3b) Referenzsysteme'!$B$5:$K$57,3,FALSE)*'2d) Planwerte (Anlage)'!U$21</f>
        <v>0</v>
      </c>
    </row>
    <row r="131" spans="2:21" s="1198" customFormat="1">
      <c r="B131" s="1276" t="s">
        <v>104</v>
      </c>
      <c r="C131" s="1462" t="s">
        <v>157</v>
      </c>
      <c r="D131" s="1594">
        <f>VLOOKUP('2d) Planwerte (Anlage)'!$G$11,'3b) Referenzsysteme'!$B$5:$K$57,4,FALSE)</f>
        <v>0</v>
      </c>
      <c r="E131" s="1464">
        <f>VLOOKUP('2d) Planwerte (Anlage)'!$G$11,'3b) Referenzsysteme'!$B$5:$K$57,4,FALSE)*'2d) Planwerte (Anlage)'!E$21</f>
        <v>0</v>
      </c>
      <c r="F131" s="1464">
        <f>VLOOKUP('2d) Planwerte (Anlage)'!$G$11,'3b) Referenzsysteme'!$B$5:$K$57,4,FALSE)*'2d) Planwerte (Anlage)'!F$21</f>
        <v>0</v>
      </c>
      <c r="G131" s="1464">
        <f>VLOOKUP('2d) Planwerte (Anlage)'!$G$11,'3b) Referenzsysteme'!$B$5:$K$57,4,FALSE)*'2d) Planwerte (Anlage)'!G$21</f>
        <v>0</v>
      </c>
      <c r="H131" s="1464">
        <f>VLOOKUP('2d) Planwerte (Anlage)'!$G$11,'3b) Referenzsysteme'!$B$5:$K$57,4,FALSE)*'2d) Planwerte (Anlage)'!H$21</f>
        <v>0</v>
      </c>
      <c r="I131" s="1464">
        <f>VLOOKUP('2d) Planwerte (Anlage)'!$G$11,'3b) Referenzsysteme'!$B$5:$K$57,4,FALSE)*'2d) Planwerte (Anlage)'!I$21</f>
        <v>0</v>
      </c>
      <c r="J131" s="1464">
        <f>VLOOKUP('2d) Planwerte (Anlage)'!$G$11,'3b) Referenzsysteme'!$B$5:$K$57,4,FALSE)*'2d) Planwerte (Anlage)'!J$21</f>
        <v>0</v>
      </c>
      <c r="K131" s="1464">
        <f>VLOOKUP('2d) Planwerte (Anlage)'!$G$11,'3b) Referenzsysteme'!$B$5:$K$57,4,FALSE)*'2d) Planwerte (Anlage)'!K$21</f>
        <v>0</v>
      </c>
      <c r="L131" s="1464">
        <f>VLOOKUP('2d) Planwerte (Anlage)'!$G$11,'3b) Referenzsysteme'!$B$5:$K$57,4,FALSE)*'2d) Planwerte (Anlage)'!L$21</f>
        <v>0</v>
      </c>
      <c r="M131" s="1464">
        <f>VLOOKUP('2d) Planwerte (Anlage)'!$G$11,'3b) Referenzsysteme'!$B$5:$K$57,4,FALSE)*'2d) Planwerte (Anlage)'!M$21</f>
        <v>0</v>
      </c>
      <c r="N131" s="1464">
        <f>VLOOKUP('2d) Planwerte (Anlage)'!$G$11,'3b) Referenzsysteme'!$B$5:$K$57,4,FALSE)*'2d) Planwerte (Anlage)'!N$21</f>
        <v>0</v>
      </c>
      <c r="O131" s="1464">
        <f>VLOOKUP('2d) Planwerte (Anlage)'!$G$11,'3b) Referenzsysteme'!$B$5:$K$57,4,FALSE)*'2d) Planwerte (Anlage)'!O$21</f>
        <v>0</v>
      </c>
      <c r="P131" s="1464">
        <f>VLOOKUP('2d) Planwerte (Anlage)'!$G$11,'3b) Referenzsysteme'!$B$5:$K$57,4,FALSE)*'2d) Planwerte (Anlage)'!P$21</f>
        <v>0</v>
      </c>
      <c r="Q131" s="1464">
        <f>VLOOKUP('2d) Planwerte (Anlage)'!$G$11,'3b) Referenzsysteme'!$B$5:$K$57,4,FALSE)*'2d) Planwerte (Anlage)'!Q$21</f>
        <v>0</v>
      </c>
      <c r="R131" s="1464">
        <f>VLOOKUP('2d) Planwerte (Anlage)'!$G$11,'3b) Referenzsysteme'!$B$5:$K$57,4,FALSE)*'2d) Planwerte (Anlage)'!R$21</f>
        <v>0</v>
      </c>
      <c r="S131" s="1464">
        <f>VLOOKUP('2d) Planwerte (Anlage)'!$G$11,'3b) Referenzsysteme'!$B$5:$K$57,4,FALSE)*'2d) Planwerte (Anlage)'!S$21</f>
        <v>0</v>
      </c>
      <c r="T131" s="1464">
        <f>VLOOKUP('2d) Planwerte (Anlage)'!$G$11,'3b) Referenzsysteme'!$B$5:$K$57,4,FALSE)*'2d) Planwerte (Anlage)'!T$21</f>
        <v>0</v>
      </c>
      <c r="U131" s="1548">
        <f>VLOOKUP('2d) Planwerte (Anlage)'!$G$11,'3b) Referenzsysteme'!$B$5:$K$57,4,FALSE)*'2d) Planwerte (Anlage)'!U$21</f>
        <v>0</v>
      </c>
    </row>
    <row r="132" spans="2:21" s="1198" customFormat="1">
      <c r="B132" s="1273" t="s">
        <v>105</v>
      </c>
      <c r="C132" s="1596" t="s">
        <v>157</v>
      </c>
      <c r="D132" s="1593">
        <f>VLOOKUP('2d) Planwerte (Anlage)'!$G$11,'3b) Referenzsysteme'!$B$5:$K$57,5,FALSE)</f>
        <v>0</v>
      </c>
      <c r="E132" s="1460">
        <f>VLOOKUP('2d) Planwerte (Anlage)'!$G$11,'3b) Referenzsysteme'!$B$5:$K$57,5,FALSE)*'2d) Planwerte (Anlage)'!E$21</f>
        <v>0</v>
      </c>
      <c r="F132" s="1460">
        <f>VLOOKUP('2d) Planwerte (Anlage)'!$G$11,'3b) Referenzsysteme'!$B$5:$K$57,5,FALSE)*'2d) Planwerte (Anlage)'!F$21</f>
        <v>0</v>
      </c>
      <c r="G132" s="1460">
        <f>VLOOKUP('2d) Planwerte (Anlage)'!$G$11,'3b) Referenzsysteme'!$B$5:$K$57,5,FALSE)*'2d) Planwerte (Anlage)'!G$21</f>
        <v>0</v>
      </c>
      <c r="H132" s="1460">
        <f>VLOOKUP('2d) Planwerte (Anlage)'!$G$11,'3b) Referenzsysteme'!$B$5:$K$57,5,FALSE)*'2d) Planwerte (Anlage)'!H$21</f>
        <v>0</v>
      </c>
      <c r="I132" s="1460">
        <f>VLOOKUP('2d) Planwerte (Anlage)'!$G$11,'3b) Referenzsysteme'!$B$5:$K$57,5,FALSE)*'2d) Planwerte (Anlage)'!I$21</f>
        <v>0</v>
      </c>
      <c r="J132" s="1460">
        <f>VLOOKUP('2d) Planwerte (Anlage)'!$G$11,'3b) Referenzsysteme'!$B$5:$K$57,5,FALSE)*'2d) Planwerte (Anlage)'!J$21</f>
        <v>0</v>
      </c>
      <c r="K132" s="1460">
        <f>VLOOKUP('2d) Planwerte (Anlage)'!$G$11,'3b) Referenzsysteme'!$B$5:$K$57,5,FALSE)*'2d) Planwerte (Anlage)'!K$21</f>
        <v>0</v>
      </c>
      <c r="L132" s="1460">
        <f>VLOOKUP('2d) Planwerte (Anlage)'!$G$11,'3b) Referenzsysteme'!$B$5:$K$57,5,FALSE)*'2d) Planwerte (Anlage)'!L$21</f>
        <v>0</v>
      </c>
      <c r="M132" s="1460">
        <f>VLOOKUP('2d) Planwerte (Anlage)'!$G$11,'3b) Referenzsysteme'!$B$5:$K$57,5,FALSE)*'2d) Planwerte (Anlage)'!M$21</f>
        <v>0</v>
      </c>
      <c r="N132" s="1460">
        <f>VLOOKUP('2d) Planwerte (Anlage)'!$G$11,'3b) Referenzsysteme'!$B$5:$K$57,5,FALSE)*'2d) Planwerte (Anlage)'!N$21</f>
        <v>0</v>
      </c>
      <c r="O132" s="1460">
        <f>VLOOKUP('2d) Planwerte (Anlage)'!$G$11,'3b) Referenzsysteme'!$B$5:$K$57,5,FALSE)*'2d) Planwerte (Anlage)'!O$21</f>
        <v>0</v>
      </c>
      <c r="P132" s="1460">
        <f>VLOOKUP('2d) Planwerte (Anlage)'!$G$11,'3b) Referenzsysteme'!$B$5:$K$57,5,FALSE)*'2d) Planwerte (Anlage)'!P$21</f>
        <v>0</v>
      </c>
      <c r="Q132" s="1460">
        <f>VLOOKUP('2d) Planwerte (Anlage)'!$G$11,'3b) Referenzsysteme'!$B$5:$K$57,5,FALSE)*'2d) Planwerte (Anlage)'!Q$21</f>
        <v>0</v>
      </c>
      <c r="R132" s="1460">
        <f>VLOOKUP('2d) Planwerte (Anlage)'!$G$11,'3b) Referenzsysteme'!$B$5:$K$57,5,FALSE)*'2d) Planwerte (Anlage)'!R$21</f>
        <v>0</v>
      </c>
      <c r="S132" s="1460">
        <f>VLOOKUP('2d) Planwerte (Anlage)'!$G$11,'3b) Referenzsysteme'!$B$5:$K$57,5,FALSE)*'2d) Planwerte (Anlage)'!S$21</f>
        <v>0</v>
      </c>
      <c r="T132" s="1460">
        <f>VLOOKUP('2d) Planwerte (Anlage)'!$G$11,'3b) Referenzsysteme'!$B$5:$K$57,5,FALSE)*'2d) Planwerte (Anlage)'!T$21</f>
        <v>0</v>
      </c>
      <c r="U132" s="1499">
        <f>VLOOKUP('2d) Planwerte (Anlage)'!$G$11,'3b) Referenzsysteme'!$B$5:$K$57,5,FALSE)*'2d) Planwerte (Anlage)'!U$21</f>
        <v>0</v>
      </c>
    </row>
    <row r="133" spans="2:21" s="1198" customFormat="1">
      <c r="B133" s="1572" t="s">
        <v>106</v>
      </c>
      <c r="C133" s="1597" t="s">
        <v>157</v>
      </c>
      <c r="D133" s="1594">
        <f>VLOOKUP('2d) Planwerte (Anlage)'!$G$11,'3b) Referenzsysteme'!$B$5:$K$57,6,FALSE)</f>
        <v>0</v>
      </c>
      <c r="E133" s="1464">
        <f>VLOOKUP('2d) Planwerte (Anlage)'!$G$11,'3b) Referenzsysteme'!$B$5:$K$57,6,FALSE)*'2d) Planwerte (Anlage)'!E$21</f>
        <v>0</v>
      </c>
      <c r="F133" s="1464">
        <f>VLOOKUP('2d) Planwerte (Anlage)'!$G$11,'3b) Referenzsysteme'!$B$5:$K$57,6,FALSE)*'2d) Planwerte (Anlage)'!F$21</f>
        <v>0</v>
      </c>
      <c r="G133" s="1464">
        <f>VLOOKUP('2d) Planwerte (Anlage)'!$G$11,'3b) Referenzsysteme'!$B$5:$K$57,6,FALSE)*'2d) Planwerte (Anlage)'!G$21</f>
        <v>0</v>
      </c>
      <c r="H133" s="1464">
        <f>VLOOKUP('2d) Planwerte (Anlage)'!$G$11,'3b) Referenzsysteme'!$B$5:$K$57,6,FALSE)*'2d) Planwerte (Anlage)'!H$21</f>
        <v>0</v>
      </c>
      <c r="I133" s="1464">
        <f>VLOOKUP('2d) Planwerte (Anlage)'!$G$11,'3b) Referenzsysteme'!$B$5:$K$57,6,FALSE)*'2d) Planwerte (Anlage)'!I$21</f>
        <v>0</v>
      </c>
      <c r="J133" s="1464">
        <f>VLOOKUP('2d) Planwerte (Anlage)'!$G$11,'3b) Referenzsysteme'!$B$5:$K$57,6,FALSE)*'2d) Planwerte (Anlage)'!J$21</f>
        <v>0</v>
      </c>
      <c r="K133" s="1464">
        <f>VLOOKUP('2d) Planwerte (Anlage)'!$G$11,'3b) Referenzsysteme'!$B$5:$K$57,6,FALSE)*'2d) Planwerte (Anlage)'!K$21</f>
        <v>0</v>
      </c>
      <c r="L133" s="1464">
        <f>VLOOKUP('2d) Planwerte (Anlage)'!$G$11,'3b) Referenzsysteme'!$B$5:$K$57,6,FALSE)*'2d) Planwerte (Anlage)'!L$21</f>
        <v>0</v>
      </c>
      <c r="M133" s="1464">
        <f>VLOOKUP('2d) Planwerte (Anlage)'!$G$11,'3b) Referenzsysteme'!$B$5:$K$57,6,FALSE)*'2d) Planwerte (Anlage)'!M$21</f>
        <v>0</v>
      </c>
      <c r="N133" s="1464">
        <f>VLOOKUP('2d) Planwerte (Anlage)'!$G$11,'3b) Referenzsysteme'!$B$5:$K$57,6,FALSE)*'2d) Planwerte (Anlage)'!N$21</f>
        <v>0</v>
      </c>
      <c r="O133" s="1464">
        <f>VLOOKUP('2d) Planwerte (Anlage)'!$G$11,'3b) Referenzsysteme'!$B$5:$K$57,6,FALSE)*'2d) Planwerte (Anlage)'!O$21</f>
        <v>0</v>
      </c>
      <c r="P133" s="1464">
        <f>VLOOKUP('2d) Planwerte (Anlage)'!$G$11,'3b) Referenzsysteme'!$B$5:$K$57,6,FALSE)*'2d) Planwerte (Anlage)'!P$21</f>
        <v>0</v>
      </c>
      <c r="Q133" s="1464">
        <f>VLOOKUP('2d) Planwerte (Anlage)'!$G$11,'3b) Referenzsysteme'!$B$5:$K$57,6,FALSE)*'2d) Planwerte (Anlage)'!Q$21</f>
        <v>0</v>
      </c>
      <c r="R133" s="1464">
        <f>VLOOKUP('2d) Planwerte (Anlage)'!$G$11,'3b) Referenzsysteme'!$B$5:$K$57,6,FALSE)*'2d) Planwerte (Anlage)'!R$21</f>
        <v>0</v>
      </c>
      <c r="S133" s="1464">
        <f>VLOOKUP('2d) Planwerte (Anlage)'!$G$11,'3b) Referenzsysteme'!$B$5:$K$57,6,FALSE)*'2d) Planwerte (Anlage)'!S$21</f>
        <v>0</v>
      </c>
      <c r="T133" s="1464">
        <f>VLOOKUP('2d) Planwerte (Anlage)'!$G$11,'3b) Referenzsysteme'!$B$5:$K$57,6,FALSE)*'2d) Planwerte (Anlage)'!T$21</f>
        <v>0</v>
      </c>
      <c r="U133" s="1548">
        <f>VLOOKUP('2d) Planwerte (Anlage)'!$G$11,'3b) Referenzsysteme'!$B$5:$K$57,6,FALSE)*'2d) Planwerte (Anlage)'!U$21</f>
        <v>0</v>
      </c>
    </row>
    <row r="134" spans="2:21" s="1198" customFormat="1">
      <c r="B134" s="1273" t="s">
        <v>321</v>
      </c>
      <c r="C134" s="1596" t="s">
        <v>157</v>
      </c>
      <c r="D134" s="1593">
        <f>VLOOKUP('2d) Planwerte (Anlage)'!$G$11,'3b) Referenzsysteme'!$B$5:$K$57,7,FALSE)</f>
        <v>0</v>
      </c>
      <c r="E134" s="1460">
        <f>VLOOKUP('2d) Planwerte (Anlage)'!$G$11,'3b) Referenzsysteme'!$B$5:$K$57,7,FALSE)*'2d) Planwerte (Anlage)'!E$21</f>
        <v>0</v>
      </c>
      <c r="F134" s="1460">
        <f>VLOOKUP('2d) Planwerte (Anlage)'!$G$11,'3b) Referenzsysteme'!$B$5:$K$57,7,FALSE)*'2d) Planwerte (Anlage)'!F$21</f>
        <v>0</v>
      </c>
      <c r="G134" s="1460">
        <f>VLOOKUP('2d) Planwerte (Anlage)'!$G$11,'3b) Referenzsysteme'!$B$5:$K$57,7,FALSE)*'2d) Planwerte (Anlage)'!G$21</f>
        <v>0</v>
      </c>
      <c r="H134" s="1460">
        <f>VLOOKUP('2d) Planwerte (Anlage)'!$G$11,'3b) Referenzsysteme'!$B$5:$K$57,7,FALSE)*'2d) Planwerte (Anlage)'!H$21</f>
        <v>0</v>
      </c>
      <c r="I134" s="1460">
        <f>VLOOKUP('2d) Planwerte (Anlage)'!$G$11,'3b) Referenzsysteme'!$B$5:$K$57,7,FALSE)*'2d) Planwerte (Anlage)'!I$21</f>
        <v>0</v>
      </c>
      <c r="J134" s="1460">
        <f>VLOOKUP('2d) Planwerte (Anlage)'!$G$11,'3b) Referenzsysteme'!$B$5:$K$57,7,FALSE)*'2d) Planwerte (Anlage)'!J$21</f>
        <v>0</v>
      </c>
      <c r="K134" s="1460">
        <f>VLOOKUP('2d) Planwerte (Anlage)'!$G$11,'3b) Referenzsysteme'!$B$5:$K$57,7,FALSE)*'2d) Planwerte (Anlage)'!K$21</f>
        <v>0</v>
      </c>
      <c r="L134" s="1460">
        <f>VLOOKUP('2d) Planwerte (Anlage)'!$G$11,'3b) Referenzsysteme'!$B$5:$K$57,7,FALSE)*'2d) Planwerte (Anlage)'!L$21</f>
        <v>0</v>
      </c>
      <c r="M134" s="1460">
        <f>VLOOKUP('2d) Planwerte (Anlage)'!$G$11,'3b) Referenzsysteme'!$B$5:$K$57,7,FALSE)*'2d) Planwerte (Anlage)'!M$21</f>
        <v>0</v>
      </c>
      <c r="N134" s="1460">
        <f>VLOOKUP('2d) Planwerte (Anlage)'!$G$11,'3b) Referenzsysteme'!$B$5:$K$57,7,FALSE)*'2d) Planwerte (Anlage)'!N$21</f>
        <v>0</v>
      </c>
      <c r="O134" s="1460">
        <f>VLOOKUP('2d) Planwerte (Anlage)'!$G$11,'3b) Referenzsysteme'!$B$5:$K$57,7,FALSE)*'2d) Planwerte (Anlage)'!O$21</f>
        <v>0</v>
      </c>
      <c r="P134" s="1460">
        <f>VLOOKUP('2d) Planwerte (Anlage)'!$G$11,'3b) Referenzsysteme'!$B$5:$K$57,7,FALSE)*'2d) Planwerte (Anlage)'!P$21</f>
        <v>0</v>
      </c>
      <c r="Q134" s="1460">
        <f>VLOOKUP('2d) Planwerte (Anlage)'!$G$11,'3b) Referenzsysteme'!$B$5:$K$57,7,FALSE)*'2d) Planwerte (Anlage)'!Q$21</f>
        <v>0</v>
      </c>
      <c r="R134" s="1460">
        <f>VLOOKUP('2d) Planwerte (Anlage)'!$G$11,'3b) Referenzsysteme'!$B$5:$K$57,7,FALSE)*'2d) Planwerte (Anlage)'!R$21</f>
        <v>0</v>
      </c>
      <c r="S134" s="1460">
        <f>VLOOKUP('2d) Planwerte (Anlage)'!$G$11,'3b) Referenzsysteme'!$B$5:$K$57,7,FALSE)*'2d) Planwerte (Anlage)'!S$21</f>
        <v>0</v>
      </c>
      <c r="T134" s="1460">
        <f>VLOOKUP('2d) Planwerte (Anlage)'!$G$11,'3b) Referenzsysteme'!$B$5:$K$57,7,FALSE)*'2d) Planwerte (Anlage)'!T$21</f>
        <v>0</v>
      </c>
      <c r="U134" s="1499">
        <f>VLOOKUP('2d) Planwerte (Anlage)'!$G$11,'3b) Referenzsysteme'!$B$5:$K$57,7,FALSE)*'2d) Planwerte (Anlage)'!U$21</f>
        <v>0</v>
      </c>
    </row>
    <row r="135" spans="2:21" s="1198" customFormat="1" ht="15" customHeight="1" thickBot="1">
      <c r="B135" s="1583" t="s">
        <v>569</v>
      </c>
      <c r="C135" s="1598" t="s">
        <v>157</v>
      </c>
      <c r="D135" s="1595">
        <f>VLOOKUP('2d) Planwerte (Anlage)'!$G$11,'3b) Referenzsysteme'!$B$5:$K$57,8,FALSE)</f>
        <v>0</v>
      </c>
      <c r="E135" s="1586">
        <f>VLOOKUP('2d) Planwerte (Anlage)'!$G$11,'3b) Referenzsysteme'!$B$5:$K$57,8,FALSE)*'2d) Planwerte (Anlage)'!E$21</f>
        <v>0</v>
      </c>
      <c r="F135" s="1586">
        <f>VLOOKUP('2d) Planwerte (Anlage)'!$G$11,'3b) Referenzsysteme'!$B$5:$K$57,8,FALSE)*'2d) Planwerte (Anlage)'!F$21</f>
        <v>0</v>
      </c>
      <c r="G135" s="1586">
        <f>VLOOKUP('2d) Planwerte (Anlage)'!$G$11,'3b) Referenzsysteme'!$B$5:$K$57,8,FALSE)*'2d) Planwerte (Anlage)'!G$21</f>
        <v>0</v>
      </c>
      <c r="H135" s="1586">
        <f>VLOOKUP('2d) Planwerte (Anlage)'!$G$11,'3b) Referenzsysteme'!$B$5:$K$57,8,FALSE)*'2d) Planwerte (Anlage)'!H$21</f>
        <v>0</v>
      </c>
      <c r="I135" s="1586">
        <f>VLOOKUP('2d) Planwerte (Anlage)'!$G$11,'3b) Referenzsysteme'!$B$5:$K$57,8,FALSE)*'2d) Planwerte (Anlage)'!I$21</f>
        <v>0</v>
      </c>
      <c r="J135" s="1586">
        <f>VLOOKUP('2d) Planwerte (Anlage)'!$G$11,'3b) Referenzsysteme'!$B$5:$K$57,8,FALSE)*'2d) Planwerte (Anlage)'!J$21</f>
        <v>0</v>
      </c>
      <c r="K135" s="1586">
        <f>VLOOKUP('2d) Planwerte (Anlage)'!$G$11,'3b) Referenzsysteme'!$B$5:$K$57,8,FALSE)*'2d) Planwerte (Anlage)'!K$21</f>
        <v>0</v>
      </c>
      <c r="L135" s="1586">
        <f>VLOOKUP('2d) Planwerte (Anlage)'!$G$11,'3b) Referenzsysteme'!$B$5:$K$57,8,FALSE)*'2d) Planwerte (Anlage)'!L$21</f>
        <v>0</v>
      </c>
      <c r="M135" s="1586">
        <f>VLOOKUP('2d) Planwerte (Anlage)'!$G$11,'3b) Referenzsysteme'!$B$5:$K$57,8,FALSE)*'2d) Planwerte (Anlage)'!M$21</f>
        <v>0</v>
      </c>
      <c r="N135" s="1586">
        <f>VLOOKUP('2d) Planwerte (Anlage)'!$G$11,'3b) Referenzsysteme'!$B$5:$K$57,8,FALSE)*'2d) Planwerte (Anlage)'!N$21</f>
        <v>0</v>
      </c>
      <c r="O135" s="1586">
        <f>VLOOKUP('2d) Planwerte (Anlage)'!$G$11,'3b) Referenzsysteme'!$B$5:$K$57,8,FALSE)*'2d) Planwerte (Anlage)'!O$21</f>
        <v>0</v>
      </c>
      <c r="P135" s="1586">
        <f>VLOOKUP('2d) Planwerte (Anlage)'!$G$11,'3b) Referenzsysteme'!$B$5:$K$57,8,FALSE)*'2d) Planwerte (Anlage)'!P$21</f>
        <v>0</v>
      </c>
      <c r="Q135" s="1586">
        <f>VLOOKUP('2d) Planwerte (Anlage)'!$G$11,'3b) Referenzsysteme'!$B$5:$K$57,8,FALSE)*'2d) Planwerte (Anlage)'!Q$21</f>
        <v>0</v>
      </c>
      <c r="R135" s="1586">
        <f>VLOOKUP('2d) Planwerte (Anlage)'!$G$11,'3b) Referenzsysteme'!$B$5:$K$57,8,FALSE)*'2d) Planwerte (Anlage)'!R$21</f>
        <v>0</v>
      </c>
      <c r="S135" s="1586">
        <f>VLOOKUP('2d) Planwerte (Anlage)'!$G$11,'3b) Referenzsysteme'!$B$5:$K$57,8,FALSE)*'2d) Planwerte (Anlage)'!S$21</f>
        <v>0</v>
      </c>
      <c r="T135" s="1586">
        <f>VLOOKUP('2d) Planwerte (Anlage)'!$G$11,'3b) Referenzsysteme'!$B$5:$K$57,8,FALSE)*'2d) Planwerte (Anlage)'!T$21</f>
        <v>0</v>
      </c>
      <c r="U135" s="1588">
        <f>VLOOKUP('2d) Planwerte (Anlage)'!$G$11,'3b) Referenzsysteme'!$B$5:$K$57,8,FALSE)*'2d) Planwerte (Anlage)'!U$21</f>
        <v>0</v>
      </c>
    </row>
    <row r="136" spans="2:21" s="1198" customFormat="1" ht="21" customHeight="1" thickBot="1">
      <c r="B136" s="1520" t="s">
        <v>317</v>
      </c>
      <c r="C136" s="1533" t="s">
        <v>310</v>
      </c>
      <c r="D136" s="1528">
        <f>VLOOKUP('2d) Planwerte (Anlage)'!$G$11,'3b) Referenzsysteme'!$B$5:$K$57,9,FALSE)</f>
        <v>0</v>
      </c>
      <c r="E136" s="1523">
        <f>IF('2d) Planwerte (Anlage)'!$G$11="50: Wasserstoff", E175, IF('2d) Planwerte (Anlage)'!$G$11="51: Synthesegas",E192, IF( '2d) Planwerte (Anlage)'!$G$11="Wärmebereitstellung und Brennstoffeinsatz", E209, VLOOKUP('2d) Planwerte (Anlage)'!$G$11,'3b) Referenzsysteme'!$B$5:$K$57,9,FALSE))))*'2d) Planwerte (Anlage)'!E$21</f>
        <v>0</v>
      </c>
      <c r="F136" s="1523">
        <f>IF('2d) Planwerte (Anlage)'!$G$11="50: Wasserstoff", F175, IF('2d) Planwerte (Anlage)'!$G$11="51: Synthesegas",F192, IF( '2d) Planwerte (Anlage)'!$G$11="Wärmebereitstellung und Brennstoffeinsatz", F209, VLOOKUP('2d) Planwerte (Anlage)'!$G$11,'3b) Referenzsysteme'!$B$5:$K$57,9,FALSE))))*'2d) Planwerte (Anlage)'!F$21</f>
        <v>0</v>
      </c>
      <c r="G136" s="1523">
        <f>IF('2d) Planwerte (Anlage)'!$G$11="50: Wasserstoff", G175, IF('2d) Planwerte (Anlage)'!$G$11="51: Synthesegas",G192, IF( '2d) Planwerte (Anlage)'!$G$11="Wärmebereitstellung und Brennstoffeinsatz", G209, VLOOKUP('2d) Planwerte (Anlage)'!$G$11,'3b) Referenzsysteme'!$B$5:$K$57,9,FALSE))))*'2d) Planwerte (Anlage)'!G$21</f>
        <v>0</v>
      </c>
      <c r="H136" s="1523">
        <f>IF('2d) Planwerte (Anlage)'!$G$11="50: Wasserstoff", H175, IF('2d) Planwerte (Anlage)'!$G$11="51: Synthesegas",H192, IF( '2d) Planwerte (Anlage)'!$G$11="Wärmebereitstellung und Brennstoffeinsatz", H209, VLOOKUP('2d) Planwerte (Anlage)'!$G$11,'3b) Referenzsysteme'!$B$5:$K$57,9,FALSE))))*'2d) Planwerte (Anlage)'!H$21</f>
        <v>0</v>
      </c>
      <c r="I136" s="1523">
        <f>IF('2d) Planwerte (Anlage)'!$G$11="50: Wasserstoff", I175, IF('2d) Planwerte (Anlage)'!$G$11="51: Synthesegas",I192, IF( '2d) Planwerte (Anlage)'!$G$11="Wärmebereitstellung und Brennstoffeinsatz", I209, VLOOKUP('2d) Planwerte (Anlage)'!$G$11,'3b) Referenzsysteme'!$B$5:$K$57,9,FALSE))))*'2d) Planwerte (Anlage)'!I$21</f>
        <v>0</v>
      </c>
      <c r="J136" s="1523">
        <f>IF('2d) Planwerte (Anlage)'!$G$11="50: Wasserstoff", J175, IF('2d) Planwerte (Anlage)'!$G$11="51: Synthesegas",J192, IF( '2d) Planwerte (Anlage)'!$G$11="Wärmebereitstellung und Brennstoffeinsatz", J209, VLOOKUP('2d) Planwerte (Anlage)'!$G$11,'3b) Referenzsysteme'!$B$5:$K$57,9,FALSE))))*'2d) Planwerte (Anlage)'!J$21</f>
        <v>0</v>
      </c>
      <c r="K136" s="1523">
        <f>IF('2d) Planwerte (Anlage)'!$G$11="50: Wasserstoff", K175, IF('2d) Planwerte (Anlage)'!$G$11="51: Synthesegas",K192, IF( '2d) Planwerte (Anlage)'!$G$11="Wärmebereitstellung und Brennstoffeinsatz", K209, VLOOKUP('2d) Planwerte (Anlage)'!$G$11,'3b) Referenzsysteme'!$B$5:$K$57,9,FALSE))))*'2d) Planwerte (Anlage)'!K$21</f>
        <v>0</v>
      </c>
      <c r="L136" s="1523">
        <f>IF('2d) Planwerte (Anlage)'!$G$11="50: Wasserstoff", L175, IF('2d) Planwerte (Anlage)'!$G$11="51: Synthesegas",L192, IF( '2d) Planwerte (Anlage)'!$G$11="Wärmebereitstellung und Brennstoffeinsatz", L209, VLOOKUP('2d) Planwerte (Anlage)'!$G$11,'3b) Referenzsysteme'!$B$5:$K$57,9,FALSE))))*'2d) Planwerte (Anlage)'!L$21</f>
        <v>0</v>
      </c>
      <c r="M136" s="1523">
        <f>IF('2d) Planwerte (Anlage)'!$G$11="50: Wasserstoff", M175, IF('2d) Planwerte (Anlage)'!$G$11="51: Synthesegas",M192, IF( '2d) Planwerte (Anlage)'!$G$11="Wärmebereitstellung und Brennstoffeinsatz", M209, VLOOKUP('2d) Planwerte (Anlage)'!$G$11,'3b) Referenzsysteme'!$B$5:$K$57,9,FALSE))))*'2d) Planwerte (Anlage)'!M$21</f>
        <v>0</v>
      </c>
      <c r="N136" s="1523">
        <f>IF('2d) Planwerte (Anlage)'!$G$11="50: Wasserstoff", N175, IF('2d) Planwerte (Anlage)'!$G$11="51: Synthesegas",N192, IF( '2d) Planwerte (Anlage)'!$G$11="Wärmebereitstellung und Brennstoffeinsatz", N209, VLOOKUP('2d) Planwerte (Anlage)'!$G$11,'3b) Referenzsysteme'!$B$5:$K$57,9,FALSE))))*'2d) Planwerte (Anlage)'!N$21</f>
        <v>0</v>
      </c>
      <c r="O136" s="1523">
        <f>IF('2d) Planwerte (Anlage)'!$G$11="50: Wasserstoff", O175, IF('2d) Planwerte (Anlage)'!$G$11="51: Synthesegas",O192, IF( '2d) Planwerte (Anlage)'!$G$11="Wärmebereitstellung und Brennstoffeinsatz", O209, VLOOKUP('2d) Planwerte (Anlage)'!$G$11,'3b) Referenzsysteme'!$B$5:$K$57,9,FALSE))))*'2d) Planwerte (Anlage)'!O$21</f>
        <v>0</v>
      </c>
      <c r="P136" s="1523">
        <f>IF('2d) Planwerte (Anlage)'!$G$11="50: Wasserstoff", P175, IF('2d) Planwerte (Anlage)'!$G$11="51: Synthesegas",P192, IF( '2d) Planwerte (Anlage)'!$G$11="Wärmebereitstellung und Brennstoffeinsatz", P209, VLOOKUP('2d) Planwerte (Anlage)'!$G$11,'3b) Referenzsysteme'!$B$5:$K$57,9,FALSE))))*'2d) Planwerte (Anlage)'!P$21</f>
        <v>0</v>
      </c>
      <c r="Q136" s="1523">
        <f>IF('2d) Planwerte (Anlage)'!$G$11="50: Wasserstoff", Q175, IF('2d) Planwerte (Anlage)'!$G$11="51: Synthesegas",Q192, IF( '2d) Planwerte (Anlage)'!$G$11="Wärmebereitstellung und Brennstoffeinsatz", Q209, VLOOKUP('2d) Planwerte (Anlage)'!$G$11,'3b) Referenzsysteme'!$B$5:$K$57,9,FALSE))))*'2d) Planwerte (Anlage)'!Q$21</f>
        <v>0</v>
      </c>
      <c r="R136" s="1523">
        <f>IF('2d) Planwerte (Anlage)'!$G$11="50: Wasserstoff", R175, IF('2d) Planwerte (Anlage)'!$G$11="51: Synthesegas",R192, IF( '2d) Planwerte (Anlage)'!$G$11="Wärmebereitstellung und Brennstoffeinsatz", R209, VLOOKUP('2d) Planwerte (Anlage)'!$G$11,'3b) Referenzsysteme'!$B$5:$K$57,9,FALSE))))*'2d) Planwerte (Anlage)'!R$21</f>
        <v>0</v>
      </c>
      <c r="S136" s="1523">
        <f>IF('2d) Planwerte (Anlage)'!$G$11="50: Wasserstoff", S175, IF('2d) Planwerte (Anlage)'!$G$11="51: Synthesegas",S192, IF( '2d) Planwerte (Anlage)'!$G$11="Wärmebereitstellung und Brennstoffeinsatz", S209, VLOOKUP('2d) Planwerte (Anlage)'!$G$11,'3b) Referenzsysteme'!$B$5:$K$57,9,FALSE))))*'2d) Planwerte (Anlage)'!S$21</f>
        <v>0</v>
      </c>
      <c r="T136" s="1523">
        <f>IF('2d) Planwerte (Anlage)'!$G$11="50: Wasserstoff", T175, IF('2d) Planwerte (Anlage)'!$G$11="51: Synthesegas",T192, IF( '2d) Planwerte (Anlage)'!$G$11="Wärmebereitstellung und Brennstoffeinsatz", T209, VLOOKUP('2d) Planwerte (Anlage)'!$G$11,'3b) Referenzsysteme'!$B$5:$K$57,9,FALSE))))*'2d) Planwerte (Anlage)'!T$21</f>
        <v>0</v>
      </c>
      <c r="U136" s="1508">
        <f>IF('2d) Planwerte (Anlage)'!$G$11="50: Wasserstoff", U175, IF('2d) Planwerte (Anlage)'!$G$11="51: Synthesegas",U192, IF( '2d) Planwerte (Anlage)'!$G$11="Wärmebereitstellung und Brennstoffeinsatz", U209, VLOOKUP('2d) Planwerte (Anlage)'!$G$11,'3b) Referenzsysteme'!$B$5:$K$57,9,FALSE))))*'2d) Planwerte (Anlage)'!U$21</f>
        <v>0</v>
      </c>
    </row>
    <row r="137" spans="2:21" s="1198" customFormat="1" ht="19" thickBot="1">
      <c r="B137" s="1529" t="s">
        <v>327</v>
      </c>
      <c r="C137" s="1530"/>
    </row>
    <row r="138" spans="2:21" s="1198" customFormat="1" ht="29.9" customHeight="1" thickBot="1">
      <c r="B138" s="1372" t="s">
        <v>319</v>
      </c>
      <c r="C138" s="1534" t="s">
        <v>52</v>
      </c>
      <c r="D138" s="1519" t="s">
        <v>322</v>
      </c>
      <c r="E138" s="1398">
        <f>YEAR('2b) Allg. Inputs'!$C$8)</f>
        <v>1900</v>
      </c>
      <c r="F138" s="1398">
        <f>E138+1</f>
        <v>1901</v>
      </c>
      <c r="G138" s="1398">
        <f t="shared" ref="G138:R138" si="34">F138+1</f>
        <v>1902</v>
      </c>
      <c r="H138" s="1398">
        <f t="shared" si="34"/>
        <v>1903</v>
      </c>
      <c r="I138" s="1398">
        <f t="shared" si="34"/>
        <v>1904</v>
      </c>
      <c r="J138" s="1398">
        <f t="shared" si="34"/>
        <v>1905</v>
      </c>
      <c r="K138" s="1398">
        <f t="shared" si="34"/>
        <v>1906</v>
      </c>
      <c r="L138" s="1398">
        <f t="shared" si="34"/>
        <v>1907</v>
      </c>
      <c r="M138" s="1398">
        <f t="shared" si="34"/>
        <v>1908</v>
      </c>
      <c r="N138" s="1398">
        <f t="shared" si="34"/>
        <v>1909</v>
      </c>
      <c r="O138" s="1398">
        <f t="shared" si="34"/>
        <v>1910</v>
      </c>
      <c r="P138" s="1398">
        <f t="shared" si="34"/>
        <v>1911</v>
      </c>
      <c r="Q138" s="1398">
        <f t="shared" si="34"/>
        <v>1912</v>
      </c>
      <c r="R138" s="1398">
        <f t="shared" si="34"/>
        <v>1913</v>
      </c>
      <c r="S138" s="1398">
        <f>IF('4c) Berechnungen_MFS'!E99 = "Nein",R138+1, R138+1&amp;" 1. Teil-KJ")</f>
        <v>1914</v>
      </c>
      <c r="T138" s="1590" t="str">
        <f>IF('4c) Berechnungen_MFS'!E99 = "Nein","", R138+1&amp;" 2. Teil-KJ")</f>
        <v/>
      </c>
      <c r="U138" s="1591" t="str">
        <f>IF('4c) Berechnungen_MFS'!E99="Ja",R138+2,"")</f>
        <v/>
      </c>
    </row>
    <row r="139" spans="2:21" s="1198" customFormat="1">
      <c r="B139" s="1259" t="s">
        <v>100</v>
      </c>
      <c r="C139" s="1432" t="s">
        <v>157</v>
      </c>
      <c r="D139" s="1592">
        <f>VLOOKUP('2d) Planwerte (Anlage)'!$H$11,'3b) Referenzsysteme'!$B$5:$K$57,2,FALSE)</f>
        <v>0</v>
      </c>
      <c r="E139" s="1456">
        <f>VLOOKUP('2d) Planwerte (Anlage)'!$H$11,'3b) Referenzsysteme'!$B$5:$K$57,2,FALSE)*'2d) Planwerte (Anlage)'!E$22</f>
        <v>0</v>
      </c>
      <c r="F139" s="1456">
        <f>VLOOKUP('2d) Planwerte (Anlage)'!$H$11,'3b) Referenzsysteme'!$B$5:$K$57,2,FALSE)*'2d) Planwerte (Anlage)'!F$22</f>
        <v>0</v>
      </c>
      <c r="G139" s="1456">
        <f>VLOOKUP('2d) Planwerte (Anlage)'!$H$11,'3b) Referenzsysteme'!$B$5:$K$57,2,FALSE)*'2d) Planwerte (Anlage)'!G$22</f>
        <v>0</v>
      </c>
      <c r="H139" s="1456">
        <f>VLOOKUP('2d) Planwerte (Anlage)'!$H$11,'3b) Referenzsysteme'!$B$5:$K$57,2,FALSE)*'2d) Planwerte (Anlage)'!H$22</f>
        <v>0</v>
      </c>
      <c r="I139" s="1456">
        <f>VLOOKUP('2d) Planwerte (Anlage)'!$H$11,'3b) Referenzsysteme'!$B$5:$K$57,2,FALSE)*'2d) Planwerte (Anlage)'!I$22</f>
        <v>0</v>
      </c>
      <c r="J139" s="1456">
        <f>VLOOKUP('2d) Planwerte (Anlage)'!$H$11,'3b) Referenzsysteme'!$B$5:$K$57,2,FALSE)*'2d) Planwerte (Anlage)'!J$22</f>
        <v>0</v>
      </c>
      <c r="K139" s="1456">
        <f>VLOOKUP('2d) Planwerte (Anlage)'!$H$11,'3b) Referenzsysteme'!$B$5:$K$57,2,FALSE)*'2d) Planwerte (Anlage)'!K$22</f>
        <v>0</v>
      </c>
      <c r="L139" s="1456">
        <f>VLOOKUP('2d) Planwerte (Anlage)'!$H$11,'3b) Referenzsysteme'!$B$5:$K$57,2,FALSE)*'2d) Planwerte (Anlage)'!L$22</f>
        <v>0</v>
      </c>
      <c r="M139" s="1456">
        <f>VLOOKUP('2d) Planwerte (Anlage)'!$H$11,'3b) Referenzsysteme'!$B$5:$K$57,2,FALSE)*'2d) Planwerte (Anlage)'!M$22</f>
        <v>0</v>
      </c>
      <c r="N139" s="1456">
        <f>VLOOKUP('2d) Planwerte (Anlage)'!$H$11,'3b) Referenzsysteme'!$B$5:$K$57,2,FALSE)*'2d) Planwerte (Anlage)'!N$22</f>
        <v>0</v>
      </c>
      <c r="O139" s="1456">
        <f>VLOOKUP('2d) Planwerte (Anlage)'!$H$11,'3b) Referenzsysteme'!$B$5:$K$57,2,FALSE)*'2d) Planwerte (Anlage)'!O$22</f>
        <v>0</v>
      </c>
      <c r="P139" s="1456">
        <f>VLOOKUP('2d) Planwerte (Anlage)'!$H$11,'3b) Referenzsysteme'!$B$5:$K$57,2,FALSE)*'2d) Planwerte (Anlage)'!P$22</f>
        <v>0</v>
      </c>
      <c r="Q139" s="1456">
        <f>VLOOKUP('2d) Planwerte (Anlage)'!$H$11,'3b) Referenzsysteme'!$B$5:$K$57,2,FALSE)*'2d) Planwerte (Anlage)'!Q$22</f>
        <v>0</v>
      </c>
      <c r="R139" s="1456">
        <f>VLOOKUP('2d) Planwerte (Anlage)'!$H$11,'3b) Referenzsysteme'!$B$5:$K$57,2,FALSE)*'2d) Planwerte (Anlage)'!R$22</f>
        <v>0</v>
      </c>
      <c r="S139" s="1456">
        <f>VLOOKUP('2d) Planwerte (Anlage)'!$H$11,'3b) Referenzsysteme'!$B$5:$K$57,2,FALSE)*'2d) Planwerte (Anlage)'!S$22</f>
        <v>0</v>
      </c>
      <c r="T139" s="1456">
        <f>VLOOKUP('2d) Planwerte (Anlage)'!$H$11,'3b) Referenzsysteme'!$B$5:$K$57,2,FALSE)*'2d) Planwerte (Anlage)'!T$22</f>
        <v>0</v>
      </c>
      <c r="U139" s="1569">
        <f>VLOOKUP('2d) Planwerte (Anlage)'!$H$11,'3b) Referenzsysteme'!$B$5:$K$57,2,FALSE)*'2d) Planwerte (Anlage)'!U$22</f>
        <v>0</v>
      </c>
    </row>
    <row r="140" spans="2:21" s="1198" customFormat="1">
      <c r="B140" s="1273" t="s">
        <v>320</v>
      </c>
      <c r="C140" s="1596" t="s">
        <v>157</v>
      </c>
      <c r="D140" s="1593">
        <f>VLOOKUP('2d) Planwerte (Anlage)'!$H$11,'3b) Referenzsysteme'!$B$5:$K$57,3,FALSE)</f>
        <v>0</v>
      </c>
      <c r="E140" s="1460">
        <f>VLOOKUP('2d) Planwerte (Anlage)'!$H$11,'3b) Referenzsysteme'!$B$5:$K$57,3,FALSE)*'2d) Planwerte (Anlage)'!E$22</f>
        <v>0</v>
      </c>
      <c r="F140" s="1460">
        <f>VLOOKUP('2d) Planwerte (Anlage)'!$H$11,'3b) Referenzsysteme'!$B$5:$K$57,3,FALSE)*'2d) Planwerte (Anlage)'!F$22</f>
        <v>0</v>
      </c>
      <c r="G140" s="1460">
        <f>VLOOKUP('2d) Planwerte (Anlage)'!$H$11,'3b) Referenzsysteme'!$B$5:$K$57,3,FALSE)*'2d) Planwerte (Anlage)'!G$22</f>
        <v>0</v>
      </c>
      <c r="H140" s="1460">
        <f>VLOOKUP('2d) Planwerte (Anlage)'!$H$11,'3b) Referenzsysteme'!$B$5:$K$57,3,FALSE)*'2d) Planwerte (Anlage)'!H$22</f>
        <v>0</v>
      </c>
      <c r="I140" s="1460">
        <f>VLOOKUP('2d) Planwerte (Anlage)'!$H$11,'3b) Referenzsysteme'!$B$5:$K$57,3,FALSE)*'2d) Planwerte (Anlage)'!I$22</f>
        <v>0</v>
      </c>
      <c r="J140" s="1460">
        <f>VLOOKUP('2d) Planwerte (Anlage)'!$H$11,'3b) Referenzsysteme'!$B$5:$K$57,3,FALSE)*'2d) Planwerte (Anlage)'!J$22</f>
        <v>0</v>
      </c>
      <c r="K140" s="1460">
        <f>VLOOKUP('2d) Planwerte (Anlage)'!$H$11,'3b) Referenzsysteme'!$B$5:$K$57,3,FALSE)*'2d) Planwerte (Anlage)'!K$22</f>
        <v>0</v>
      </c>
      <c r="L140" s="1460">
        <f>VLOOKUP('2d) Planwerte (Anlage)'!$H$11,'3b) Referenzsysteme'!$B$5:$K$57,3,FALSE)*'2d) Planwerte (Anlage)'!L$22</f>
        <v>0</v>
      </c>
      <c r="M140" s="1460">
        <f>VLOOKUP('2d) Planwerte (Anlage)'!$H$11,'3b) Referenzsysteme'!$B$5:$K$57,3,FALSE)*'2d) Planwerte (Anlage)'!M$22</f>
        <v>0</v>
      </c>
      <c r="N140" s="1460">
        <f>VLOOKUP('2d) Planwerte (Anlage)'!$H$11,'3b) Referenzsysteme'!$B$5:$K$57,3,FALSE)*'2d) Planwerte (Anlage)'!N$22</f>
        <v>0</v>
      </c>
      <c r="O140" s="1460">
        <f>VLOOKUP('2d) Planwerte (Anlage)'!$H$11,'3b) Referenzsysteme'!$B$5:$K$57,3,FALSE)*'2d) Planwerte (Anlage)'!O$22</f>
        <v>0</v>
      </c>
      <c r="P140" s="1460">
        <f>VLOOKUP('2d) Planwerte (Anlage)'!$H$11,'3b) Referenzsysteme'!$B$5:$K$57,3,FALSE)*'2d) Planwerte (Anlage)'!P$22</f>
        <v>0</v>
      </c>
      <c r="Q140" s="1460">
        <f>VLOOKUP('2d) Planwerte (Anlage)'!$H$11,'3b) Referenzsysteme'!$B$5:$K$57,3,FALSE)*'2d) Planwerte (Anlage)'!Q$22</f>
        <v>0</v>
      </c>
      <c r="R140" s="1460">
        <f>VLOOKUP('2d) Planwerte (Anlage)'!$H$11,'3b) Referenzsysteme'!$B$5:$K$57,3,FALSE)*'2d) Planwerte (Anlage)'!R$22</f>
        <v>0</v>
      </c>
      <c r="S140" s="1460">
        <f>VLOOKUP('2d) Planwerte (Anlage)'!$H$11,'3b) Referenzsysteme'!$B$5:$K$57,3,FALSE)*'2d) Planwerte (Anlage)'!S$22</f>
        <v>0</v>
      </c>
      <c r="T140" s="1460">
        <f>VLOOKUP('2d) Planwerte (Anlage)'!$H$11,'3b) Referenzsysteme'!$B$5:$K$57,3,FALSE)*'2d) Planwerte (Anlage)'!T$22</f>
        <v>0</v>
      </c>
      <c r="U140" s="1499">
        <f>VLOOKUP('2d) Planwerte (Anlage)'!$H$11,'3b) Referenzsysteme'!$B$5:$K$57,3,FALSE)*'2d) Planwerte (Anlage)'!U$22</f>
        <v>0</v>
      </c>
    </row>
    <row r="141" spans="2:21" s="1198" customFormat="1">
      <c r="B141" s="1276" t="s">
        <v>104</v>
      </c>
      <c r="C141" s="1462" t="s">
        <v>157</v>
      </c>
      <c r="D141" s="1594">
        <f>VLOOKUP('2d) Planwerte (Anlage)'!$H$11,'3b) Referenzsysteme'!$B$5:$K$57,4,FALSE)</f>
        <v>0</v>
      </c>
      <c r="E141" s="1464">
        <f>VLOOKUP('2d) Planwerte (Anlage)'!$H$11,'3b) Referenzsysteme'!$B$5:$K$57,4,FALSE)*'2d) Planwerte (Anlage)'!E$22</f>
        <v>0</v>
      </c>
      <c r="F141" s="1464">
        <f>VLOOKUP('2d) Planwerte (Anlage)'!$H$11,'3b) Referenzsysteme'!$B$5:$K$57,4,FALSE)*'2d) Planwerte (Anlage)'!F$22</f>
        <v>0</v>
      </c>
      <c r="G141" s="1464">
        <f>VLOOKUP('2d) Planwerte (Anlage)'!$H$11,'3b) Referenzsysteme'!$B$5:$K$57,4,FALSE)*'2d) Planwerte (Anlage)'!G$22</f>
        <v>0</v>
      </c>
      <c r="H141" s="1464">
        <f>VLOOKUP('2d) Planwerte (Anlage)'!$H$11,'3b) Referenzsysteme'!$B$5:$K$57,4,FALSE)*'2d) Planwerte (Anlage)'!H$22</f>
        <v>0</v>
      </c>
      <c r="I141" s="1464">
        <f>VLOOKUP('2d) Planwerte (Anlage)'!$H$11,'3b) Referenzsysteme'!$B$5:$K$57,4,FALSE)*'2d) Planwerte (Anlage)'!I$22</f>
        <v>0</v>
      </c>
      <c r="J141" s="1464">
        <f>VLOOKUP('2d) Planwerte (Anlage)'!$H$11,'3b) Referenzsysteme'!$B$5:$K$57,4,FALSE)*'2d) Planwerte (Anlage)'!J$22</f>
        <v>0</v>
      </c>
      <c r="K141" s="1464">
        <f>VLOOKUP('2d) Planwerte (Anlage)'!$H$11,'3b) Referenzsysteme'!$B$5:$K$57,4,FALSE)*'2d) Planwerte (Anlage)'!K$22</f>
        <v>0</v>
      </c>
      <c r="L141" s="1464">
        <f>VLOOKUP('2d) Planwerte (Anlage)'!$H$11,'3b) Referenzsysteme'!$B$5:$K$57,4,FALSE)*'2d) Planwerte (Anlage)'!L$22</f>
        <v>0</v>
      </c>
      <c r="M141" s="1464">
        <f>VLOOKUP('2d) Planwerte (Anlage)'!$H$11,'3b) Referenzsysteme'!$B$5:$K$57,4,FALSE)*'2d) Planwerte (Anlage)'!M$22</f>
        <v>0</v>
      </c>
      <c r="N141" s="1464">
        <f>VLOOKUP('2d) Planwerte (Anlage)'!$H$11,'3b) Referenzsysteme'!$B$5:$K$57,4,FALSE)*'2d) Planwerte (Anlage)'!N$22</f>
        <v>0</v>
      </c>
      <c r="O141" s="1464">
        <f>VLOOKUP('2d) Planwerte (Anlage)'!$H$11,'3b) Referenzsysteme'!$B$5:$K$57,4,FALSE)*'2d) Planwerte (Anlage)'!O$22</f>
        <v>0</v>
      </c>
      <c r="P141" s="1464">
        <f>VLOOKUP('2d) Planwerte (Anlage)'!$H$11,'3b) Referenzsysteme'!$B$5:$K$57,4,FALSE)*'2d) Planwerte (Anlage)'!P$22</f>
        <v>0</v>
      </c>
      <c r="Q141" s="1464">
        <f>VLOOKUP('2d) Planwerte (Anlage)'!$H$11,'3b) Referenzsysteme'!$B$5:$K$57,4,FALSE)*'2d) Planwerte (Anlage)'!Q$22</f>
        <v>0</v>
      </c>
      <c r="R141" s="1464">
        <f>VLOOKUP('2d) Planwerte (Anlage)'!$H$11,'3b) Referenzsysteme'!$B$5:$K$57,4,FALSE)*'2d) Planwerte (Anlage)'!R$22</f>
        <v>0</v>
      </c>
      <c r="S141" s="1464">
        <f>VLOOKUP('2d) Planwerte (Anlage)'!$H$11,'3b) Referenzsysteme'!$B$5:$K$57,4,FALSE)*'2d) Planwerte (Anlage)'!S$22</f>
        <v>0</v>
      </c>
      <c r="T141" s="1464">
        <f>VLOOKUP('2d) Planwerte (Anlage)'!$H$11,'3b) Referenzsysteme'!$B$5:$K$57,4,FALSE)*'2d) Planwerte (Anlage)'!T$22</f>
        <v>0</v>
      </c>
      <c r="U141" s="1548">
        <f>VLOOKUP('2d) Planwerte (Anlage)'!$H$11,'3b) Referenzsysteme'!$B$5:$K$57,4,FALSE)*'2d) Planwerte (Anlage)'!U$22</f>
        <v>0</v>
      </c>
    </row>
    <row r="142" spans="2:21" s="1198" customFormat="1">
      <c r="B142" s="1273" t="s">
        <v>105</v>
      </c>
      <c r="C142" s="1596" t="s">
        <v>157</v>
      </c>
      <c r="D142" s="1593">
        <f>VLOOKUP('2d) Planwerte (Anlage)'!$H$11,'3b) Referenzsysteme'!$B$5:$K$57,5,FALSE)</f>
        <v>0</v>
      </c>
      <c r="E142" s="1460">
        <f>VLOOKUP('2d) Planwerte (Anlage)'!$H$11,'3b) Referenzsysteme'!$B$5:$K$57,5,FALSE)*'2d) Planwerte (Anlage)'!E$22</f>
        <v>0</v>
      </c>
      <c r="F142" s="1460">
        <f>VLOOKUP('2d) Planwerte (Anlage)'!$H$11,'3b) Referenzsysteme'!$B$5:$K$57,5,FALSE)*'2d) Planwerte (Anlage)'!F$22</f>
        <v>0</v>
      </c>
      <c r="G142" s="1460">
        <f>VLOOKUP('2d) Planwerte (Anlage)'!$H$11,'3b) Referenzsysteme'!$B$5:$K$57,5,FALSE)*'2d) Planwerte (Anlage)'!G$22</f>
        <v>0</v>
      </c>
      <c r="H142" s="1460">
        <f>VLOOKUP('2d) Planwerte (Anlage)'!$H$11,'3b) Referenzsysteme'!$B$5:$K$57,5,FALSE)*'2d) Planwerte (Anlage)'!H$22</f>
        <v>0</v>
      </c>
      <c r="I142" s="1460">
        <f>VLOOKUP('2d) Planwerte (Anlage)'!$H$11,'3b) Referenzsysteme'!$B$5:$K$57,5,FALSE)*'2d) Planwerte (Anlage)'!I$22</f>
        <v>0</v>
      </c>
      <c r="J142" s="1460">
        <f>VLOOKUP('2d) Planwerte (Anlage)'!$H$11,'3b) Referenzsysteme'!$B$5:$K$57,5,FALSE)*'2d) Planwerte (Anlage)'!J$22</f>
        <v>0</v>
      </c>
      <c r="K142" s="1460">
        <f>VLOOKUP('2d) Planwerte (Anlage)'!$H$11,'3b) Referenzsysteme'!$B$5:$K$57,5,FALSE)*'2d) Planwerte (Anlage)'!K$22</f>
        <v>0</v>
      </c>
      <c r="L142" s="1460">
        <f>VLOOKUP('2d) Planwerte (Anlage)'!$H$11,'3b) Referenzsysteme'!$B$5:$K$57,5,FALSE)*'2d) Planwerte (Anlage)'!L$22</f>
        <v>0</v>
      </c>
      <c r="M142" s="1460">
        <f>VLOOKUP('2d) Planwerte (Anlage)'!$H$11,'3b) Referenzsysteme'!$B$5:$K$57,5,FALSE)*'2d) Planwerte (Anlage)'!M$22</f>
        <v>0</v>
      </c>
      <c r="N142" s="1460">
        <f>VLOOKUP('2d) Planwerte (Anlage)'!$H$11,'3b) Referenzsysteme'!$B$5:$K$57,5,FALSE)*'2d) Planwerte (Anlage)'!N$22</f>
        <v>0</v>
      </c>
      <c r="O142" s="1460">
        <f>VLOOKUP('2d) Planwerte (Anlage)'!$H$11,'3b) Referenzsysteme'!$B$5:$K$57,5,FALSE)*'2d) Planwerte (Anlage)'!O$22</f>
        <v>0</v>
      </c>
      <c r="P142" s="1460">
        <f>VLOOKUP('2d) Planwerte (Anlage)'!$H$11,'3b) Referenzsysteme'!$B$5:$K$57,5,FALSE)*'2d) Planwerte (Anlage)'!P$22</f>
        <v>0</v>
      </c>
      <c r="Q142" s="1460">
        <f>VLOOKUP('2d) Planwerte (Anlage)'!$H$11,'3b) Referenzsysteme'!$B$5:$K$57,5,FALSE)*'2d) Planwerte (Anlage)'!Q$22</f>
        <v>0</v>
      </c>
      <c r="R142" s="1460">
        <f>VLOOKUP('2d) Planwerte (Anlage)'!$H$11,'3b) Referenzsysteme'!$B$5:$K$57,5,FALSE)*'2d) Planwerte (Anlage)'!R$22</f>
        <v>0</v>
      </c>
      <c r="S142" s="1460">
        <f>VLOOKUP('2d) Planwerte (Anlage)'!$H$11,'3b) Referenzsysteme'!$B$5:$K$57,5,FALSE)*'2d) Planwerte (Anlage)'!S$22</f>
        <v>0</v>
      </c>
      <c r="T142" s="1460">
        <f>VLOOKUP('2d) Planwerte (Anlage)'!$H$11,'3b) Referenzsysteme'!$B$5:$K$57,5,FALSE)*'2d) Planwerte (Anlage)'!T$22</f>
        <v>0</v>
      </c>
      <c r="U142" s="1499">
        <f>VLOOKUP('2d) Planwerte (Anlage)'!$H$11,'3b) Referenzsysteme'!$B$5:$K$57,5,FALSE)*'2d) Planwerte (Anlage)'!U$22</f>
        <v>0</v>
      </c>
    </row>
    <row r="143" spans="2:21" s="1198" customFormat="1">
      <c r="B143" s="1572" t="s">
        <v>106</v>
      </c>
      <c r="C143" s="1597" t="s">
        <v>157</v>
      </c>
      <c r="D143" s="1594">
        <f>VLOOKUP('2d) Planwerte (Anlage)'!$H$11,'3b) Referenzsysteme'!$B$5:$K$57,6,FALSE)</f>
        <v>0</v>
      </c>
      <c r="E143" s="1464">
        <f>VLOOKUP('2d) Planwerte (Anlage)'!$H$11,'3b) Referenzsysteme'!$B$5:$K$57,6,FALSE)*'2d) Planwerte (Anlage)'!E$22</f>
        <v>0</v>
      </c>
      <c r="F143" s="1464">
        <f>VLOOKUP('2d) Planwerte (Anlage)'!$H$11,'3b) Referenzsysteme'!$B$5:$K$57,6,FALSE)*'2d) Planwerte (Anlage)'!F$22</f>
        <v>0</v>
      </c>
      <c r="G143" s="1464">
        <f>VLOOKUP('2d) Planwerte (Anlage)'!$H$11,'3b) Referenzsysteme'!$B$5:$K$57,6,FALSE)*'2d) Planwerte (Anlage)'!G$22</f>
        <v>0</v>
      </c>
      <c r="H143" s="1464">
        <f>VLOOKUP('2d) Planwerte (Anlage)'!$H$11,'3b) Referenzsysteme'!$B$5:$K$57,6,FALSE)*'2d) Planwerte (Anlage)'!H$22</f>
        <v>0</v>
      </c>
      <c r="I143" s="1464">
        <f>VLOOKUP('2d) Planwerte (Anlage)'!$H$11,'3b) Referenzsysteme'!$B$5:$K$57,6,FALSE)*'2d) Planwerte (Anlage)'!I$22</f>
        <v>0</v>
      </c>
      <c r="J143" s="1464">
        <f>VLOOKUP('2d) Planwerte (Anlage)'!$H$11,'3b) Referenzsysteme'!$B$5:$K$57,6,FALSE)*'2d) Planwerte (Anlage)'!J$22</f>
        <v>0</v>
      </c>
      <c r="K143" s="1464">
        <f>VLOOKUP('2d) Planwerte (Anlage)'!$H$11,'3b) Referenzsysteme'!$B$5:$K$57,6,FALSE)*'2d) Planwerte (Anlage)'!K$22</f>
        <v>0</v>
      </c>
      <c r="L143" s="1464">
        <f>VLOOKUP('2d) Planwerte (Anlage)'!$H$11,'3b) Referenzsysteme'!$B$5:$K$57,6,FALSE)*'2d) Planwerte (Anlage)'!L$22</f>
        <v>0</v>
      </c>
      <c r="M143" s="1464">
        <f>VLOOKUP('2d) Planwerte (Anlage)'!$H$11,'3b) Referenzsysteme'!$B$5:$K$57,6,FALSE)*'2d) Planwerte (Anlage)'!M$22</f>
        <v>0</v>
      </c>
      <c r="N143" s="1464">
        <f>VLOOKUP('2d) Planwerte (Anlage)'!$H$11,'3b) Referenzsysteme'!$B$5:$K$57,6,FALSE)*'2d) Planwerte (Anlage)'!N$22</f>
        <v>0</v>
      </c>
      <c r="O143" s="1464">
        <f>VLOOKUP('2d) Planwerte (Anlage)'!$H$11,'3b) Referenzsysteme'!$B$5:$K$57,6,FALSE)*'2d) Planwerte (Anlage)'!O$22</f>
        <v>0</v>
      </c>
      <c r="P143" s="1464">
        <f>VLOOKUP('2d) Planwerte (Anlage)'!$H$11,'3b) Referenzsysteme'!$B$5:$K$57,6,FALSE)*'2d) Planwerte (Anlage)'!P$22</f>
        <v>0</v>
      </c>
      <c r="Q143" s="1464">
        <f>VLOOKUP('2d) Planwerte (Anlage)'!$H$11,'3b) Referenzsysteme'!$B$5:$K$57,6,FALSE)*'2d) Planwerte (Anlage)'!Q$22</f>
        <v>0</v>
      </c>
      <c r="R143" s="1464">
        <f>VLOOKUP('2d) Planwerte (Anlage)'!$H$11,'3b) Referenzsysteme'!$B$5:$K$57,6,FALSE)*'2d) Planwerte (Anlage)'!R$22</f>
        <v>0</v>
      </c>
      <c r="S143" s="1464">
        <f>VLOOKUP('2d) Planwerte (Anlage)'!$H$11,'3b) Referenzsysteme'!$B$5:$K$57,6,FALSE)*'2d) Planwerte (Anlage)'!S$22</f>
        <v>0</v>
      </c>
      <c r="T143" s="1464">
        <f>VLOOKUP('2d) Planwerte (Anlage)'!$H$11,'3b) Referenzsysteme'!$B$5:$K$57,6,FALSE)*'2d) Planwerte (Anlage)'!T$22</f>
        <v>0</v>
      </c>
      <c r="U143" s="1548">
        <f>VLOOKUP('2d) Planwerte (Anlage)'!$H$11,'3b) Referenzsysteme'!$B$5:$K$57,6,FALSE)*'2d) Planwerte (Anlage)'!U$22</f>
        <v>0</v>
      </c>
    </row>
    <row r="144" spans="2:21" s="1198" customFormat="1">
      <c r="B144" s="1273" t="s">
        <v>321</v>
      </c>
      <c r="C144" s="1596" t="s">
        <v>157</v>
      </c>
      <c r="D144" s="1593">
        <f>VLOOKUP('2d) Planwerte (Anlage)'!$H$11,'3b) Referenzsysteme'!$B$5:$K$57,7,FALSE)</f>
        <v>0</v>
      </c>
      <c r="E144" s="1460">
        <f>VLOOKUP('2d) Planwerte (Anlage)'!$H$11,'3b) Referenzsysteme'!$B$5:$K$57,7,FALSE)*'2d) Planwerte (Anlage)'!E$22</f>
        <v>0</v>
      </c>
      <c r="F144" s="1460">
        <f>VLOOKUP('2d) Planwerte (Anlage)'!$H$11,'3b) Referenzsysteme'!$B$5:$K$57,7,FALSE)*'2d) Planwerte (Anlage)'!F$22</f>
        <v>0</v>
      </c>
      <c r="G144" s="1460">
        <f>VLOOKUP('2d) Planwerte (Anlage)'!$H$11,'3b) Referenzsysteme'!$B$5:$K$57,7,FALSE)*'2d) Planwerte (Anlage)'!G$22</f>
        <v>0</v>
      </c>
      <c r="H144" s="1460">
        <f>VLOOKUP('2d) Planwerte (Anlage)'!$H$11,'3b) Referenzsysteme'!$B$5:$K$57,7,FALSE)*'2d) Planwerte (Anlage)'!H$22</f>
        <v>0</v>
      </c>
      <c r="I144" s="1460">
        <f>VLOOKUP('2d) Planwerte (Anlage)'!$H$11,'3b) Referenzsysteme'!$B$5:$K$57,7,FALSE)*'2d) Planwerte (Anlage)'!I$22</f>
        <v>0</v>
      </c>
      <c r="J144" s="1460">
        <f>VLOOKUP('2d) Planwerte (Anlage)'!$H$11,'3b) Referenzsysteme'!$B$5:$K$57,7,FALSE)*'2d) Planwerte (Anlage)'!J$22</f>
        <v>0</v>
      </c>
      <c r="K144" s="1460">
        <f>VLOOKUP('2d) Planwerte (Anlage)'!$H$11,'3b) Referenzsysteme'!$B$5:$K$57,7,FALSE)*'2d) Planwerte (Anlage)'!K$22</f>
        <v>0</v>
      </c>
      <c r="L144" s="1460">
        <f>VLOOKUP('2d) Planwerte (Anlage)'!$H$11,'3b) Referenzsysteme'!$B$5:$K$57,7,FALSE)*'2d) Planwerte (Anlage)'!L$22</f>
        <v>0</v>
      </c>
      <c r="M144" s="1460">
        <f>VLOOKUP('2d) Planwerte (Anlage)'!$H$11,'3b) Referenzsysteme'!$B$5:$K$57,7,FALSE)*'2d) Planwerte (Anlage)'!M$22</f>
        <v>0</v>
      </c>
      <c r="N144" s="1460">
        <f>VLOOKUP('2d) Planwerte (Anlage)'!$H$11,'3b) Referenzsysteme'!$B$5:$K$57,7,FALSE)*'2d) Planwerte (Anlage)'!N$22</f>
        <v>0</v>
      </c>
      <c r="O144" s="1460">
        <f>VLOOKUP('2d) Planwerte (Anlage)'!$H$11,'3b) Referenzsysteme'!$B$5:$K$57,7,FALSE)*'2d) Planwerte (Anlage)'!O$22</f>
        <v>0</v>
      </c>
      <c r="P144" s="1460">
        <f>VLOOKUP('2d) Planwerte (Anlage)'!$H$11,'3b) Referenzsysteme'!$B$5:$K$57,7,FALSE)*'2d) Planwerte (Anlage)'!P$22</f>
        <v>0</v>
      </c>
      <c r="Q144" s="1460">
        <f>VLOOKUP('2d) Planwerte (Anlage)'!$H$11,'3b) Referenzsysteme'!$B$5:$K$57,7,FALSE)*'2d) Planwerte (Anlage)'!Q$22</f>
        <v>0</v>
      </c>
      <c r="R144" s="1460">
        <f>VLOOKUP('2d) Planwerte (Anlage)'!$H$11,'3b) Referenzsysteme'!$B$5:$K$57,7,FALSE)*'2d) Planwerte (Anlage)'!R$22</f>
        <v>0</v>
      </c>
      <c r="S144" s="1460">
        <f>VLOOKUP('2d) Planwerte (Anlage)'!$H$11,'3b) Referenzsysteme'!$B$5:$K$57,7,FALSE)*'2d) Planwerte (Anlage)'!S$22</f>
        <v>0</v>
      </c>
      <c r="T144" s="1460">
        <f>VLOOKUP('2d) Planwerte (Anlage)'!$H$11,'3b) Referenzsysteme'!$B$5:$K$57,7,FALSE)*'2d) Planwerte (Anlage)'!T$22</f>
        <v>0</v>
      </c>
      <c r="U144" s="1499">
        <f>VLOOKUP('2d) Planwerte (Anlage)'!$H$11,'3b) Referenzsysteme'!$B$5:$K$57,7,FALSE)*'2d) Planwerte (Anlage)'!U$22</f>
        <v>0</v>
      </c>
    </row>
    <row r="145" spans="2:21" s="1198" customFormat="1" ht="15" customHeight="1" thickBot="1">
      <c r="B145" s="1583" t="s">
        <v>569</v>
      </c>
      <c r="C145" s="1598" t="s">
        <v>157</v>
      </c>
      <c r="D145" s="1595">
        <f>VLOOKUP('2d) Planwerte (Anlage)'!$H$11,'3b) Referenzsysteme'!$B$5:$K$57,8,FALSE)</f>
        <v>0</v>
      </c>
      <c r="E145" s="1586">
        <f>VLOOKUP('2d) Planwerte (Anlage)'!$H$11,'3b) Referenzsysteme'!$B$5:$K$57,8,FALSE)*'2d) Planwerte (Anlage)'!E$22</f>
        <v>0</v>
      </c>
      <c r="F145" s="1586">
        <f>VLOOKUP('2d) Planwerte (Anlage)'!$H$11,'3b) Referenzsysteme'!$B$5:$K$57,8,FALSE)*'2d) Planwerte (Anlage)'!F$22</f>
        <v>0</v>
      </c>
      <c r="G145" s="1586">
        <f>VLOOKUP('2d) Planwerte (Anlage)'!$H$11,'3b) Referenzsysteme'!$B$5:$K$57,8,FALSE)*'2d) Planwerte (Anlage)'!G$22</f>
        <v>0</v>
      </c>
      <c r="H145" s="1586">
        <f>VLOOKUP('2d) Planwerte (Anlage)'!$H$11,'3b) Referenzsysteme'!$B$5:$K$57,8,FALSE)*'2d) Planwerte (Anlage)'!H$22</f>
        <v>0</v>
      </c>
      <c r="I145" s="1586">
        <f>VLOOKUP('2d) Planwerte (Anlage)'!$H$11,'3b) Referenzsysteme'!$B$5:$K$57,8,FALSE)*'2d) Planwerte (Anlage)'!I$22</f>
        <v>0</v>
      </c>
      <c r="J145" s="1586">
        <f>VLOOKUP('2d) Planwerte (Anlage)'!$H$11,'3b) Referenzsysteme'!$B$5:$K$57,8,FALSE)*'2d) Planwerte (Anlage)'!J$22</f>
        <v>0</v>
      </c>
      <c r="K145" s="1586">
        <f>VLOOKUP('2d) Planwerte (Anlage)'!$H$11,'3b) Referenzsysteme'!$B$5:$K$57,8,FALSE)*'2d) Planwerte (Anlage)'!K$22</f>
        <v>0</v>
      </c>
      <c r="L145" s="1586">
        <f>VLOOKUP('2d) Planwerte (Anlage)'!$H$11,'3b) Referenzsysteme'!$B$5:$K$57,8,FALSE)*'2d) Planwerte (Anlage)'!L$22</f>
        <v>0</v>
      </c>
      <c r="M145" s="1586">
        <f>VLOOKUP('2d) Planwerte (Anlage)'!$H$11,'3b) Referenzsysteme'!$B$5:$K$57,8,FALSE)*'2d) Planwerte (Anlage)'!M$22</f>
        <v>0</v>
      </c>
      <c r="N145" s="1586">
        <f>VLOOKUP('2d) Planwerte (Anlage)'!$H$11,'3b) Referenzsysteme'!$B$5:$K$57,8,FALSE)*'2d) Planwerte (Anlage)'!N$22</f>
        <v>0</v>
      </c>
      <c r="O145" s="1586">
        <f>VLOOKUP('2d) Planwerte (Anlage)'!$H$11,'3b) Referenzsysteme'!$B$5:$K$57,8,FALSE)*'2d) Planwerte (Anlage)'!O$22</f>
        <v>0</v>
      </c>
      <c r="P145" s="1586">
        <f>VLOOKUP('2d) Planwerte (Anlage)'!$H$11,'3b) Referenzsysteme'!$B$5:$K$57,8,FALSE)*'2d) Planwerte (Anlage)'!P$22</f>
        <v>0</v>
      </c>
      <c r="Q145" s="1586">
        <f>VLOOKUP('2d) Planwerte (Anlage)'!$H$11,'3b) Referenzsysteme'!$B$5:$K$57,8,FALSE)*'2d) Planwerte (Anlage)'!Q$22</f>
        <v>0</v>
      </c>
      <c r="R145" s="1586">
        <f>VLOOKUP('2d) Planwerte (Anlage)'!$H$11,'3b) Referenzsysteme'!$B$5:$K$57,8,FALSE)*'2d) Planwerte (Anlage)'!R$22</f>
        <v>0</v>
      </c>
      <c r="S145" s="1586">
        <f>VLOOKUP('2d) Planwerte (Anlage)'!$H$11,'3b) Referenzsysteme'!$B$5:$K$57,8,FALSE)*'2d) Planwerte (Anlage)'!S$22</f>
        <v>0</v>
      </c>
      <c r="T145" s="1586">
        <f>VLOOKUP('2d) Planwerte (Anlage)'!$H$11,'3b) Referenzsysteme'!$B$5:$K$57,8,FALSE)*'2d) Planwerte (Anlage)'!T$22</f>
        <v>0</v>
      </c>
      <c r="U145" s="1588">
        <f>VLOOKUP('2d) Planwerte (Anlage)'!$H$11,'3b) Referenzsysteme'!$B$5:$K$57,8,FALSE)*'2d) Planwerte (Anlage)'!U$22</f>
        <v>0</v>
      </c>
    </row>
    <row r="146" spans="2:21" s="1198" customFormat="1" ht="20.5" customHeight="1" thickBot="1">
      <c r="B146" s="1520" t="s">
        <v>317</v>
      </c>
      <c r="C146" s="1533" t="s">
        <v>310</v>
      </c>
      <c r="D146" s="1528">
        <f>VLOOKUP('2d) Planwerte (Anlage)'!$H$11,'3b) Referenzsysteme'!$B$5:$K$57,9,FALSE)</f>
        <v>0</v>
      </c>
      <c r="E146" s="1507">
        <f>IF('2d) Planwerte (Anlage)'!$H$11="50: Wasserstoff", E175, IF('2d) Planwerte (Anlage)'!$H$11="51: Synthesegas",E192, IF( '2d) Planwerte (Anlage)'!$H$11="Wärmebereitstellung und Brennstoffeinsatz", E209, VLOOKUP('2d) Planwerte (Anlage)'!$H$11,'3b) Referenzsysteme'!$B$5:$K$57,9,FALSE))))*'2d) Planwerte (Anlage)'!E$22</f>
        <v>0</v>
      </c>
      <c r="F146" s="1507">
        <f>IF('2d) Planwerte (Anlage)'!$H$11="50: Wasserstoff", F175, IF('2d) Planwerte (Anlage)'!$H$11="51: Synthesegas",F192, IF( '2d) Planwerte (Anlage)'!$H$11="Wärmebereitstellung und Brennstoffeinsatz", F209, VLOOKUP('2d) Planwerte (Anlage)'!$H$11,'3b) Referenzsysteme'!$B$5:$K$57,9,FALSE))))*'2d) Planwerte (Anlage)'!F$22</f>
        <v>0</v>
      </c>
      <c r="G146" s="1507">
        <f>IF('2d) Planwerte (Anlage)'!$H$11="50: Wasserstoff", G175, IF('2d) Planwerte (Anlage)'!$H$11="51: Synthesegas",G192, IF( '2d) Planwerte (Anlage)'!$H$11="Wärmebereitstellung und Brennstoffeinsatz", G209, VLOOKUP('2d) Planwerte (Anlage)'!$H$11,'3b) Referenzsysteme'!$B$5:$K$57,9,FALSE))))*'2d) Planwerte (Anlage)'!G$22</f>
        <v>0</v>
      </c>
      <c r="H146" s="1507">
        <f>IF('2d) Planwerte (Anlage)'!$H$11="50: Wasserstoff", H175, IF('2d) Planwerte (Anlage)'!$H$11="51: Synthesegas",H192, IF( '2d) Planwerte (Anlage)'!$H$11="Wärmebereitstellung und Brennstoffeinsatz", H209, VLOOKUP('2d) Planwerte (Anlage)'!$H$11,'3b) Referenzsysteme'!$B$5:$K$57,9,FALSE))))*'2d) Planwerte (Anlage)'!H$22</f>
        <v>0</v>
      </c>
      <c r="I146" s="1507">
        <f>IF('2d) Planwerte (Anlage)'!$H$11="50: Wasserstoff", I175, IF('2d) Planwerte (Anlage)'!$H$11="51: Synthesegas",I192, IF( '2d) Planwerte (Anlage)'!$H$11="Wärmebereitstellung und Brennstoffeinsatz", I209, VLOOKUP('2d) Planwerte (Anlage)'!$H$11,'3b) Referenzsysteme'!$B$5:$K$57,9,FALSE))))*'2d) Planwerte (Anlage)'!I$22</f>
        <v>0</v>
      </c>
      <c r="J146" s="1507">
        <f>IF('2d) Planwerte (Anlage)'!$H$11="50: Wasserstoff", J175, IF('2d) Planwerte (Anlage)'!$H$11="51: Synthesegas",J192, IF( '2d) Planwerte (Anlage)'!$H$11="Wärmebereitstellung und Brennstoffeinsatz", J209, VLOOKUP('2d) Planwerte (Anlage)'!$H$11,'3b) Referenzsysteme'!$B$5:$K$57,9,FALSE))))*'2d) Planwerte (Anlage)'!J$22</f>
        <v>0</v>
      </c>
      <c r="K146" s="1507">
        <f>IF('2d) Planwerte (Anlage)'!$H$11="50: Wasserstoff", K175, IF('2d) Planwerte (Anlage)'!$H$11="51: Synthesegas",K192, IF( '2d) Planwerte (Anlage)'!$H$11="Wärmebereitstellung und Brennstoffeinsatz", K209, VLOOKUP('2d) Planwerte (Anlage)'!$H$11,'3b) Referenzsysteme'!$B$5:$K$57,9,FALSE))))*'2d) Planwerte (Anlage)'!K$22</f>
        <v>0</v>
      </c>
      <c r="L146" s="1507">
        <f>IF('2d) Planwerte (Anlage)'!$H$11="50: Wasserstoff", L175, IF('2d) Planwerte (Anlage)'!$H$11="51: Synthesegas",L192, IF( '2d) Planwerte (Anlage)'!$H$11="Wärmebereitstellung und Brennstoffeinsatz", L209, VLOOKUP('2d) Planwerte (Anlage)'!$H$11,'3b) Referenzsysteme'!$B$5:$K$57,9,FALSE))))*'2d) Planwerte (Anlage)'!L$22</f>
        <v>0</v>
      </c>
      <c r="M146" s="1507">
        <f>IF('2d) Planwerte (Anlage)'!$H$11="50: Wasserstoff", M175, IF('2d) Planwerte (Anlage)'!$H$11="51: Synthesegas",M192, IF( '2d) Planwerte (Anlage)'!$H$11="Wärmebereitstellung und Brennstoffeinsatz", M209, VLOOKUP('2d) Planwerte (Anlage)'!$H$11,'3b) Referenzsysteme'!$B$5:$K$57,9,FALSE))))*'2d) Planwerte (Anlage)'!M$22</f>
        <v>0</v>
      </c>
      <c r="N146" s="1507">
        <f>IF('2d) Planwerte (Anlage)'!$H$11="50: Wasserstoff", N175, IF('2d) Planwerte (Anlage)'!$H$11="51: Synthesegas",N192, IF( '2d) Planwerte (Anlage)'!$H$11="Wärmebereitstellung und Brennstoffeinsatz", N209, VLOOKUP('2d) Planwerte (Anlage)'!$H$11,'3b) Referenzsysteme'!$B$5:$K$57,9,FALSE))))*'2d) Planwerte (Anlage)'!N$22</f>
        <v>0</v>
      </c>
      <c r="O146" s="1507">
        <f>IF('2d) Planwerte (Anlage)'!$H$11="50: Wasserstoff", O175, IF('2d) Planwerte (Anlage)'!$H$11="51: Synthesegas",O192, IF( '2d) Planwerte (Anlage)'!$H$11="Wärmebereitstellung und Brennstoffeinsatz", O209, VLOOKUP('2d) Planwerte (Anlage)'!$H$11,'3b) Referenzsysteme'!$B$5:$K$57,9,FALSE))))*'2d) Planwerte (Anlage)'!O$22</f>
        <v>0</v>
      </c>
      <c r="P146" s="1507">
        <f>IF('2d) Planwerte (Anlage)'!$H$11="50: Wasserstoff", P175, IF('2d) Planwerte (Anlage)'!$H$11="51: Synthesegas",P192, IF( '2d) Planwerte (Anlage)'!$H$11="Wärmebereitstellung und Brennstoffeinsatz", P209, VLOOKUP('2d) Planwerte (Anlage)'!$H$11,'3b) Referenzsysteme'!$B$5:$K$57,9,FALSE))))*'2d) Planwerte (Anlage)'!P$22</f>
        <v>0</v>
      </c>
      <c r="Q146" s="1507">
        <f>IF('2d) Planwerte (Anlage)'!$H$11="50: Wasserstoff", Q175, IF('2d) Planwerte (Anlage)'!$H$11="51: Synthesegas",Q192, IF( '2d) Planwerte (Anlage)'!$H$11="Wärmebereitstellung und Brennstoffeinsatz", Q209, VLOOKUP('2d) Planwerte (Anlage)'!$H$11,'3b) Referenzsysteme'!$B$5:$K$57,9,FALSE))))*'2d) Planwerte (Anlage)'!Q$22</f>
        <v>0</v>
      </c>
      <c r="R146" s="1507">
        <f>IF('2d) Planwerte (Anlage)'!$H$11="50: Wasserstoff", R175, IF('2d) Planwerte (Anlage)'!$H$11="51: Synthesegas",R192, IF( '2d) Planwerte (Anlage)'!$H$11="Wärmebereitstellung und Brennstoffeinsatz", R209, VLOOKUP('2d) Planwerte (Anlage)'!$H$11,'3b) Referenzsysteme'!$B$5:$K$57,9,FALSE))))*'2d) Planwerte (Anlage)'!R$22</f>
        <v>0</v>
      </c>
      <c r="S146" s="1507">
        <f>IF('2d) Planwerte (Anlage)'!$H$11="50: Wasserstoff", S175, IF('2d) Planwerte (Anlage)'!$H$11="51: Synthesegas",S192, IF( '2d) Planwerte (Anlage)'!$H$11="Wärmebereitstellung und Brennstoffeinsatz", S209, VLOOKUP('2d) Planwerte (Anlage)'!$H$11,'3b) Referenzsysteme'!$B$5:$K$57,9,FALSE))))*'2d) Planwerte (Anlage)'!S$22</f>
        <v>0</v>
      </c>
      <c r="T146" s="1507">
        <f>IF('2d) Planwerte (Anlage)'!$H$11="50: Wasserstoff", T175, IF('2d) Planwerte (Anlage)'!$H$11="51: Synthesegas",T192, IF( '2d) Planwerte (Anlage)'!$H$11="Wärmebereitstellung und Brennstoffeinsatz", T209, VLOOKUP('2d) Planwerte (Anlage)'!$H$11,'3b) Referenzsysteme'!$B$5:$K$57,9,FALSE))))*'2d) Planwerte (Anlage)'!T$22</f>
        <v>0</v>
      </c>
      <c r="U146" s="1508">
        <f>IF('2d) Planwerte (Anlage)'!$H$11="50: Wasserstoff", U175, IF('2d) Planwerte (Anlage)'!$H$11="51: Synthesegas",U192, IF( '2d) Planwerte (Anlage)'!$H$11="Wärmebereitstellung und Brennstoffeinsatz", U209, VLOOKUP('2d) Planwerte (Anlage)'!$H$11,'3b) Referenzsysteme'!$B$5:$K$57,9,FALSE))))*'2d) Planwerte (Anlage)'!U$22</f>
        <v>0</v>
      </c>
    </row>
    <row r="147" spans="2:21" s="1198" customFormat="1" ht="19" thickBot="1">
      <c r="B147" s="1529" t="s">
        <v>328</v>
      </c>
      <c r="C147" s="1530"/>
    </row>
    <row r="148" spans="2:21" s="1198" customFormat="1" ht="29.9" customHeight="1" thickBot="1">
      <c r="B148" s="1372" t="s">
        <v>319</v>
      </c>
      <c r="C148" s="1534" t="s">
        <v>52</v>
      </c>
      <c r="D148" s="1519" t="s">
        <v>322</v>
      </c>
      <c r="E148" s="1398">
        <f>YEAR('2b) Allg. Inputs'!$C$8)</f>
        <v>1900</v>
      </c>
      <c r="F148" s="1398">
        <f>E148+1</f>
        <v>1901</v>
      </c>
      <c r="G148" s="1398">
        <f t="shared" ref="G148:R148" si="35">F148+1</f>
        <v>1902</v>
      </c>
      <c r="H148" s="1398">
        <f t="shared" si="35"/>
        <v>1903</v>
      </c>
      <c r="I148" s="1398">
        <f t="shared" si="35"/>
        <v>1904</v>
      </c>
      <c r="J148" s="1398">
        <f t="shared" si="35"/>
        <v>1905</v>
      </c>
      <c r="K148" s="1398">
        <f t="shared" si="35"/>
        <v>1906</v>
      </c>
      <c r="L148" s="1398">
        <f t="shared" si="35"/>
        <v>1907</v>
      </c>
      <c r="M148" s="1398">
        <f t="shared" si="35"/>
        <v>1908</v>
      </c>
      <c r="N148" s="1398">
        <f t="shared" si="35"/>
        <v>1909</v>
      </c>
      <c r="O148" s="1398">
        <f t="shared" si="35"/>
        <v>1910</v>
      </c>
      <c r="P148" s="1398">
        <f t="shared" si="35"/>
        <v>1911</v>
      </c>
      <c r="Q148" s="1398">
        <f t="shared" si="35"/>
        <v>1912</v>
      </c>
      <c r="R148" s="1398">
        <f t="shared" si="35"/>
        <v>1913</v>
      </c>
      <c r="S148" s="1398">
        <f>IF('4c) Berechnungen_MFS'!E99 = "Nein",R148+1, R148+1&amp;" 1. Teil-KJ")</f>
        <v>1914</v>
      </c>
      <c r="T148" s="1590" t="str">
        <f>IF('4c) Berechnungen_MFS'!E99 = "Nein","", R148+1&amp;" 2. Teil-KJ")</f>
        <v/>
      </c>
      <c r="U148" s="1591" t="str">
        <f>IF('4c) Berechnungen_MFS'!E99="Ja",R148+2,"")</f>
        <v/>
      </c>
    </row>
    <row r="149" spans="2:21" s="1198" customFormat="1">
      <c r="B149" s="1259" t="s">
        <v>100</v>
      </c>
      <c r="C149" s="1432" t="s">
        <v>157</v>
      </c>
      <c r="D149" s="1592">
        <f>VLOOKUP('2d) Planwerte (Anlage)'!$I$11,'3b) Referenzsysteme'!$B$5:$K$57,2,FALSE)</f>
        <v>0</v>
      </c>
      <c r="E149" s="1456">
        <f>VLOOKUP('2d) Planwerte (Anlage)'!$I$11,'3b) Referenzsysteme'!$B$5:$K$57,2,FALSE)*'2d) Planwerte (Anlage)'!E$23</f>
        <v>0</v>
      </c>
      <c r="F149" s="1456">
        <f>VLOOKUP('2d) Planwerte (Anlage)'!$I$11,'3b) Referenzsysteme'!$B$5:$K$57,2,FALSE)*'2d) Planwerte (Anlage)'!F$23</f>
        <v>0</v>
      </c>
      <c r="G149" s="1456">
        <f>VLOOKUP('2d) Planwerte (Anlage)'!$I$11,'3b) Referenzsysteme'!$B$5:$K$57,2,FALSE)*'2d) Planwerte (Anlage)'!G$23</f>
        <v>0</v>
      </c>
      <c r="H149" s="1456">
        <f>VLOOKUP('2d) Planwerte (Anlage)'!$I$11,'3b) Referenzsysteme'!$B$5:$K$57,2,FALSE)*'2d) Planwerte (Anlage)'!H$23</f>
        <v>0</v>
      </c>
      <c r="I149" s="1456">
        <f>VLOOKUP('2d) Planwerte (Anlage)'!$I$11,'3b) Referenzsysteme'!$B$5:$K$57,2,FALSE)*'2d) Planwerte (Anlage)'!I$23</f>
        <v>0</v>
      </c>
      <c r="J149" s="1456">
        <f>VLOOKUP('2d) Planwerte (Anlage)'!$I$11,'3b) Referenzsysteme'!$B$5:$K$57,2,FALSE)*'2d) Planwerte (Anlage)'!J$23</f>
        <v>0</v>
      </c>
      <c r="K149" s="1456">
        <f>VLOOKUP('2d) Planwerte (Anlage)'!$I$11,'3b) Referenzsysteme'!$B$5:$K$57,2,FALSE)*'2d) Planwerte (Anlage)'!K$23</f>
        <v>0</v>
      </c>
      <c r="L149" s="1456">
        <f>VLOOKUP('2d) Planwerte (Anlage)'!$I$11,'3b) Referenzsysteme'!$B$5:$K$57,2,FALSE)*'2d) Planwerte (Anlage)'!L$23</f>
        <v>0</v>
      </c>
      <c r="M149" s="1456">
        <f>VLOOKUP('2d) Planwerte (Anlage)'!$I$11,'3b) Referenzsysteme'!$B$5:$K$57,2,FALSE)*'2d) Planwerte (Anlage)'!M$23</f>
        <v>0</v>
      </c>
      <c r="N149" s="1456">
        <f>VLOOKUP('2d) Planwerte (Anlage)'!$I$11,'3b) Referenzsysteme'!$B$5:$K$57,2,FALSE)*'2d) Planwerte (Anlage)'!N$23</f>
        <v>0</v>
      </c>
      <c r="O149" s="1456">
        <f>VLOOKUP('2d) Planwerte (Anlage)'!$I$11,'3b) Referenzsysteme'!$B$5:$K$57,2,FALSE)*'2d) Planwerte (Anlage)'!O$23</f>
        <v>0</v>
      </c>
      <c r="P149" s="1456">
        <f>VLOOKUP('2d) Planwerte (Anlage)'!$I$11,'3b) Referenzsysteme'!$B$5:$K$57,2,FALSE)*'2d) Planwerte (Anlage)'!P$23</f>
        <v>0</v>
      </c>
      <c r="Q149" s="1456">
        <f>VLOOKUP('2d) Planwerte (Anlage)'!$I$11,'3b) Referenzsysteme'!$B$5:$K$57,2,FALSE)*'2d) Planwerte (Anlage)'!Q$23</f>
        <v>0</v>
      </c>
      <c r="R149" s="1456">
        <f>VLOOKUP('2d) Planwerte (Anlage)'!$I$11,'3b) Referenzsysteme'!$B$5:$K$57,2,FALSE)*'2d) Planwerte (Anlage)'!R$23</f>
        <v>0</v>
      </c>
      <c r="S149" s="1456">
        <f>VLOOKUP('2d) Planwerte (Anlage)'!$I$11,'3b) Referenzsysteme'!$B$5:$K$57,2,FALSE)*'2d) Planwerte (Anlage)'!S$23</f>
        <v>0</v>
      </c>
      <c r="T149" s="1456">
        <f>VLOOKUP('2d) Planwerte (Anlage)'!$I$11,'3b) Referenzsysteme'!$B$5:$K$57,2,FALSE)*'2d) Planwerte (Anlage)'!T$23</f>
        <v>0</v>
      </c>
      <c r="U149" s="1569">
        <f>VLOOKUP('2d) Planwerte (Anlage)'!$I$11,'3b) Referenzsysteme'!$B$5:$K$57,2,FALSE)*'2d) Planwerte (Anlage)'!U$23</f>
        <v>0</v>
      </c>
    </row>
    <row r="150" spans="2:21" s="1198" customFormat="1">
      <c r="B150" s="1273" t="s">
        <v>320</v>
      </c>
      <c r="C150" s="1596" t="s">
        <v>157</v>
      </c>
      <c r="D150" s="1593">
        <f>VLOOKUP('2d) Planwerte (Anlage)'!$I$11,'3b) Referenzsysteme'!$B$5:$K$57,3,FALSE)</f>
        <v>0</v>
      </c>
      <c r="E150" s="1460">
        <f>VLOOKUP('2d) Planwerte (Anlage)'!$I$11,'3b) Referenzsysteme'!$B$5:$K$57,3,FALSE)*'2d) Planwerte (Anlage)'!E$23</f>
        <v>0</v>
      </c>
      <c r="F150" s="1460">
        <f>VLOOKUP('2d) Planwerte (Anlage)'!$I$11,'3b) Referenzsysteme'!$B$5:$K$57,3,FALSE)*'2d) Planwerte (Anlage)'!F$23</f>
        <v>0</v>
      </c>
      <c r="G150" s="1460">
        <f>VLOOKUP('2d) Planwerte (Anlage)'!$I$11,'3b) Referenzsysteme'!$B$5:$K$57,3,FALSE)*'2d) Planwerte (Anlage)'!G$23</f>
        <v>0</v>
      </c>
      <c r="H150" s="1460">
        <f>VLOOKUP('2d) Planwerte (Anlage)'!$I$11,'3b) Referenzsysteme'!$B$5:$K$57,3,FALSE)*'2d) Planwerte (Anlage)'!H$23</f>
        <v>0</v>
      </c>
      <c r="I150" s="1460">
        <f>VLOOKUP('2d) Planwerte (Anlage)'!$I$11,'3b) Referenzsysteme'!$B$5:$K$57,3,FALSE)*'2d) Planwerte (Anlage)'!I$23</f>
        <v>0</v>
      </c>
      <c r="J150" s="1460">
        <f>VLOOKUP('2d) Planwerte (Anlage)'!$I$11,'3b) Referenzsysteme'!$B$5:$K$57,3,FALSE)*'2d) Planwerte (Anlage)'!J$23</f>
        <v>0</v>
      </c>
      <c r="K150" s="1460">
        <f>VLOOKUP('2d) Planwerte (Anlage)'!$I$11,'3b) Referenzsysteme'!$B$5:$K$57,3,FALSE)*'2d) Planwerte (Anlage)'!K$23</f>
        <v>0</v>
      </c>
      <c r="L150" s="1460">
        <f>VLOOKUP('2d) Planwerte (Anlage)'!$I$11,'3b) Referenzsysteme'!$B$5:$K$57,3,FALSE)*'2d) Planwerte (Anlage)'!L$23</f>
        <v>0</v>
      </c>
      <c r="M150" s="1460">
        <f>VLOOKUP('2d) Planwerte (Anlage)'!$I$11,'3b) Referenzsysteme'!$B$5:$K$57,3,FALSE)*'2d) Planwerte (Anlage)'!M$23</f>
        <v>0</v>
      </c>
      <c r="N150" s="1460">
        <f>VLOOKUP('2d) Planwerte (Anlage)'!$I$11,'3b) Referenzsysteme'!$B$5:$K$57,3,FALSE)*'2d) Planwerte (Anlage)'!N$23</f>
        <v>0</v>
      </c>
      <c r="O150" s="1460">
        <f>VLOOKUP('2d) Planwerte (Anlage)'!$I$11,'3b) Referenzsysteme'!$B$5:$K$57,3,FALSE)*'2d) Planwerte (Anlage)'!O$23</f>
        <v>0</v>
      </c>
      <c r="P150" s="1460">
        <f>VLOOKUP('2d) Planwerte (Anlage)'!$I$11,'3b) Referenzsysteme'!$B$5:$K$57,3,FALSE)*'2d) Planwerte (Anlage)'!P$23</f>
        <v>0</v>
      </c>
      <c r="Q150" s="1460">
        <f>VLOOKUP('2d) Planwerte (Anlage)'!$I$11,'3b) Referenzsysteme'!$B$5:$K$57,3,FALSE)*'2d) Planwerte (Anlage)'!Q$23</f>
        <v>0</v>
      </c>
      <c r="R150" s="1460">
        <f>VLOOKUP('2d) Planwerte (Anlage)'!$I$11,'3b) Referenzsysteme'!$B$5:$K$57,3,FALSE)*'2d) Planwerte (Anlage)'!R$23</f>
        <v>0</v>
      </c>
      <c r="S150" s="1460">
        <f>VLOOKUP('2d) Planwerte (Anlage)'!$I$11,'3b) Referenzsysteme'!$B$5:$K$57,3,FALSE)*'2d) Planwerte (Anlage)'!S$23</f>
        <v>0</v>
      </c>
      <c r="T150" s="1460">
        <f>VLOOKUP('2d) Planwerte (Anlage)'!$I$11,'3b) Referenzsysteme'!$B$5:$K$57,3,FALSE)*'2d) Planwerte (Anlage)'!T$23</f>
        <v>0</v>
      </c>
      <c r="U150" s="1499">
        <f>VLOOKUP('2d) Planwerte (Anlage)'!$I$11,'3b) Referenzsysteme'!$B$5:$K$57,3,FALSE)*'2d) Planwerte (Anlage)'!U$23</f>
        <v>0</v>
      </c>
    </row>
    <row r="151" spans="2:21" s="1198" customFormat="1">
      <c r="B151" s="1276" t="s">
        <v>104</v>
      </c>
      <c r="C151" s="1462" t="s">
        <v>157</v>
      </c>
      <c r="D151" s="1594">
        <f>VLOOKUP('2d) Planwerte (Anlage)'!$I$11,'3b) Referenzsysteme'!$B$5:$K$57,4,FALSE)</f>
        <v>0</v>
      </c>
      <c r="E151" s="1464">
        <f>VLOOKUP('2d) Planwerte (Anlage)'!$I$11,'3b) Referenzsysteme'!$B$5:$K$57,4,FALSE)*'2d) Planwerte (Anlage)'!E$23</f>
        <v>0</v>
      </c>
      <c r="F151" s="1464">
        <f>VLOOKUP('2d) Planwerte (Anlage)'!$I$11,'3b) Referenzsysteme'!$B$5:$K$57,4,FALSE)*'2d) Planwerte (Anlage)'!F$23</f>
        <v>0</v>
      </c>
      <c r="G151" s="1464">
        <f>VLOOKUP('2d) Planwerte (Anlage)'!$I$11,'3b) Referenzsysteme'!$B$5:$K$57,4,FALSE)*'2d) Planwerte (Anlage)'!G$23</f>
        <v>0</v>
      </c>
      <c r="H151" s="1464">
        <f>VLOOKUP('2d) Planwerte (Anlage)'!$I$11,'3b) Referenzsysteme'!$B$5:$K$57,4,FALSE)*'2d) Planwerte (Anlage)'!H$23</f>
        <v>0</v>
      </c>
      <c r="I151" s="1464">
        <f>VLOOKUP('2d) Planwerte (Anlage)'!$I$11,'3b) Referenzsysteme'!$B$5:$K$57,4,FALSE)*'2d) Planwerte (Anlage)'!I$23</f>
        <v>0</v>
      </c>
      <c r="J151" s="1464">
        <f>VLOOKUP('2d) Planwerte (Anlage)'!$I$11,'3b) Referenzsysteme'!$B$5:$K$57,4,FALSE)*'2d) Planwerte (Anlage)'!J$23</f>
        <v>0</v>
      </c>
      <c r="K151" s="1464">
        <f>VLOOKUP('2d) Planwerte (Anlage)'!$I$11,'3b) Referenzsysteme'!$B$5:$K$57,4,FALSE)*'2d) Planwerte (Anlage)'!K$23</f>
        <v>0</v>
      </c>
      <c r="L151" s="1464">
        <f>VLOOKUP('2d) Planwerte (Anlage)'!$I$11,'3b) Referenzsysteme'!$B$5:$K$57,4,FALSE)*'2d) Planwerte (Anlage)'!L$23</f>
        <v>0</v>
      </c>
      <c r="M151" s="1464">
        <f>VLOOKUP('2d) Planwerte (Anlage)'!$I$11,'3b) Referenzsysteme'!$B$5:$K$57,4,FALSE)*'2d) Planwerte (Anlage)'!M$23</f>
        <v>0</v>
      </c>
      <c r="N151" s="1464">
        <f>VLOOKUP('2d) Planwerte (Anlage)'!$I$11,'3b) Referenzsysteme'!$B$5:$K$57,4,FALSE)*'2d) Planwerte (Anlage)'!N$23</f>
        <v>0</v>
      </c>
      <c r="O151" s="1464">
        <f>VLOOKUP('2d) Planwerte (Anlage)'!$I$11,'3b) Referenzsysteme'!$B$5:$K$57,4,FALSE)*'2d) Planwerte (Anlage)'!O$23</f>
        <v>0</v>
      </c>
      <c r="P151" s="1464">
        <f>VLOOKUP('2d) Planwerte (Anlage)'!$I$11,'3b) Referenzsysteme'!$B$5:$K$57,4,FALSE)*'2d) Planwerte (Anlage)'!P$23</f>
        <v>0</v>
      </c>
      <c r="Q151" s="1464">
        <f>VLOOKUP('2d) Planwerte (Anlage)'!$I$11,'3b) Referenzsysteme'!$B$5:$K$57,4,FALSE)*'2d) Planwerte (Anlage)'!Q$23</f>
        <v>0</v>
      </c>
      <c r="R151" s="1464">
        <f>VLOOKUP('2d) Planwerte (Anlage)'!$I$11,'3b) Referenzsysteme'!$B$5:$K$57,4,FALSE)*'2d) Planwerte (Anlage)'!R$23</f>
        <v>0</v>
      </c>
      <c r="S151" s="1464">
        <f>VLOOKUP('2d) Planwerte (Anlage)'!$I$11,'3b) Referenzsysteme'!$B$5:$K$57,4,FALSE)*'2d) Planwerte (Anlage)'!S$23</f>
        <v>0</v>
      </c>
      <c r="T151" s="1464">
        <f>VLOOKUP('2d) Planwerte (Anlage)'!$I$11,'3b) Referenzsysteme'!$B$5:$K$57,4,FALSE)*'2d) Planwerte (Anlage)'!T$23</f>
        <v>0</v>
      </c>
      <c r="U151" s="1548">
        <f>VLOOKUP('2d) Planwerte (Anlage)'!$I$11,'3b) Referenzsysteme'!$B$5:$K$57,4,FALSE)*'2d) Planwerte (Anlage)'!U$23</f>
        <v>0</v>
      </c>
    </row>
    <row r="152" spans="2:21" s="1198" customFormat="1">
      <c r="B152" s="1273" t="s">
        <v>105</v>
      </c>
      <c r="C152" s="1596" t="s">
        <v>157</v>
      </c>
      <c r="D152" s="1593">
        <f>VLOOKUP('2d) Planwerte (Anlage)'!$I$11,'3b) Referenzsysteme'!$B$5:$K$57,5,FALSE)</f>
        <v>0</v>
      </c>
      <c r="E152" s="1460">
        <f>VLOOKUP('2d) Planwerte (Anlage)'!$I$11,'3b) Referenzsysteme'!$B$5:$K$57,5,FALSE)*'2d) Planwerte (Anlage)'!E$23</f>
        <v>0</v>
      </c>
      <c r="F152" s="1460">
        <f>VLOOKUP('2d) Planwerte (Anlage)'!$I$11,'3b) Referenzsysteme'!$B$5:$K$57,5,FALSE)*'2d) Planwerte (Anlage)'!F$23</f>
        <v>0</v>
      </c>
      <c r="G152" s="1460">
        <f>VLOOKUP('2d) Planwerte (Anlage)'!$I$11,'3b) Referenzsysteme'!$B$5:$K$57,5,FALSE)*'2d) Planwerte (Anlage)'!G$23</f>
        <v>0</v>
      </c>
      <c r="H152" s="1460">
        <f>VLOOKUP('2d) Planwerte (Anlage)'!$I$11,'3b) Referenzsysteme'!$B$5:$K$57,5,FALSE)*'2d) Planwerte (Anlage)'!H$23</f>
        <v>0</v>
      </c>
      <c r="I152" s="1460">
        <f>VLOOKUP('2d) Planwerte (Anlage)'!$I$11,'3b) Referenzsysteme'!$B$5:$K$57,5,FALSE)*'2d) Planwerte (Anlage)'!I$23</f>
        <v>0</v>
      </c>
      <c r="J152" s="1460">
        <f>VLOOKUP('2d) Planwerte (Anlage)'!$I$11,'3b) Referenzsysteme'!$B$5:$K$57,5,FALSE)*'2d) Planwerte (Anlage)'!J$23</f>
        <v>0</v>
      </c>
      <c r="K152" s="1460">
        <f>VLOOKUP('2d) Planwerte (Anlage)'!$I$11,'3b) Referenzsysteme'!$B$5:$K$57,5,FALSE)*'2d) Planwerte (Anlage)'!K$23</f>
        <v>0</v>
      </c>
      <c r="L152" s="1460">
        <f>VLOOKUP('2d) Planwerte (Anlage)'!$I$11,'3b) Referenzsysteme'!$B$5:$K$57,5,FALSE)*'2d) Planwerte (Anlage)'!L$23</f>
        <v>0</v>
      </c>
      <c r="M152" s="1460">
        <f>VLOOKUP('2d) Planwerte (Anlage)'!$I$11,'3b) Referenzsysteme'!$B$5:$K$57,5,FALSE)*'2d) Planwerte (Anlage)'!M$23</f>
        <v>0</v>
      </c>
      <c r="N152" s="1460">
        <f>VLOOKUP('2d) Planwerte (Anlage)'!$I$11,'3b) Referenzsysteme'!$B$5:$K$57,5,FALSE)*'2d) Planwerte (Anlage)'!N$23</f>
        <v>0</v>
      </c>
      <c r="O152" s="1460">
        <f>VLOOKUP('2d) Planwerte (Anlage)'!$I$11,'3b) Referenzsysteme'!$B$5:$K$57,5,FALSE)*'2d) Planwerte (Anlage)'!O$23</f>
        <v>0</v>
      </c>
      <c r="P152" s="1460">
        <f>VLOOKUP('2d) Planwerte (Anlage)'!$I$11,'3b) Referenzsysteme'!$B$5:$K$57,5,FALSE)*'2d) Planwerte (Anlage)'!P$23</f>
        <v>0</v>
      </c>
      <c r="Q152" s="1460">
        <f>VLOOKUP('2d) Planwerte (Anlage)'!$I$11,'3b) Referenzsysteme'!$B$5:$K$57,5,FALSE)*'2d) Planwerte (Anlage)'!Q$23</f>
        <v>0</v>
      </c>
      <c r="R152" s="1460">
        <f>VLOOKUP('2d) Planwerte (Anlage)'!$I$11,'3b) Referenzsysteme'!$B$5:$K$57,5,FALSE)*'2d) Planwerte (Anlage)'!R$23</f>
        <v>0</v>
      </c>
      <c r="S152" s="1460">
        <f>VLOOKUP('2d) Planwerte (Anlage)'!$I$11,'3b) Referenzsysteme'!$B$5:$K$57,5,FALSE)*'2d) Planwerte (Anlage)'!S$23</f>
        <v>0</v>
      </c>
      <c r="T152" s="1460">
        <f>VLOOKUP('2d) Planwerte (Anlage)'!$I$11,'3b) Referenzsysteme'!$B$5:$K$57,5,FALSE)*'2d) Planwerte (Anlage)'!T$23</f>
        <v>0</v>
      </c>
      <c r="U152" s="1499">
        <f>VLOOKUP('2d) Planwerte (Anlage)'!$I$11,'3b) Referenzsysteme'!$B$5:$K$57,5,FALSE)*'2d) Planwerte (Anlage)'!U$23</f>
        <v>0</v>
      </c>
    </row>
    <row r="153" spans="2:21" s="1198" customFormat="1">
      <c r="B153" s="1572" t="s">
        <v>106</v>
      </c>
      <c r="C153" s="1597" t="s">
        <v>157</v>
      </c>
      <c r="D153" s="1594">
        <f>VLOOKUP('2d) Planwerte (Anlage)'!$I$11,'3b) Referenzsysteme'!$B$5:$K$57,6,FALSE)</f>
        <v>0</v>
      </c>
      <c r="E153" s="1464">
        <f>VLOOKUP('2d) Planwerte (Anlage)'!$I$11,'3b) Referenzsysteme'!$B$5:$K$57,6,FALSE)*'2d) Planwerte (Anlage)'!E$23</f>
        <v>0</v>
      </c>
      <c r="F153" s="1464">
        <f>VLOOKUP('2d) Planwerte (Anlage)'!$I$11,'3b) Referenzsysteme'!$B$5:$K$57,6,FALSE)*'2d) Planwerte (Anlage)'!F$23</f>
        <v>0</v>
      </c>
      <c r="G153" s="1464">
        <f>VLOOKUP('2d) Planwerte (Anlage)'!$I$11,'3b) Referenzsysteme'!$B$5:$K$57,6,FALSE)*'2d) Planwerte (Anlage)'!G$23</f>
        <v>0</v>
      </c>
      <c r="H153" s="1464">
        <f>VLOOKUP('2d) Planwerte (Anlage)'!$I$11,'3b) Referenzsysteme'!$B$5:$K$57,6,FALSE)*'2d) Planwerte (Anlage)'!H$23</f>
        <v>0</v>
      </c>
      <c r="I153" s="1464">
        <f>VLOOKUP('2d) Planwerte (Anlage)'!$I$11,'3b) Referenzsysteme'!$B$5:$K$57,6,FALSE)*'2d) Planwerte (Anlage)'!I$23</f>
        <v>0</v>
      </c>
      <c r="J153" s="1464">
        <f>VLOOKUP('2d) Planwerte (Anlage)'!$I$11,'3b) Referenzsysteme'!$B$5:$K$57,6,FALSE)*'2d) Planwerte (Anlage)'!J$23</f>
        <v>0</v>
      </c>
      <c r="K153" s="1464">
        <f>VLOOKUP('2d) Planwerte (Anlage)'!$I$11,'3b) Referenzsysteme'!$B$5:$K$57,6,FALSE)*'2d) Planwerte (Anlage)'!K$23</f>
        <v>0</v>
      </c>
      <c r="L153" s="1464">
        <f>VLOOKUP('2d) Planwerte (Anlage)'!$I$11,'3b) Referenzsysteme'!$B$5:$K$57,6,FALSE)*'2d) Planwerte (Anlage)'!L$23</f>
        <v>0</v>
      </c>
      <c r="M153" s="1464">
        <f>VLOOKUP('2d) Planwerte (Anlage)'!$I$11,'3b) Referenzsysteme'!$B$5:$K$57,6,FALSE)*'2d) Planwerte (Anlage)'!M$23</f>
        <v>0</v>
      </c>
      <c r="N153" s="1464">
        <f>VLOOKUP('2d) Planwerte (Anlage)'!$I$11,'3b) Referenzsysteme'!$B$5:$K$57,6,FALSE)*'2d) Planwerte (Anlage)'!N$23</f>
        <v>0</v>
      </c>
      <c r="O153" s="1464">
        <f>VLOOKUP('2d) Planwerte (Anlage)'!$I$11,'3b) Referenzsysteme'!$B$5:$K$57,6,FALSE)*'2d) Planwerte (Anlage)'!O$23</f>
        <v>0</v>
      </c>
      <c r="P153" s="1464">
        <f>VLOOKUP('2d) Planwerte (Anlage)'!$I$11,'3b) Referenzsysteme'!$B$5:$K$57,6,FALSE)*'2d) Planwerte (Anlage)'!P$23</f>
        <v>0</v>
      </c>
      <c r="Q153" s="1464">
        <f>VLOOKUP('2d) Planwerte (Anlage)'!$I$11,'3b) Referenzsysteme'!$B$5:$K$57,6,FALSE)*'2d) Planwerte (Anlage)'!Q$23</f>
        <v>0</v>
      </c>
      <c r="R153" s="1464">
        <f>VLOOKUP('2d) Planwerte (Anlage)'!$I$11,'3b) Referenzsysteme'!$B$5:$K$57,6,FALSE)*'2d) Planwerte (Anlage)'!R$23</f>
        <v>0</v>
      </c>
      <c r="S153" s="1464">
        <f>VLOOKUP('2d) Planwerte (Anlage)'!$I$11,'3b) Referenzsysteme'!$B$5:$K$57,6,FALSE)*'2d) Planwerte (Anlage)'!S$23</f>
        <v>0</v>
      </c>
      <c r="T153" s="1464">
        <f>VLOOKUP('2d) Planwerte (Anlage)'!$I$11,'3b) Referenzsysteme'!$B$5:$K$57,6,FALSE)*'2d) Planwerte (Anlage)'!T$23</f>
        <v>0</v>
      </c>
      <c r="U153" s="1548">
        <f>VLOOKUP('2d) Planwerte (Anlage)'!$I$11,'3b) Referenzsysteme'!$B$5:$K$57,6,FALSE)*'2d) Planwerte (Anlage)'!U$23</f>
        <v>0</v>
      </c>
    </row>
    <row r="154" spans="2:21" s="1198" customFormat="1">
      <c r="B154" s="1273" t="s">
        <v>321</v>
      </c>
      <c r="C154" s="1596" t="s">
        <v>157</v>
      </c>
      <c r="D154" s="1593">
        <f>VLOOKUP('2d) Planwerte (Anlage)'!$I$11,'3b) Referenzsysteme'!$B$5:$K$57,7,FALSE)</f>
        <v>0</v>
      </c>
      <c r="E154" s="1460">
        <f>VLOOKUP('2d) Planwerte (Anlage)'!$I$11,'3b) Referenzsysteme'!$B$5:$K$57,7,FALSE)*'2d) Planwerte (Anlage)'!E$23</f>
        <v>0</v>
      </c>
      <c r="F154" s="1460">
        <f>VLOOKUP('2d) Planwerte (Anlage)'!$I$11,'3b) Referenzsysteme'!$B$5:$K$57,7,FALSE)*'2d) Planwerte (Anlage)'!F$23</f>
        <v>0</v>
      </c>
      <c r="G154" s="1460">
        <f>VLOOKUP('2d) Planwerte (Anlage)'!$I$11,'3b) Referenzsysteme'!$B$5:$K$57,7,FALSE)*'2d) Planwerte (Anlage)'!G$23</f>
        <v>0</v>
      </c>
      <c r="H154" s="1460">
        <f>VLOOKUP('2d) Planwerte (Anlage)'!$I$11,'3b) Referenzsysteme'!$B$5:$K$57,7,FALSE)*'2d) Planwerte (Anlage)'!H$23</f>
        <v>0</v>
      </c>
      <c r="I154" s="1460">
        <f>VLOOKUP('2d) Planwerte (Anlage)'!$I$11,'3b) Referenzsysteme'!$B$5:$K$57,7,FALSE)*'2d) Planwerte (Anlage)'!I$23</f>
        <v>0</v>
      </c>
      <c r="J154" s="1460">
        <f>VLOOKUP('2d) Planwerte (Anlage)'!$I$11,'3b) Referenzsysteme'!$B$5:$K$57,7,FALSE)*'2d) Planwerte (Anlage)'!J$23</f>
        <v>0</v>
      </c>
      <c r="K154" s="1460">
        <f>VLOOKUP('2d) Planwerte (Anlage)'!$I$11,'3b) Referenzsysteme'!$B$5:$K$57,7,FALSE)*'2d) Planwerte (Anlage)'!K$23</f>
        <v>0</v>
      </c>
      <c r="L154" s="1460">
        <f>VLOOKUP('2d) Planwerte (Anlage)'!$I$11,'3b) Referenzsysteme'!$B$5:$K$57,7,FALSE)*'2d) Planwerte (Anlage)'!L$23</f>
        <v>0</v>
      </c>
      <c r="M154" s="1460">
        <f>VLOOKUP('2d) Planwerte (Anlage)'!$I$11,'3b) Referenzsysteme'!$B$5:$K$57,7,FALSE)*'2d) Planwerte (Anlage)'!M$23</f>
        <v>0</v>
      </c>
      <c r="N154" s="1460">
        <f>VLOOKUP('2d) Planwerte (Anlage)'!$I$11,'3b) Referenzsysteme'!$B$5:$K$57,7,FALSE)*'2d) Planwerte (Anlage)'!N$23</f>
        <v>0</v>
      </c>
      <c r="O154" s="1460">
        <f>VLOOKUP('2d) Planwerte (Anlage)'!$I$11,'3b) Referenzsysteme'!$B$5:$K$57,7,FALSE)*'2d) Planwerte (Anlage)'!O$23</f>
        <v>0</v>
      </c>
      <c r="P154" s="1460">
        <f>VLOOKUP('2d) Planwerte (Anlage)'!$I$11,'3b) Referenzsysteme'!$B$5:$K$57,7,FALSE)*'2d) Planwerte (Anlage)'!P$23</f>
        <v>0</v>
      </c>
      <c r="Q154" s="1460">
        <f>VLOOKUP('2d) Planwerte (Anlage)'!$I$11,'3b) Referenzsysteme'!$B$5:$K$57,7,FALSE)*'2d) Planwerte (Anlage)'!Q$23</f>
        <v>0</v>
      </c>
      <c r="R154" s="1460">
        <f>VLOOKUP('2d) Planwerte (Anlage)'!$I$11,'3b) Referenzsysteme'!$B$5:$K$57,7,FALSE)*'2d) Planwerte (Anlage)'!R$23</f>
        <v>0</v>
      </c>
      <c r="S154" s="1460">
        <f>VLOOKUP('2d) Planwerte (Anlage)'!$I$11,'3b) Referenzsysteme'!$B$5:$K$57,7,FALSE)*'2d) Planwerte (Anlage)'!S$23</f>
        <v>0</v>
      </c>
      <c r="T154" s="1460">
        <f>VLOOKUP('2d) Planwerte (Anlage)'!$I$11,'3b) Referenzsysteme'!$B$5:$K$57,7,FALSE)*'2d) Planwerte (Anlage)'!T$23</f>
        <v>0</v>
      </c>
      <c r="U154" s="1499">
        <f>VLOOKUP('2d) Planwerte (Anlage)'!$I$11,'3b) Referenzsysteme'!$B$5:$K$57,7,FALSE)*'2d) Planwerte (Anlage)'!U$23</f>
        <v>0</v>
      </c>
    </row>
    <row r="155" spans="2:21" s="1198" customFormat="1" ht="15" customHeight="1" thickBot="1">
      <c r="B155" s="1583" t="s">
        <v>569</v>
      </c>
      <c r="C155" s="1598" t="s">
        <v>157</v>
      </c>
      <c r="D155" s="1595">
        <f>VLOOKUP('2d) Planwerte (Anlage)'!$I$11,'3b) Referenzsysteme'!$B$5:$K$57,8,FALSE)</f>
        <v>0</v>
      </c>
      <c r="E155" s="1586">
        <f>VLOOKUP('2d) Planwerte (Anlage)'!$I$11,'3b) Referenzsysteme'!$B$5:$K$57,8,FALSE)*'2d) Planwerte (Anlage)'!E$23</f>
        <v>0</v>
      </c>
      <c r="F155" s="1586">
        <f>VLOOKUP('2d) Planwerte (Anlage)'!$I$11,'3b) Referenzsysteme'!$B$5:$K$57,8,FALSE)*'2d) Planwerte (Anlage)'!F$23</f>
        <v>0</v>
      </c>
      <c r="G155" s="1586">
        <f>VLOOKUP('2d) Planwerte (Anlage)'!$I$11,'3b) Referenzsysteme'!$B$5:$K$57,8,FALSE)*'2d) Planwerte (Anlage)'!G$23</f>
        <v>0</v>
      </c>
      <c r="H155" s="1586">
        <f>VLOOKUP('2d) Planwerte (Anlage)'!$I$11,'3b) Referenzsysteme'!$B$5:$K$57,8,FALSE)*'2d) Planwerte (Anlage)'!H$23</f>
        <v>0</v>
      </c>
      <c r="I155" s="1586">
        <f>VLOOKUP('2d) Planwerte (Anlage)'!$I$11,'3b) Referenzsysteme'!$B$5:$K$57,8,FALSE)*'2d) Planwerte (Anlage)'!I$23</f>
        <v>0</v>
      </c>
      <c r="J155" s="1586">
        <f>VLOOKUP('2d) Planwerte (Anlage)'!$I$11,'3b) Referenzsysteme'!$B$5:$K$57,8,FALSE)*'2d) Planwerte (Anlage)'!J$23</f>
        <v>0</v>
      </c>
      <c r="K155" s="1586">
        <f>VLOOKUP('2d) Planwerte (Anlage)'!$I$11,'3b) Referenzsysteme'!$B$5:$K$57,8,FALSE)*'2d) Planwerte (Anlage)'!K$23</f>
        <v>0</v>
      </c>
      <c r="L155" s="1586">
        <f>VLOOKUP('2d) Planwerte (Anlage)'!$I$11,'3b) Referenzsysteme'!$B$5:$K$57,8,FALSE)*'2d) Planwerte (Anlage)'!L$23</f>
        <v>0</v>
      </c>
      <c r="M155" s="1586">
        <f>VLOOKUP('2d) Planwerte (Anlage)'!$I$11,'3b) Referenzsysteme'!$B$5:$K$57,8,FALSE)*'2d) Planwerte (Anlage)'!M$23</f>
        <v>0</v>
      </c>
      <c r="N155" s="1586">
        <f>VLOOKUP('2d) Planwerte (Anlage)'!$I$11,'3b) Referenzsysteme'!$B$5:$K$57,8,FALSE)*'2d) Planwerte (Anlage)'!N$23</f>
        <v>0</v>
      </c>
      <c r="O155" s="1586">
        <f>VLOOKUP('2d) Planwerte (Anlage)'!$I$11,'3b) Referenzsysteme'!$B$5:$K$57,8,FALSE)*'2d) Planwerte (Anlage)'!O$23</f>
        <v>0</v>
      </c>
      <c r="P155" s="1586">
        <f>VLOOKUP('2d) Planwerte (Anlage)'!$I$11,'3b) Referenzsysteme'!$B$5:$K$57,8,FALSE)*'2d) Planwerte (Anlage)'!P$23</f>
        <v>0</v>
      </c>
      <c r="Q155" s="1586">
        <f>VLOOKUP('2d) Planwerte (Anlage)'!$I$11,'3b) Referenzsysteme'!$B$5:$K$57,8,FALSE)*'2d) Planwerte (Anlage)'!Q$23</f>
        <v>0</v>
      </c>
      <c r="R155" s="1586">
        <f>VLOOKUP('2d) Planwerte (Anlage)'!$I$11,'3b) Referenzsysteme'!$B$5:$K$57,8,FALSE)*'2d) Planwerte (Anlage)'!R$23</f>
        <v>0</v>
      </c>
      <c r="S155" s="1586">
        <f>VLOOKUP('2d) Planwerte (Anlage)'!$I$11,'3b) Referenzsysteme'!$B$5:$K$57,8,FALSE)*'2d) Planwerte (Anlage)'!S$23</f>
        <v>0</v>
      </c>
      <c r="T155" s="1586">
        <f>VLOOKUP('2d) Planwerte (Anlage)'!$I$11,'3b) Referenzsysteme'!$B$5:$K$57,8,FALSE)*'2d) Planwerte (Anlage)'!T$23</f>
        <v>0</v>
      </c>
      <c r="U155" s="1588">
        <f>VLOOKUP('2d) Planwerte (Anlage)'!$I$11,'3b) Referenzsysteme'!$B$5:$K$57,8,FALSE)*'2d) Planwerte (Anlage)'!U$23</f>
        <v>0</v>
      </c>
    </row>
    <row r="156" spans="2:21" s="1198" customFormat="1" ht="20.5" customHeight="1" thickBot="1">
      <c r="B156" s="1520" t="s">
        <v>317</v>
      </c>
      <c r="C156" s="1533" t="s">
        <v>310</v>
      </c>
      <c r="D156" s="1528">
        <f>VLOOKUP('2d) Planwerte (Anlage)'!$I$11,'3b) Referenzsysteme'!$B$5:$K$57,9,FALSE)</f>
        <v>0</v>
      </c>
      <c r="E156" s="1507">
        <f>IF('2d) Planwerte (Anlage)'!$I$11="50: Wasserstoff", E175, IF('2d) Planwerte (Anlage)'!$I$11="51: Synthesegas",E192, IF( '2d) Planwerte (Anlage)'!$I$11="Wärmebereitstellung und Brennstoffeinsatz", E209, VLOOKUP('2d) Planwerte (Anlage)'!$I$11,'3b) Referenzsysteme'!$B$5:$K$57,9,FALSE))))*'2d) Planwerte (Anlage)'!E$23</f>
        <v>0</v>
      </c>
      <c r="F156" s="1507">
        <f>IF('2d) Planwerte (Anlage)'!$I$11="50: Wasserstoff", F175, IF('2d) Planwerte (Anlage)'!$I$11="51: Synthesegas",F192, IF( '2d) Planwerte (Anlage)'!$I$11="Wärmebereitstellung und Brennstoffeinsatz", F209, VLOOKUP('2d) Planwerte (Anlage)'!$I$11,'3b) Referenzsysteme'!$B$5:$K$57,9,FALSE))))*'2d) Planwerte (Anlage)'!F$23</f>
        <v>0</v>
      </c>
      <c r="G156" s="1507">
        <f>IF('2d) Planwerte (Anlage)'!$I$11="50: Wasserstoff", G175, IF('2d) Planwerte (Anlage)'!$I$11="51: Synthesegas",G192, IF( '2d) Planwerte (Anlage)'!$I$11="Wärmebereitstellung und Brennstoffeinsatz", G209, VLOOKUP('2d) Planwerte (Anlage)'!$I$11,'3b) Referenzsysteme'!$B$5:$K$57,9,FALSE))))*'2d) Planwerte (Anlage)'!G$23</f>
        <v>0</v>
      </c>
      <c r="H156" s="1507">
        <f>IF('2d) Planwerte (Anlage)'!$I$11="50: Wasserstoff", H175, IF('2d) Planwerte (Anlage)'!$I$11="51: Synthesegas",H192, IF( '2d) Planwerte (Anlage)'!$I$11="Wärmebereitstellung und Brennstoffeinsatz", H209, VLOOKUP('2d) Planwerte (Anlage)'!$I$11,'3b) Referenzsysteme'!$B$5:$K$57,9,FALSE))))*'2d) Planwerte (Anlage)'!H$23</f>
        <v>0</v>
      </c>
      <c r="I156" s="1507">
        <f>IF('2d) Planwerte (Anlage)'!$I$11="50: Wasserstoff", I175, IF('2d) Planwerte (Anlage)'!$I$11="51: Synthesegas",I192, IF( '2d) Planwerte (Anlage)'!$I$11="Wärmebereitstellung und Brennstoffeinsatz", I209, VLOOKUP('2d) Planwerte (Anlage)'!$I$11,'3b) Referenzsysteme'!$B$5:$K$57,9,FALSE))))*'2d) Planwerte (Anlage)'!I$23</f>
        <v>0</v>
      </c>
      <c r="J156" s="1507">
        <f>IF('2d) Planwerte (Anlage)'!$I$11="50: Wasserstoff", J175, IF('2d) Planwerte (Anlage)'!$I$11="51: Synthesegas",J192, IF( '2d) Planwerte (Anlage)'!$I$11="Wärmebereitstellung und Brennstoffeinsatz", J209, VLOOKUP('2d) Planwerte (Anlage)'!$I$11,'3b) Referenzsysteme'!$B$5:$K$57,9,FALSE))))*'2d) Planwerte (Anlage)'!J$23</f>
        <v>0</v>
      </c>
      <c r="K156" s="1507">
        <f>IF('2d) Planwerte (Anlage)'!$I$11="50: Wasserstoff", K175, IF('2d) Planwerte (Anlage)'!$I$11="51: Synthesegas",K192, IF( '2d) Planwerte (Anlage)'!$I$11="Wärmebereitstellung und Brennstoffeinsatz", K209, VLOOKUP('2d) Planwerte (Anlage)'!$I$11,'3b) Referenzsysteme'!$B$5:$K$57,9,FALSE))))*'2d) Planwerte (Anlage)'!K$23</f>
        <v>0</v>
      </c>
      <c r="L156" s="1507">
        <f>IF('2d) Planwerte (Anlage)'!$I$11="50: Wasserstoff", L175, IF('2d) Planwerte (Anlage)'!$I$11="51: Synthesegas",L192, IF( '2d) Planwerte (Anlage)'!$I$11="Wärmebereitstellung und Brennstoffeinsatz", L209, VLOOKUP('2d) Planwerte (Anlage)'!$I$11,'3b) Referenzsysteme'!$B$5:$K$57,9,FALSE))))*'2d) Planwerte (Anlage)'!L$23</f>
        <v>0</v>
      </c>
      <c r="M156" s="1507">
        <f>IF('2d) Planwerte (Anlage)'!$I$11="50: Wasserstoff", M175, IF('2d) Planwerte (Anlage)'!$I$11="51: Synthesegas",M192, IF( '2d) Planwerte (Anlage)'!$I$11="Wärmebereitstellung und Brennstoffeinsatz", M209, VLOOKUP('2d) Planwerte (Anlage)'!$I$11,'3b) Referenzsysteme'!$B$5:$K$57,9,FALSE))))*'2d) Planwerte (Anlage)'!M$23</f>
        <v>0</v>
      </c>
      <c r="N156" s="1507">
        <f>IF('2d) Planwerte (Anlage)'!$I$11="50: Wasserstoff", N175, IF('2d) Planwerte (Anlage)'!$I$11="51: Synthesegas",N192, IF( '2d) Planwerte (Anlage)'!$I$11="Wärmebereitstellung und Brennstoffeinsatz", N209, VLOOKUP('2d) Planwerte (Anlage)'!$I$11,'3b) Referenzsysteme'!$B$5:$K$57,9,FALSE))))*'2d) Planwerte (Anlage)'!N$23</f>
        <v>0</v>
      </c>
      <c r="O156" s="1507">
        <f>IF('2d) Planwerte (Anlage)'!$I$11="50: Wasserstoff", O175, IF('2d) Planwerte (Anlage)'!$I$11="51: Synthesegas",O192, IF( '2d) Planwerte (Anlage)'!$I$11="Wärmebereitstellung und Brennstoffeinsatz", O209, VLOOKUP('2d) Planwerte (Anlage)'!$I$11,'3b) Referenzsysteme'!$B$5:$K$57,9,FALSE))))*'2d) Planwerte (Anlage)'!O$23</f>
        <v>0</v>
      </c>
      <c r="P156" s="1507">
        <f>IF('2d) Planwerte (Anlage)'!$I$11="50: Wasserstoff", P175, IF('2d) Planwerte (Anlage)'!$I$11="51: Synthesegas",P192, IF( '2d) Planwerte (Anlage)'!$I$11="Wärmebereitstellung und Brennstoffeinsatz", P209, VLOOKUP('2d) Planwerte (Anlage)'!$I$11,'3b) Referenzsysteme'!$B$5:$K$57,9,FALSE))))*'2d) Planwerte (Anlage)'!P$23</f>
        <v>0</v>
      </c>
      <c r="Q156" s="1507">
        <f>IF('2d) Planwerte (Anlage)'!$I$11="50: Wasserstoff", Q175, IF('2d) Planwerte (Anlage)'!$I$11="51: Synthesegas",Q192, IF( '2d) Planwerte (Anlage)'!$I$11="Wärmebereitstellung und Brennstoffeinsatz", Q209, VLOOKUP('2d) Planwerte (Anlage)'!$I$11,'3b) Referenzsysteme'!$B$5:$K$57,9,FALSE))))*'2d) Planwerte (Anlage)'!Q$23</f>
        <v>0</v>
      </c>
      <c r="R156" s="1507">
        <f>IF('2d) Planwerte (Anlage)'!$I$11="50: Wasserstoff", R175, IF('2d) Planwerte (Anlage)'!$I$11="51: Synthesegas",R192, IF( '2d) Planwerte (Anlage)'!$I$11="Wärmebereitstellung und Brennstoffeinsatz", R209, VLOOKUP('2d) Planwerte (Anlage)'!$I$11,'3b) Referenzsysteme'!$B$5:$K$57,9,FALSE))))*'2d) Planwerte (Anlage)'!R$23</f>
        <v>0</v>
      </c>
      <c r="S156" s="1507">
        <f>IF('2d) Planwerte (Anlage)'!$I$11="50: Wasserstoff", S175, IF('2d) Planwerte (Anlage)'!$I$11="51: Synthesegas",S192, IF( '2d) Planwerte (Anlage)'!$I$11="Wärmebereitstellung und Brennstoffeinsatz", S209, VLOOKUP('2d) Planwerte (Anlage)'!$I$11,'3b) Referenzsysteme'!$B$5:$K$57,9,FALSE))))*'2d) Planwerte (Anlage)'!S$23</f>
        <v>0</v>
      </c>
      <c r="T156" s="1507">
        <f>IF('2d) Planwerte (Anlage)'!$I$11="50: Wasserstoff", T175, IF('2d) Planwerte (Anlage)'!$I$11="51: Synthesegas",T192, IF( '2d) Planwerte (Anlage)'!$I$11="Wärmebereitstellung und Brennstoffeinsatz", T209, VLOOKUP('2d) Planwerte (Anlage)'!$I$11,'3b) Referenzsysteme'!$B$5:$K$57,9,FALSE))))*'2d) Planwerte (Anlage)'!T$23</f>
        <v>0</v>
      </c>
      <c r="U156" s="1508">
        <f>IF('2d) Planwerte (Anlage)'!$I$11="50: Wasserstoff", U175, IF('2d) Planwerte (Anlage)'!$I$11="51: Synthesegas",U192, IF( '2d) Planwerte (Anlage)'!$I$11="Wärmebereitstellung und Brennstoffeinsatz", U209, VLOOKUP('2d) Planwerte (Anlage)'!$I$11,'3b) Referenzsysteme'!$B$5:$K$57,9,FALSE))))*'2d) Planwerte (Anlage)'!U$23</f>
        <v>0</v>
      </c>
    </row>
    <row r="157" spans="2:21" s="1198" customFormat="1" ht="15" thickBot="1"/>
    <row r="158" spans="2:21" s="1198" customFormat="1" ht="19" thickBot="1">
      <c r="B158" s="1627" t="s">
        <v>329</v>
      </c>
      <c r="C158" s="1645"/>
    </row>
    <row r="159" spans="2:21" s="1198" customFormat="1" ht="19" thickBot="1">
      <c r="B159" s="1376" t="s">
        <v>330</v>
      </c>
      <c r="C159" s="1535" t="str">
        <f>IF('2d) Planwerte (Anlage)'!C26="50: Wasserstoff","Vorprodukt ausgewählt","Kein Vorprodukt ausgewählt")</f>
        <v>Kein Vorprodukt ausgewählt</v>
      </c>
      <c r="D159" s="1535" t="str">
        <f>'2d) Planwerte (Anlage)'!C26</f>
        <v/>
      </c>
    </row>
    <row r="160" spans="2:21" s="1198" customFormat="1" ht="15" thickBot="1">
      <c r="B160" s="1536"/>
      <c r="C160" s="1537"/>
      <c r="D160" s="1538"/>
      <c r="E160" s="1539">
        <f>YEAR('2b) Allg. Inputs'!$C$8)</f>
        <v>1900</v>
      </c>
      <c r="F160" s="1540">
        <f>E160+1</f>
        <v>1901</v>
      </c>
      <c r="G160" s="1540">
        <f t="shared" ref="G160:R160" si="36">F160+1</f>
        <v>1902</v>
      </c>
      <c r="H160" s="1540">
        <f t="shared" si="36"/>
        <v>1903</v>
      </c>
      <c r="I160" s="1540">
        <f t="shared" si="36"/>
        <v>1904</v>
      </c>
      <c r="J160" s="1540">
        <f t="shared" si="36"/>
        <v>1905</v>
      </c>
      <c r="K160" s="1540">
        <f t="shared" si="36"/>
        <v>1906</v>
      </c>
      <c r="L160" s="1540">
        <f t="shared" si="36"/>
        <v>1907</v>
      </c>
      <c r="M160" s="1540">
        <f t="shared" si="36"/>
        <v>1908</v>
      </c>
      <c r="N160" s="1540">
        <f t="shared" si="36"/>
        <v>1909</v>
      </c>
      <c r="O160" s="1540">
        <f t="shared" si="36"/>
        <v>1910</v>
      </c>
      <c r="P160" s="1540">
        <f t="shared" si="36"/>
        <v>1911</v>
      </c>
      <c r="Q160" s="1540">
        <f t="shared" si="36"/>
        <v>1912</v>
      </c>
      <c r="R160" s="1540">
        <f t="shared" si="36"/>
        <v>1913</v>
      </c>
      <c r="S160" s="1540">
        <f>IF('4c) Berechnungen_MFS'!E99 = "Nein",R160+1, R160+1&amp;" 1. Teil-KJ")</f>
        <v>1914</v>
      </c>
      <c r="T160" s="1541" t="str">
        <f>IF('4c) Berechnungen_MFS'!E99 = "Nein","", R160+1&amp;" 2. Teil-KJ")</f>
        <v/>
      </c>
      <c r="U160" s="1542" t="str">
        <f>IF('4c) Berechnungen_MFS'!E99="Ja",R160+2,"")</f>
        <v/>
      </c>
    </row>
    <row r="161" spans="2:21" s="1198" customFormat="1">
      <c r="B161" s="1543" t="s">
        <v>582</v>
      </c>
      <c r="C161" s="1544" t="s">
        <v>331</v>
      </c>
      <c r="D161" s="1545"/>
      <c r="E161" s="1546">
        <f>IF($C$159="Vorprodukt ausgewählt",IF('2d) Planwerte (Anlage)'!$D$17="50: Wasserstoff",'2d) Planwerte (Anlage)'!E17,0)+IF('2d) Planwerte (Anlage)'!$D$18="50: Wasserstoff",'2d) Planwerte (Anlage)'!E18,0)+IF('2d) Planwerte (Anlage)'!$D$19="50: Wasserstoff",'2d) Planwerte (Anlage)'!E19,0)+IF('2d) Planwerte (Anlage)'!$D$20="50: Wasserstoff",'2d) Planwerte (Anlage)'!E20,0)+IF('2d) Planwerte (Anlage)'!$D$21="50: Wasserstoff",'2d) Planwerte (Anlage)'!E21,0) +IF('2d) Planwerte (Anlage)'!$D$22="50: Wasserstoff",'2d) Planwerte (Anlage)'!E22,0) + IF('2d) Planwerte (Anlage)'!$D$23="50: Wasserstoff",'2d) Planwerte (Anlage)'!E23,0),0)</f>
        <v>0</v>
      </c>
      <c r="F161" s="1546">
        <f>IF($C$159="Vorprodukt ausgewählt",IF('2d) Planwerte (Anlage)'!$D$17="50: Wasserstoff",'2d) Planwerte (Anlage)'!F17,0)+IF('2d) Planwerte (Anlage)'!$D$18="50: Wasserstoff",'2d) Planwerte (Anlage)'!F18,0)+IF('2d) Planwerte (Anlage)'!$D$19="50: Wasserstoff",'2d) Planwerte (Anlage)'!F19,0)+IF('2d) Planwerte (Anlage)'!$D$20="50: Wasserstoff",'2d) Planwerte (Anlage)'!F20,0)+IF('2d) Planwerte (Anlage)'!$D$21="50: Wasserstoff",'2d) Planwerte (Anlage)'!F21,0) +IF('2d) Planwerte (Anlage)'!$D$22="50: Wasserstoff",'2d) Planwerte (Anlage)'!F22,0) + IF('2d) Planwerte (Anlage)'!$D$23="50: Wasserstoff",'2d) Planwerte (Anlage)'!F23,0),0)</f>
        <v>0</v>
      </c>
      <c r="G161" s="1546">
        <f>IF($C$159="Vorprodukt ausgewählt",IF('2d) Planwerte (Anlage)'!$D$17="50: Wasserstoff",'2d) Planwerte (Anlage)'!G17,0)+IF('2d) Planwerte (Anlage)'!$D$18="50: Wasserstoff",'2d) Planwerte (Anlage)'!G18,0)+IF('2d) Planwerte (Anlage)'!$D$19="50: Wasserstoff",'2d) Planwerte (Anlage)'!G19,0)+IF('2d) Planwerte (Anlage)'!$D$20="50: Wasserstoff",'2d) Planwerte (Anlage)'!G20,0)+IF('2d) Planwerte (Anlage)'!$D$21="50: Wasserstoff",'2d) Planwerte (Anlage)'!G21,0) +IF('2d) Planwerte (Anlage)'!$D$22="50: Wasserstoff",'2d) Planwerte (Anlage)'!G22,0) + IF('2d) Planwerte (Anlage)'!$D$23="50: Wasserstoff",'2d) Planwerte (Anlage)'!G23,0),0)</f>
        <v>0</v>
      </c>
      <c r="H161" s="1546">
        <f>IF($C$159="Vorprodukt ausgewählt",IF('2d) Planwerte (Anlage)'!$D$17="50: Wasserstoff",'2d) Planwerte (Anlage)'!H17,0)+IF('2d) Planwerte (Anlage)'!$D$18="50: Wasserstoff",'2d) Planwerte (Anlage)'!H18,0)+IF('2d) Planwerte (Anlage)'!$D$19="50: Wasserstoff",'2d) Planwerte (Anlage)'!H19,0)+IF('2d) Planwerte (Anlage)'!$D$20="50: Wasserstoff",'2d) Planwerte (Anlage)'!H20,0)+IF('2d) Planwerte (Anlage)'!$D$21="50: Wasserstoff",'2d) Planwerte (Anlage)'!H21,0) +IF('2d) Planwerte (Anlage)'!$D$22="50: Wasserstoff",'2d) Planwerte (Anlage)'!H22,0) + IF('2d) Planwerte (Anlage)'!$D$23="50: Wasserstoff",'2d) Planwerte (Anlage)'!H23,0),0)</f>
        <v>0</v>
      </c>
      <c r="I161" s="1546">
        <f>IF($C$159="Vorprodukt ausgewählt",IF('2d) Planwerte (Anlage)'!$D$17="50: Wasserstoff",'2d) Planwerte (Anlage)'!I17,0)+IF('2d) Planwerte (Anlage)'!$D$18="50: Wasserstoff",'2d) Planwerte (Anlage)'!I18,0)+IF('2d) Planwerte (Anlage)'!$D$19="50: Wasserstoff",'2d) Planwerte (Anlage)'!I19,0)+IF('2d) Planwerte (Anlage)'!$D$20="50: Wasserstoff",'2d) Planwerte (Anlage)'!I20,0)+IF('2d) Planwerte (Anlage)'!$D$21="50: Wasserstoff",'2d) Planwerte (Anlage)'!I21,0) +IF('2d) Planwerte (Anlage)'!$D$22="50: Wasserstoff",'2d) Planwerte (Anlage)'!I22,0) + IF('2d) Planwerte (Anlage)'!$D$23="50: Wasserstoff",'2d) Planwerte (Anlage)'!I23,0),0)</f>
        <v>0</v>
      </c>
      <c r="J161" s="1546">
        <f>IF($C$159="Vorprodukt ausgewählt",IF('2d) Planwerte (Anlage)'!$D$17="50: Wasserstoff",'2d) Planwerte (Anlage)'!J17,0)+IF('2d) Planwerte (Anlage)'!$D$18="50: Wasserstoff",'2d) Planwerte (Anlage)'!J18,0)+IF('2d) Planwerte (Anlage)'!$D$19="50: Wasserstoff",'2d) Planwerte (Anlage)'!J19,0)+IF('2d) Planwerte (Anlage)'!$D$20="50: Wasserstoff",'2d) Planwerte (Anlage)'!J20,0)+IF('2d) Planwerte (Anlage)'!$D$21="50: Wasserstoff",'2d) Planwerte (Anlage)'!J21,0) +IF('2d) Planwerte (Anlage)'!$D$22="50: Wasserstoff",'2d) Planwerte (Anlage)'!J22,0) + IF('2d) Planwerte (Anlage)'!$D$23="50: Wasserstoff",'2d) Planwerte (Anlage)'!J23,0),0)</f>
        <v>0</v>
      </c>
      <c r="K161" s="1546">
        <f>IF($C$159="Vorprodukt ausgewählt",IF('2d) Planwerte (Anlage)'!$D$17="50: Wasserstoff",'2d) Planwerte (Anlage)'!K17,0)+IF('2d) Planwerte (Anlage)'!$D$18="50: Wasserstoff",'2d) Planwerte (Anlage)'!K18,0)+IF('2d) Planwerte (Anlage)'!$D$19="50: Wasserstoff",'2d) Planwerte (Anlage)'!K19,0)+IF('2d) Planwerte (Anlage)'!$D$20="50: Wasserstoff",'2d) Planwerte (Anlage)'!K20,0)+IF('2d) Planwerte (Anlage)'!$D$21="50: Wasserstoff",'2d) Planwerte (Anlage)'!K21,0) +IF('2d) Planwerte (Anlage)'!$D$22="50: Wasserstoff",'2d) Planwerte (Anlage)'!K22,0) + IF('2d) Planwerte (Anlage)'!$D$23="50: Wasserstoff",'2d) Planwerte (Anlage)'!K23,0),0)</f>
        <v>0</v>
      </c>
      <c r="L161" s="1546">
        <f>IF($C$159="Vorprodukt ausgewählt",IF('2d) Planwerte (Anlage)'!$D$17="50: Wasserstoff",'2d) Planwerte (Anlage)'!L17,0)+IF('2d) Planwerte (Anlage)'!$D$18="50: Wasserstoff",'2d) Planwerte (Anlage)'!L18,0)+IF('2d) Planwerte (Anlage)'!$D$19="50: Wasserstoff",'2d) Planwerte (Anlage)'!L19,0)+IF('2d) Planwerte (Anlage)'!$D$20="50: Wasserstoff",'2d) Planwerte (Anlage)'!L20,0)+IF('2d) Planwerte (Anlage)'!$D$21="50: Wasserstoff",'2d) Planwerte (Anlage)'!L21,0) +IF('2d) Planwerte (Anlage)'!$D$22="50: Wasserstoff",'2d) Planwerte (Anlage)'!L22,0) + IF('2d) Planwerte (Anlage)'!$D$23="50: Wasserstoff",'2d) Planwerte (Anlage)'!L23,0),0)</f>
        <v>0</v>
      </c>
      <c r="M161" s="1546">
        <f>IF($C$159="Vorprodukt ausgewählt",IF('2d) Planwerte (Anlage)'!$D$17="50: Wasserstoff",'2d) Planwerte (Anlage)'!M17,0)+IF('2d) Planwerte (Anlage)'!$D$18="50: Wasserstoff",'2d) Planwerte (Anlage)'!M18,0)+IF('2d) Planwerte (Anlage)'!$D$19="50: Wasserstoff",'2d) Planwerte (Anlage)'!M19,0)+IF('2d) Planwerte (Anlage)'!$D$20="50: Wasserstoff",'2d) Planwerte (Anlage)'!M20,0)+IF('2d) Planwerte (Anlage)'!$D$21="50: Wasserstoff",'2d) Planwerte (Anlage)'!M21,0) +IF('2d) Planwerte (Anlage)'!$D$22="50: Wasserstoff",'2d) Planwerte (Anlage)'!M22,0) + IF('2d) Planwerte (Anlage)'!$D$23="50: Wasserstoff",'2d) Planwerte (Anlage)'!M23,0),0)</f>
        <v>0</v>
      </c>
      <c r="N161" s="1546">
        <f>IF($C$159="Vorprodukt ausgewählt",IF('2d) Planwerte (Anlage)'!$D$17="50: Wasserstoff",'2d) Planwerte (Anlage)'!N17,0)+IF('2d) Planwerte (Anlage)'!$D$18="50: Wasserstoff",'2d) Planwerte (Anlage)'!N18,0)+IF('2d) Planwerte (Anlage)'!$D$19="50: Wasserstoff",'2d) Planwerte (Anlage)'!N19,0)+IF('2d) Planwerte (Anlage)'!$D$20="50: Wasserstoff",'2d) Planwerte (Anlage)'!N20,0)+IF('2d) Planwerte (Anlage)'!$D$21="50: Wasserstoff",'2d) Planwerte (Anlage)'!N21,0) +IF('2d) Planwerte (Anlage)'!$D$22="50: Wasserstoff",'2d) Planwerte (Anlage)'!N22,0) + IF('2d) Planwerte (Anlage)'!$D$23="50: Wasserstoff",'2d) Planwerte (Anlage)'!N23,0),0)</f>
        <v>0</v>
      </c>
      <c r="O161" s="1546">
        <f>IF($C$159="Vorprodukt ausgewählt",IF('2d) Planwerte (Anlage)'!$D$17="50: Wasserstoff",'2d) Planwerte (Anlage)'!O17,0)+IF('2d) Planwerte (Anlage)'!$D$18="50: Wasserstoff",'2d) Planwerte (Anlage)'!O18,0)+IF('2d) Planwerte (Anlage)'!$D$19="50: Wasserstoff",'2d) Planwerte (Anlage)'!O19,0)+IF('2d) Planwerte (Anlage)'!$D$20="50: Wasserstoff",'2d) Planwerte (Anlage)'!O20,0)+IF('2d) Planwerte (Anlage)'!$D$21="50: Wasserstoff",'2d) Planwerte (Anlage)'!O21,0) +IF('2d) Planwerte (Anlage)'!$D$22="50: Wasserstoff",'2d) Planwerte (Anlage)'!O22,0) + IF('2d) Planwerte (Anlage)'!$D$23="50: Wasserstoff",'2d) Planwerte (Anlage)'!O23,0),0)</f>
        <v>0</v>
      </c>
      <c r="P161" s="1546">
        <f>IF($C$159="Vorprodukt ausgewählt",IF('2d) Planwerte (Anlage)'!$D$17="50: Wasserstoff",'2d) Planwerte (Anlage)'!P17,0)+IF('2d) Planwerte (Anlage)'!$D$18="50: Wasserstoff",'2d) Planwerte (Anlage)'!P18,0)+IF('2d) Planwerte (Anlage)'!$D$19="50: Wasserstoff",'2d) Planwerte (Anlage)'!P19,0)+IF('2d) Planwerte (Anlage)'!$D$20="50: Wasserstoff",'2d) Planwerte (Anlage)'!P20,0)+IF('2d) Planwerte (Anlage)'!$D$21="50: Wasserstoff",'2d) Planwerte (Anlage)'!P21,0) +IF('2d) Planwerte (Anlage)'!$D$22="50: Wasserstoff",'2d) Planwerte (Anlage)'!P22,0) + IF('2d) Planwerte (Anlage)'!$D$23="50: Wasserstoff",'2d) Planwerte (Anlage)'!P23,0),0)</f>
        <v>0</v>
      </c>
      <c r="Q161" s="1546">
        <f>IF($C$159="Vorprodukt ausgewählt",IF('2d) Planwerte (Anlage)'!$D$17="50: Wasserstoff",'2d) Planwerte (Anlage)'!Q17,0)+IF('2d) Planwerte (Anlage)'!$D$18="50: Wasserstoff",'2d) Planwerte (Anlage)'!Q18,0)+IF('2d) Planwerte (Anlage)'!$D$19="50: Wasserstoff",'2d) Planwerte (Anlage)'!Q19,0)+IF('2d) Planwerte (Anlage)'!$D$20="50: Wasserstoff",'2d) Planwerte (Anlage)'!Q20,0)+IF('2d) Planwerte (Anlage)'!$D$21="50: Wasserstoff",'2d) Planwerte (Anlage)'!Q21,0) +IF('2d) Planwerte (Anlage)'!$D$22="50: Wasserstoff",'2d) Planwerte (Anlage)'!Q22,0) + IF('2d) Planwerte (Anlage)'!$D$23="50: Wasserstoff",'2d) Planwerte (Anlage)'!Q23,0),0)</f>
        <v>0</v>
      </c>
      <c r="R161" s="1546">
        <f>IF($C$159="Vorprodukt ausgewählt",IF('2d) Planwerte (Anlage)'!$D$17="50: Wasserstoff",'2d) Planwerte (Anlage)'!R17,0)+IF('2d) Planwerte (Anlage)'!$D$18="50: Wasserstoff",'2d) Planwerte (Anlage)'!R18,0)+IF('2d) Planwerte (Anlage)'!$D$19="50: Wasserstoff",'2d) Planwerte (Anlage)'!R19,0)+IF('2d) Planwerte (Anlage)'!$D$20="50: Wasserstoff",'2d) Planwerte (Anlage)'!R20,0)+IF('2d) Planwerte (Anlage)'!$D$21="50: Wasserstoff",'2d) Planwerte (Anlage)'!R21,0) +IF('2d) Planwerte (Anlage)'!$D$22="50: Wasserstoff",'2d) Planwerte (Anlage)'!R22,0) + IF('2d) Planwerte (Anlage)'!$D$23="50: Wasserstoff",'2d) Planwerte (Anlage)'!R23,0),0)</f>
        <v>0</v>
      </c>
      <c r="S161" s="1546">
        <f>IF($C$159="Vorprodukt ausgewählt",IF('2d) Planwerte (Anlage)'!$D$17="50: Wasserstoff",'2d) Planwerte (Anlage)'!S17,0)+IF('2d) Planwerte (Anlage)'!$D$18="50: Wasserstoff",'2d) Planwerte (Anlage)'!S18,0)+IF('2d) Planwerte (Anlage)'!$D$19="50: Wasserstoff",'2d) Planwerte (Anlage)'!S19,0)+IF('2d) Planwerte (Anlage)'!$D$20="50: Wasserstoff",'2d) Planwerte (Anlage)'!S20,0)+IF('2d) Planwerte (Anlage)'!$D$21="50: Wasserstoff",'2d) Planwerte (Anlage)'!S21,0) +IF('2d) Planwerte (Anlage)'!$D$22="50: Wasserstoff",'2d) Planwerte (Anlage)'!S22,0) + IF('2d) Planwerte (Anlage)'!$D$23="50: Wasserstoff",'2d) Planwerte (Anlage)'!S23,0),0)</f>
        <v>0</v>
      </c>
      <c r="T161" s="1546">
        <f>IF($C$159="Vorprodukt ausgewählt",IF('2d) Planwerte (Anlage)'!$D$17="50: Wasserstoff",'2d) Planwerte (Anlage)'!T17,0)+IF('2d) Planwerte (Anlage)'!$D$18="50: Wasserstoff",'2d) Planwerte (Anlage)'!T18,0)+IF('2d) Planwerte (Anlage)'!$D$19="50: Wasserstoff",'2d) Planwerte (Anlage)'!T19,0)+IF('2d) Planwerte (Anlage)'!$D$20="50: Wasserstoff",'2d) Planwerte (Anlage)'!T20,0)+IF('2d) Planwerte (Anlage)'!$D$21="50: Wasserstoff",'2d) Planwerte (Anlage)'!T21,0) +IF('2d) Planwerte (Anlage)'!$D$22="50: Wasserstoff",'2d) Planwerte (Anlage)'!T22,0) + IF('2d) Planwerte (Anlage)'!$D$23="50: Wasserstoff",'2d) Planwerte (Anlage)'!T23,0),0)</f>
        <v>0</v>
      </c>
      <c r="U161" s="1544">
        <f>IF($C$159="Vorprodukt ausgewählt",IF('2d) Planwerte (Anlage)'!$D$17="50: Wasserstoff",'2d) Planwerte (Anlage)'!U17,0)+IF('2d) Planwerte (Anlage)'!$D$18="50: Wasserstoff",'2d) Planwerte (Anlage)'!U18,0)+IF('2d) Planwerte (Anlage)'!$D$19="50: Wasserstoff",'2d) Planwerte (Anlage)'!U19,0)+IF('2d) Planwerte (Anlage)'!$D$20="50: Wasserstoff",'2d) Planwerte (Anlage)'!U20,0)+IF('2d) Planwerte (Anlage)'!$D$21="50: Wasserstoff",'2d) Planwerte (Anlage)'!U21,0) +IF('2d) Planwerte (Anlage)'!$D$22="50: Wasserstoff",'2d) Planwerte (Anlage)'!U22,0) + IF('2d) Planwerte (Anlage)'!$D$23="50: Wasserstoff",'2d) Planwerte (Anlage)'!U23,0),0)</f>
        <v>0</v>
      </c>
    </row>
    <row r="162" spans="2:21" s="1198" customFormat="1">
      <c r="B162" s="1459" t="s">
        <v>574</v>
      </c>
      <c r="C162" s="1499" t="s">
        <v>182</v>
      </c>
      <c r="D162" s="1460"/>
      <c r="E162" s="1547">
        <f>IF($C$159="Vorprodukt ausgewählt",'2d) Planwerte (Anlage)'!E32,0)</f>
        <v>0</v>
      </c>
      <c r="F162" s="1547">
        <f>IF($C$159="Vorprodukt ausgewählt",'2d) Planwerte (Anlage)'!F32,0)</f>
        <v>0</v>
      </c>
      <c r="G162" s="1547">
        <f>IF($C$159="Vorprodukt ausgewählt",'2d) Planwerte (Anlage)'!G32,0)</f>
        <v>0</v>
      </c>
      <c r="H162" s="1547">
        <f>IF($C$159="Vorprodukt ausgewählt",'2d) Planwerte (Anlage)'!H32,0)</f>
        <v>0</v>
      </c>
      <c r="I162" s="1547">
        <f>IF($C$159="Vorprodukt ausgewählt",'2d) Planwerte (Anlage)'!I32,0)</f>
        <v>0</v>
      </c>
      <c r="J162" s="1547">
        <f>IF($C$159="Vorprodukt ausgewählt",'2d) Planwerte (Anlage)'!J32,0)</f>
        <v>0</v>
      </c>
      <c r="K162" s="1547">
        <f>IF($C$159="Vorprodukt ausgewählt",'2d) Planwerte (Anlage)'!K32,0)</f>
        <v>0</v>
      </c>
      <c r="L162" s="1547">
        <f>IF($C$159="Vorprodukt ausgewählt",'2d) Planwerte (Anlage)'!L32,0)</f>
        <v>0</v>
      </c>
      <c r="M162" s="1547">
        <f>IF($C$159="Vorprodukt ausgewählt",'2d) Planwerte (Anlage)'!M32,0)</f>
        <v>0</v>
      </c>
      <c r="N162" s="1547">
        <f>IF($C$159="Vorprodukt ausgewählt",'2d) Planwerte (Anlage)'!N32,0)</f>
        <v>0</v>
      </c>
      <c r="O162" s="1547">
        <f>IF($C$159="Vorprodukt ausgewählt",'2d) Planwerte (Anlage)'!O32,0)</f>
        <v>0</v>
      </c>
      <c r="P162" s="1547">
        <f>IF($C$159="Vorprodukt ausgewählt",'2d) Planwerte (Anlage)'!P32,0)</f>
        <v>0</v>
      </c>
      <c r="Q162" s="1547">
        <f>IF($C$159="Vorprodukt ausgewählt",'2d) Planwerte (Anlage)'!Q32,0)</f>
        <v>0</v>
      </c>
      <c r="R162" s="1547">
        <f>IF($C$159="Vorprodukt ausgewählt",'2d) Planwerte (Anlage)'!R32,0)</f>
        <v>0</v>
      </c>
      <c r="S162" s="1547">
        <f>IF($C$159="Vorprodukt ausgewählt",'2d) Planwerte (Anlage)'!S32,0)</f>
        <v>0</v>
      </c>
      <c r="T162" s="1547">
        <f>IF($C$159="Vorprodukt ausgewählt",'2d) Planwerte (Anlage)'!T32,0)</f>
        <v>0</v>
      </c>
      <c r="U162" s="1499">
        <f>IF($C$159="Vorprodukt ausgewählt",'2d) Planwerte (Anlage)'!U32,0)</f>
        <v>0</v>
      </c>
    </row>
    <row r="163" spans="2:21" s="1198" customFormat="1">
      <c r="B163" s="1463" t="s">
        <v>575</v>
      </c>
      <c r="C163" s="1548" t="s">
        <v>182</v>
      </c>
      <c r="D163" s="1464"/>
      <c r="E163" s="1549">
        <f>IF($C$159="Vorprodukt ausgewählt",'2d) Planwerte (Anlage)'!E34,0)</f>
        <v>0</v>
      </c>
      <c r="F163" s="1549">
        <f>IF($C$159="Vorprodukt ausgewählt",'2d) Planwerte (Anlage)'!F34,0)</f>
        <v>0</v>
      </c>
      <c r="G163" s="1549">
        <f>IF($C$159="Vorprodukt ausgewählt",'2d) Planwerte (Anlage)'!G34,0)</f>
        <v>0</v>
      </c>
      <c r="H163" s="1549">
        <f>IF($C$159="Vorprodukt ausgewählt",'2d) Planwerte (Anlage)'!H34,0)</f>
        <v>0</v>
      </c>
      <c r="I163" s="1549">
        <f>IF($C$159="Vorprodukt ausgewählt",'2d) Planwerte (Anlage)'!I34,0)</f>
        <v>0</v>
      </c>
      <c r="J163" s="1549">
        <f>IF($C$159="Vorprodukt ausgewählt",'2d) Planwerte (Anlage)'!J34,0)</f>
        <v>0</v>
      </c>
      <c r="K163" s="1549">
        <f>IF($C$159="Vorprodukt ausgewählt",'2d) Planwerte (Anlage)'!K34,0)</f>
        <v>0</v>
      </c>
      <c r="L163" s="1549">
        <f>IF($C$159="Vorprodukt ausgewählt",'2d) Planwerte (Anlage)'!L34,0)</f>
        <v>0</v>
      </c>
      <c r="M163" s="1549">
        <f>IF($C$159="Vorprodukt ausgewählt",'2d) Planwerte (Anlage)'!M34,0)</f>
        <v>0</v>
      </c>
      <c r="N163" s="1549">
        <f>IF($C$159="Vorprodukt ausgewählt",'2d) Planwerte (Anlage)'!N34,0)</f>
        <v>0</v>
      </c>
      <c r="O163" s="1549">
        <f>IF($C$159="Vorprodukt ausgewählt",'2d) Planwerte (Anlage)'!O34,0)</f>
        <v>0</v>
      </c>
      <c r="P163" s="1549">
        <f>IF($C$159="Vorprodukt ausgewählt",'2d) Planwerte (Anlage)'!P34,0)</f>
        <v>0</v>
      </c>
      <c r="Q163" s="1549">
        <f>IF($C$159="Vorprodukt ausgewählt",'2d) Planwerte (Anlage)'!Q34,0)</f>
        <v>0</v>
      </c>
      <c r="R163" s="1549">
        <f>IF($C$159="Vorprodukt ausgewählt",'2d) Planwerte (Anlage)'!R34,0)</f>
        <v>0</v>
      </c>
      <c r="S163" s="1549">
        <f>IF($C$159="Vorprodukt ausgewählt",'2d) Planwerte (Anlage)'!S34,0)</f>
        <v>0</v>
      </c>
      <c r="T163" s="1549">
        <f>IF($C$159="Vorprodukt ausgewählt",'2d) Planwerte (Anlage)'!T34,0)</f>
        <v>0</v>
      </c>
      <c r="U163" s="1548">
        <f>IF($C$159="Vorprodukt ausgewählt",'2d) Planwerte (Anlage)'!U34,0)</f>
        <v>0</v>
      </c>
    </row>
    <row r="164" spans="2:21" s="1198" customFormat="1">
      <c r="B164" s="1459" t="s">
        <v>576</v>
      </c>
      <c r="C164" s="1499" t="s">
        <v>182</v>
      </c>
      <c r="D164" s="1460"/>
      <c r="E164" s="1547">
        <f>IF($C$159="Vorprodukt ausgewählt",'2d) Planwerte (Anlage)'!E36,0)</f>
        <v>0</v>
      </c>
      <c r="F164" s="1547">
        <f>IF($C$159="Vorprodukt ausgewählt",'2d) Planwerte (Anlage)'!F36,0)</f>
        <v>0</v>
      </c>
      <c r="G164" s="1547">
        <f>IF($C$159="Vorprodukt ausgewählt",'2d) Planwerte (Anlage)'!G36,0)</f>
        <v>0</v>
      </c>
      <c r="H164" s="1547">
        <f>IF($C$159="Vorprodukt ausgewählt",'2d) Planwerte (Anlage)'!H36,0)</f>
        <v>0</v>
      </c>
      <c r="I164" s="1547">
        <f>IF($C$159="Vorprodukt ausgewählt",'2d) Planwerte (Anlage)'!I36,0)</f>
        <v>0</v>
      </c>
      <c r="J164" s="1547">
        <f>IF($C$159="Vorprodukt ausgewählt",'2d) Planwerte (Anlage)'!J36,0)</f>
        <v>0</v>
      </c>
      <c r="K164" s="1547">
        <f>IF($C$159="Vorprodukt ausgewählt",'2d) Planwerte (Anlage)'!K36,0)</f>
        <v>0</v>
      </c>
      <c r="L164" s="1547">
        <f>IF($C$159="Vorprodukt ausgewählt",'2d) Planwerte (Anlage)'!L36,0)</f>
        <v>0</v>
      </c>
      <c r="M164" s="1547">
        <f>IF($C$159="Vorprodukt ausgewählt",'2d) Planwerte (Anlage)'!M36,0)</f>
        <v>0</v>
      </c>
      <c r="N164" s="1547">
        <f>IF($C$159="Vorprodukt ausgewählt",'2d) Planwerte (Anlage)'!N36,0)</f>
        <v>0</v>
      </c>
      <c r="O164" s="1547">
        <f>IF($C$159="Vorprodukt ausgewählt",'2d) Planwerte (Anlage)'!O36,0)</f>
        <v>0</v>
      </c>
      <c r="P164" s="1547">
        <f>IF($C$159="Vorprodukt ausgewählt",'2d) Planwerte (Anlage)'!P36,0)</f>
        <v>0</v>
      </c>
      <c r="Q164" s="1547">
        <f>IF($C$159="Vorprodukt ausgewählt",'2d) Planwerte (Anlage)'!Q36,0)</f>
        <v>0</v>
      </c>
      <c r="R164" s="1547">
        <f>IF($C$159="Vorprodukt ausgewählt",'2d) Planwerte (Anlage)'!R36,0)</f>
        <v>0</v>
      </c>
      <c r="S164" s="1547">
        <f>IF($C$159="Vorprodukt ausgewählt",'2d) Planwerte (Anlage)'!S36,0)</f>
        <v>0</v>
      </c>
      <c r="T164" s="1547">
        <f>IF($C$159="Vorprodukt ausgewählt",'2d) Planwerte (Anlage)'!T36,0)</f>
        <v>0</v>
      </c>
      <c r="U164" s="1499">
        <f>IF($C$159="Vorprodukt ausgewählt",'2d) Planwerte (Anlage)'!U36,0)</f>
        <v>0</v>
      </c>
    </row>
    <row r="165" spans="2:21" s="1198" customFormat="1">
      <c r="B165" s="1463" t="s">
        <v>577</v>
      </c>
      <c r="C165" s="1548" t="s">
        <v>182</v>
      </c>
      <c r="D165" s="1464"/>
      <c r="E165" s="1549">
        <f>IF($C$159="Vorprodukt ausgewählt",'2d) Planwerte (Anlage)'!E38,0)</f>
        <v>0</v>
      </c>
      <c r="F165" s="1549">
        <f>IF($C$159="Vorprodukt ausgewählt",'2d) Planwerte (Anlage)'!F38,0)</f>
        <v>0</v>
      </c>
      <c r="G165" s="1549">
        <f>IF($C$159="Vorprodukt ausgewählt",'2d) Planwerte (Anlage)'!G38,0)</f>
        <v>0</v>
      </c>
      <c r="H165" s="1549">
        <f>IF($C$159="Vorprodukt ausgewählt",'2d) Planwerte (Anlage)'!H38,0)</f>
        <v>0</v>
      </c>
      <c r="I165" s="1549">
        <f>IF($C$159="Vorprodukt ausgewählt",'2d) Planwerte (Anlage)'!I38,0)</f>
        <v>0</v>
      </c>
      <c r="J165" s="1549">
        <f>IF($C$159="Vorprodukt ausgewählt",'2d) Planwerte (Anlage)'!J38,0)</f>
        <v>0</v>
      </c>
      <c r="K165" s="1549">
        <f>IF($C$159="Vorprodukt ausgewählt",'2d) Planwerte (Anlage)'!K38,0)</f>
        <v>0</v>
      </c>
      <c r="L165" s="1549">
        <f>IF($C$159="Vorprodukt ausgewählt",'2d) Planwerte (Anlage)'!L38,0)</f>
        <v>0</v>
      </c>
      <c r="M165" s="1549">
        <f>IF($C$159="Vorprodukt ausgewählt",'2d) Planwerte (Anlage)'!M38,0)</f>
        <v>0</v>
      </c>
      <c r="N165" s="1549">
        <f>IF($C$159="Vorprodukt ausgewählt",'2d) Planwerte (Anlage)'!N38,0)</f>
        <v>0</v>
      </c>
      <c r="O165" s="1549">
        <f>IF($C$159="Vorprodukt ausgewählt",'2d) Planwerte (Anlage)'!O38,0)</f>
        <v>0</v>
      </c>
      <c r="P165" s="1549">
        <f>IF($C$159="Vorprodukt ausgewählt",'2d) Planwerte (Anlage)'!P38,0)</f>
        <v>0</v>
      </c>
      <c r="Q165" s="1549">
        <f>IF($C$159="Vorprodukt ausgewählt",'2d) Planwerte (Anlage)'!Q38,0)</f>
        <v>0</v>
      </c>
      <c r="R165" s="1549">
        <f>IF($C$159="Vorprodukt ausgewählt",'2d) Planwerte (Anlage)'!R38,0)</f>
        <v>0</v>
      </c>
      <c r="S165" s="1549">
        <f>IF($C$159="Vorprodukt ausgewählt",'2d) Planwerte (Anlage)'!S38,0)</f>
        <v>0</v>
      </c>
      <c r="T165" s="1549">
        <f>IF($C$159="Vorprodukt ausgewählt",'2d) Planwerte (Anlage)'!T38,0)</f>
        <v>0</v>
      </c>
      <c r="U165" s="1548">
        <f>IF($C$159="Vorprodukt ausgewählt",'2d) Planwerte (Anlage)'!U38,0)</f>
        <v>0</v>
      </c>
    </row>
    <row r="166" spans="2:21" s="1198" customFormat="1">
      <c r="B166" s="1550" t="s">
        <v>585</v>
      </c>
      <c r="C166" s="1499" t="s">
        <v>332</v>
      </c>
      <c r="D166" s="1460"/>
      <c r="E166" s="1547">
        <f t="shared" ref="E166:U166" si="37">IFERROR(E$161/E162,0)</f>
        <v>0</v>
      </c>
      <c r="F166" s="1547">
        <f t="shared" si="37"/>
        <v>0</v>
      </c>
      <c r="G166" s="1547">
        <f t="shared" si="37"/>
        <v>0</v>
      </c>
      <c r="H166" s="1547">
        <f t="shared" si="37"/>
        <v>0</v>
      </c>
      <c r="I166" s="1547">
        <f t="shared" si="37"/>
        <v>0</v>
      </c>
      <c r="J166" s="1547">
        <f t="shared" si="37"/>
        <v>0</v>
      </c>
      <c r="K166" s="1547">
        <f t="shared" si="37"/>
        <v>0</v>
      </c>
      <c r="L166" s="1547">
        <f t="shared" si="37"/>
        <v>0</v>
      </c>
      <c r="M166" s="1547">
        <f t="shared" si="37"/>
        <v>0</v>
      </c>
      <c r="N166" s="1547">
        <f t="shared" si="37"/>
        <v>0</v>
      </c>
      <c r="O166" s="1547">
        <f t="shared" si="37"/>
        <v>0</v>
      </c>
      <c r="P166" s="1547">
        <f t="shared" si="37"/>
        <v>0</v>
      </c>
      <c r="Q166" s="1547">
        <f t="shared" si="37"/>
        <v>0</v>
      </c>
      <c r="R166" s="1547">
        <f t="shared" si="37"/>
        <v>0</v>
      </c>
      <c r="S166" s="1547">
        <f t="shared" si="37"/>
        <v>0</v>
      </c>
      <c r="T166" s="1547">
        <f t="shared" si="37"/>
        <v>0</v>
      </c>
      <c r="U166" s="1499">
        <f t="shared" si="37"/>
        <v>0</v>
      </c>
    </row>
    <row r="167" spans="2:21" s="1198" customFormat="1">
      <c r="B167" s="1551" t="s">
        <v>586</v>
      </c>
      <c r="C167" s="1548" t="s">
        <v>332</v>
      </c>
      <c r="D167" s="1464"/>
      <c r="E167" s="1549">
        <f t="shared" ref="E167:U167" si="38">IFERROR(E$161/E163,0)</f>
        <v>0</v>
      </c>
      <c r="F167" s="1549">
        <f t="shared" si="38"/>
        <v>0</v>
      </c>
      <c r="G167" s="1549">
        <f t="shared" si="38"/>
        <v>0</v>
      </c>
      <c r="H167" s="1549">
        <f t="shared" si="38"/>
        <v>0</v>
      </c>
      <c r="I167" s="1549">
        <f t="shared" si="38"/>
        <v>0</v>
      </c>
      <c r="J167" s="1549">
        <f t="shared" si="38"/>
        <v>0</v>
      </c>
      <c r="K167" s="1549">
        <f t="shared" si="38"/>
        <v>0</v>
      </c>
      <c r="L167" s="1549">
        <f t="shared" si="38"/>
        <v>0</v>
      </c>
      <c r="M167" s="1549">
        <f t="shared" si="38"/>
        <v>0</v>
      </c>
      <c r="N167" s="1549">
        <f t="shared" si="38"/>
        <v>0</v>
      </c>
      <c r="O167" s="1549">
        <f t="shared" si="38"/>
        <v>0</v>
      </c>
      <c r="P167" s="1549">
        <f t="shared" si="38"/>
        <v>0</v>
      </c>
      <c r="Q167" s="1549">
        <f t="shared" si="38"/>
        <v>0</v>
      </c>
      <c r="R167" s="1549">
        <f t="shared" si="38"/>
        <v>0</v>
      </c>
      <c r="S167" s="1549">
        <f t="shared" si="38"/>
        <v>0</v>
      </c>
      <c r="T167" s="1549">
        <f t="shared" si="38"/>
        <v>0</v>
      </c>
      <c r="U167" s="1548">
        <f t="shared" si="38"/>
        <v>0</v>
      </c>
    </row>
    <row r="168" spans="2:21" s="1198" customFormat="1">
      <c r="B168" s="1550" t="s">
        <v>587</v>
      </c>
      <c r="C168" s="1499" t="s">
        <v>332</v>
      </c>
      <c r="D168" s="1460"/>
      <c r="E168" s="1547">
        <f t="shared" ref="E168:U168" si="39">IFERROR(E$161/E164,0)</f>
        <v>0</v>
      </c>
      <c r="F168" s="1547">
        <f t="shared" si="39"/>
        <v>0</v>
      </c>
      <c r="G168" s="1547">
        <f t="shared" si="39"/>
        <v>0</v>
      </c>
      <c r="H168" s="1547">
        <f t="shared" si="39"/>
        <v>0</v>
      </c>
      <c r="I168" s="1547">
        <f t="shared" si="39"/>
        <v>0</v>
      </c>
      <c r="J168" s="1547">
        <f t="shared" si="39"/>
        <v>0</v>
      </c>
      <c r="K168" s="1547">
        <f t="shared" si="39"/>
        <v>0</v>
      </c>
      <c r="L168" s="1547">
        <f t="shared" si="39"/>
        <v>0</v>
      </c>
      <c r="M168" s="1547">
        <f t="shared" si="39"/>
        <v>0</v>
      </c>
      <c r="N168" s="1547">
        <f t="shared" si="39"/>
        <v>0</v>
      </c>
      <c r="O168" s="1547">
        <f t="shared" si="39"/>
        <v>0</v>
      </c>
      <c r="P168" s="1547">
        <f t="shared" si="39"/>
        <v>0</v>
      </c>
      <c r="Q168" s="1547">
        <f t="shared" si="39"/>
        <v>0</v>
      </c>
      <c r="R168" s="1547">
        <f t="shared" si="39"/>
        <v>0</v>
      </c>
      <c r="S168" s="1547">
        <f t="shared" si="39"/>
        <v>0</v>
      </c>
      <c r="T168" s="1547">
        <f t="shared" si="39"/>
        <v>0</v>
      </c>
      <c r="U168" s="1499">
        <f t="shared" si="39"/>
        <v>0</v>
      </c>
    </row>
    <row r="169" spans="2:21" s="1198" customFormat="1">
      <c r="B169" s="1551" t="s">
        <v>588</v>
      </c>
      <c r="C169" s="1548" t="s">
        <v>332</v>
      </c>
      <c r="D169" s="1464"/>
      <c r="E169" s="1549">
        <f t="shared" ref="E169:U169" si="40">IFERROR(E$161/E165,0)</f>
        <v>0</v>
      </c>
      <c r="F169" s="1549">
        <f t="shared" si="40"/>
        <v>0</v>
      </c>
      <c r="G169" s="1549">
        <f t="shared" si="40"/>
        <v>0</v>
      </c>
      <c r="H169" s="1549">
        <f t="shared" si="40"/>
        <v>0</v>
      </c>
      <c r="I169" s="1549">
        <f t="shared" si="40"/>
        <v>0</v>
      </c>
      <c r="J169" s="1549">
        <f t="shared" si="40"/>
        <v>0</v>
      </c>
      <c r="K169" s="1549">
        <f t="shared" si="40"/>
        <v>0</v>
      </c>
      <c r="L169" s="1549">
        <f t="shared" si="40"/>
        <v>0</v>
      </c>
      <c r="M169" s="1549">
        <f t="shared" si="40"/>
        <v>0</v>
      </c>
      <c r="N169" s="1549">
        <f t="shared" si="40"/>
        <v>0</v>
      </c>
      <c r="O169" s="1549">
        <f t="shared" si="40"/>
        <v>0</v>
      </c>
      <c r="P169" s="1549">
        <f t="shared" si="40"/>
        <v>0</v>
      </c>
      <c r="Q169" s="1549">
        <f t="shared" si="40"/>
        <v>0</v>
      </c>
      <c r="R169" s="1549">
        <f t="shared" si="40"/>
        <v>0</v>
      </c>
      <c r="S169" s="1549">
        <f t="shared" si="40"/>
        <v>0</v>
      </c>
      <c r="T169" s="1549">
        <f t="shared" si="40"/>
        <v>0</v>
      </c>
      <c r="U169" s="1548">
        <f t="shared" si="40"/>
        <v>0</v>
      </c>
    </row>
    <row r="170" spans="2:21" s="1198" customFormat="1" ht="16.5">
      <c r="B170" s="1459" t="s">
        <v>333</v>
      </c>
      <c r="C170" s="1552" t="s">
        <v>334</v>
      </c>
      <c r="D170" s="1469"/>
      <c r="E170" s="1547">
        <f>IF($C$159="Vorprodukt ausgewählt",VLOOKUP('2d) Planwerte (Anlage)'!$C$26,'3b) Referenzsysteme'!$B$6:$J$57,9),0)</f>
        <v>0</v>
      </c>
      <c r="F170" s="1547">
        <f>IF($C$159="Vorprodukt ausgewählt",VLOOKUP('2d) Planwerte (Anlage)'!$C$26,'3b) Referenzsysteme'!$B$6:$J$57,9),0)</f>
        <v>0</v>
      </c>
      <c r="G170" s="1547">
        <f>IF($C$159="Vorprodukt ausgewählt",VLOOKUP('2d) Planwerte (Anlage)'!$C$26,'3b) Referenzsysteme'!$B$6:$J$57,9),0)</f>
        <v>0</v>
      </c>
      <c r="H170" s="1547">
        <f>IF($C$159="Vorprodukt ausgewählt",VLOOKUP('2d) Planwerte (Anlage)'!$C$26,'3b) Referenzsysteme'!$B$6:$J$57,9),0)</f>
        <v>0</v>
      </c>
      <c r="I170" s="1547">
        <f>IF($C$159="Vorprodukt ausgewählt",VLOOKUP('2d) Planwerte (Anlage)'!$C$26,'3b) Referenzsysteme'!$B$6:$J$57,9),0)</f>
        <v>0</v>
      </c>
      <c r="J170" s="1547">
        <f>IF($C$159="Vorprodukt ausgewählt",VLOOKUP('2d) Planwerte (Anlage)'!$C$26,'3b) Referenzsysteme'!$B$6:$J$57,9),0)</f>
        <v>0</v>
      </c>
      <c r="K170" s="1547">
        <f>IF($C$159="Vorprodukt ausgewählt",VLOOKUP('2d) Planwerte (Anlage)'!$C$26,'3b) Referenzsysteme'!$B$6:$J$57,9),0)</f>
        <v>0</v>
      </c>
      <c r="L170" s="1547">
        <f>IF($C$159="Vorprodukt ausgewählt",VLOOKUP('2d) Planwerte (Anlage)'!$C$26,'3b) Referenzsysteme'!$B$6:$J$57,9),0)</f>
        <v>0</v>
      </c>
      <c r="M170" s="1547">
        <f>IF($C$159="Vorprodukt ausgewählt",VLOOKUP('2d) Planwerte (Anlage)'!$C$26,'3b) Referenzsysteme'!$B$6:$J$57,9),0)</f>
        <v>0</v>
      </c>
      <c r="N170" s="1547">
        <f>IF($C$159="Vorprodukt ausgewählt",VLOOKUP('2d) Planwerte (Anlage)'!$C$26,'3b) Referenzsysteme'!$B$6:$J$57,9),0)</f>
        <v>0</v>
      </c>
      <c r="O170" s="1547">
        <f>IF($C$159="Vorprodukt ausgewählt",VLOOKUP('2d) Planwerte (Anlage)'!$C$26,'3b) Referenzsysteme'!$B$6:$J$57,9),0)</f>
        <v>0</v>
      </c>
      <c r="P170" s="1547">
        <f>IF($C$159="Vorprodukt ausgewählt",VLOOKUP('2d) Planwerte (Anlage)'!$C$26,'3b) Referenzsysteme'!$B$6:$J$57,9),0)</f>
        <v>0</v>
      </c>
      <c r="Q170" s="1547">
        <f>IF($C$159="Vorprodukt ausgewählt",VLOOKUP('2d) Planwerte (Anlage)'!$C$26,'3b) Referenzsysteme'!$B$6:$J$57,9),0)</f>
        <v>0</v>
      </c>
      <c r="R170" s="1547">
        <f>IF($C$159="Vorprodukt ausgewählt",VLOOKUP('2d) Planwerte (Anlage)'!$C$26,'3b) Referenzsysteme'!$B$6:$J$57,9),0)</f>
        <v>0</v>
      </c>
      <c r="S170" s="1547">
        <f>IF($C$159="Vorprodukt ausgewählt",VLOOKUP('2d) Planwerte (Anlage)'!$C$26,'3b) Referenzsysteme'!$B$6:$J$57,9),0)</f>
        <v>0</v>
      </c>
      <c r="T170" s="1547">
        <f>IF($C$159="Vorprodukt ausgewählt",VLOOKUP('2d) Planwerte (Anlage)'!$C$26,'3b) Referenzsysteme'!$B$6:$J$57,9),0)</f>
        <v>0</v>
      </c>
      <c r="U170" s="1499">
        <f>IF($C$159="Vorprodukt ausgewählt",VLOOKUP('2d) Planwerte (Anlage)'!$C$26,'3b) Referenzsysteme'!$B$6:$J$57,9),0)</f>
        <v>0</v>
      </c>
    </row>
    <row r="171" spans="2:21" s="1198" customFormat="1" ht="16.5">
      <c r="B171" s="1463" t="s">
        <v>578</v>
      </c>
      <c r="C171" s="1553" t="s">
        <v>127</v>
      </c>
      <c r="D171" s="1554"/>
      <c r="E171" s="1555">
        <f>'2d) Planwerte (Anlage)'!$D$30</f>
        <v>0</v>
      </c>
      <c r="F171" s="1555">
        <f>'2d) Planwerte (Anlage)'!$D$30</f>
        <v>0</v>
      </c>
      <c r="G171" s="1555">
        <f>'2d) Planwerte (Anlage)'!$D$30</f>
        <v>0</v>
      </c>
      <c r="H171" s="1555">
        <f>'2d) Planwerte (Anlage)'!$D$30</f>
        <v>0</v>
      </c>
      <c r="I171" s="1555">
        <f>'2d) Planwerte (Anlage)'!$D$30</f>
        <v>0</v>
      </c>
      <c r="J171" s="1555">
        <f>'2d) Planwerte (Anlage)'!$D$30</f>
        <v>0</v>
      </c>
      <c r="K171" s="1555">
        <f>'2d) Planwerte (Anlage)'!$D$30</f>
        <v>0</v>
      </c>
      <c r="L171" s="1555">
        <f>'2d) Planwerte (Anlage)'!$D$30</f>
        <v>0</v>
      </c>
      <c r="M171" s="1555">
        <f>'2d) Planwerte (Anlage)'!$D$30</f>
        <v>0</v>
      </c>
      <c r="N171" s="1555">
        <f>'2d) Planwerte (Anlage)'!$D$30</f>
        <v>0</v>
      </c>
      <c r="O171" s="1555">
        <f>'2d) Planwerte (Anlage)'!$D$30</f>
        <v>0</v>
      </c>
      <c r="P171" s="1555">
        <f>'2d) Planwerte (Anlage)'!$D$30</f>
        <v>0</v>
      </c>
      <c r="Q171" s="1555">
        <f>'2d) Planwerte (Anlage)'!$D$30</f>
        <v>0</v>
      </c>
      <c r="R171" s="1555">
        <f>'2d) Planwerte (Anlage)'!$D$30</f>
        <v>0</v>
      </c>
      <c r="S171" s="1555">
        <f>'2d) Planwerte (Anlage)'!$D$30</f>
        <v>0</v>
      </c>
      <c r="T171" s="1555">
        <f>'2d) Planwerte (Anlage)'!$D$30</f>
        <v>0</v>
      </c>
      <c r="U171" s="1556">
        <f>'2d) Planwerte (Anlage)'!$D$30</f>
        <v>0</v>
      </c>
    </row>
    <row r="172" spans="2:21" s="1198" customFormat="1" ht="16.5">
      <c r="B172" s="1459" t="s">
        <v>579</v>
      </c>
      <c r="C172" s="1552" t="s">
        <v>127</v>
      </c>
      <c r="D172" s="1469"/>
      <c r="E172" s="1557">
        <f>'2d) Planwerte (Anlage)'!$E$30</f>
        <v>0</v>
      </c>
      <c r="F172" s="1557">
        <f>'2d) Planwerte (Anlage)'!$E$30</f>
        <v>0</v>
      </c>
      <c r="G172" s="1557">
        <f>'2d) Planwerte (Anlage)'!$E$30</f>
        <v>0</v>
      </c>
      <c r="H172" s="1557">
        <f>'2d) Planwerte (Anlage)'!$E$30</f>
        <v>0</v>
      </c>
      <c r="I172" s="1557">
        <f>'2d) Planwerte (Anlage)'!$E$30</f>
        <v>0</v>
      </c>
      <c r="J172" s="1557">
        <f>'2d) Planwerte (Anlage)'!$E$30</f>
        <v>0</v>
      </c>
      <c r="K172" s="1557">
        <f>'2d) Planwerte (Anlage)'!$E$30</f>
        <v>0</v>
      </c>
      <c r="L172" s="1557">
        <f>'2d) Planwerte (Anlage)'!$E$30</f>
        <v>0</v>
      </c>
      <c r="M172" s="1557">
        <f>'2d) Planwerte (Anlage)'!$E$30</f>
        <v>0</v>
      </c>
      <c r="N172" s="1557">
        <f>'2d) Planwerte (Anlage)'!$E$30</f>
        <v>0</v>
      </c>
      <c r="O172" s="1557">
        <f>'2d) Planwerte (Anlage)'!$E$30</f>
        <v>0</v>
      </c>
      <c r="P172" s="1557">
        <f>'2d) Planwerte (Anlage)'!$E$30</f>
        <v>0</v>
      </c>
      <c r="Q172" s="1557">
        <f>'2d) Planwerte (Anlage)'!$E$30</f>
        <v>0</v>
      </c>
      <c r="R172" s="1557">
        <f>'2d) Planwerte (Anlage)'!$E$30</f>
        <v>0</v>
      </c>
      <c r="S172" s="1557">
        <f>'2d) Planwerte (Anlage)'!$E$30</f>
        <v>0</v>
      </c>
      <c r="T172" s="1557">
        <f>'2d) Planwerte (Anlage)'!$E$30</f>
        <v>0</v>
      </c>
      <c r="U172" s="1558">
        <f>'2d) Planwerte (Anlage)'!$E$30</f>
        <v>0</v>
      </c>
    </row>
    <row r="173" spans="2:21" s="1198" customFormat="1" ht="16.5">
      <c r="B173" s="1463" t="s">
        <v>580</v>
      </c>
      <c r="C173" s="1553" t="s">
        <v>127</v>
      </c>
      <c r="D173" s="1554"/>
      <c r="E173" s="1555">
        <f>'2d) Planwerte (Anlage)'!$F$30</f>
        <v>0</v>
      </c>
      <c r="F173" s="1555">
        <f>'2d) Planwerte (Anlage)'!$F$30</f>
        <v>0</v>
      </c>
      <c r="G173" s="1555">
        <f>'2d) Planwerte (Anlage)'!$F$30</f>
        <v>0</v>
      </c>
      <c r="H173" s="1555">
        <f>'2d) Planwerte (Anlage)'!$F$30</f>
        <v>0</v>
      </c>
      <c r="I173" s="1555">
        <f>'2d) Planwerte (Anlage)'!$F$30</f>
        <v>0</v>
      </c>
      <c r="J173" s="1555">
        <f>'2d) Planwerte (Anlage)'!$F$30</f>
        <v>0</v>
      </c>
      <c r="K173" s="1555">
        <f>'2d) Planwerte (Anlage)'!$F$30</f>
        <v>0</v>
      </c>
      <c r="L173" s="1555">
        <f>'2d) Planwerte (Anlage)'!$F$30</f>
        <v>0</v>
      </c>
      <c r="M173" s="1555">
        <f>'2d) Planwerte (Anlage)'!$F$30</f>
        <v>0</v>
      </c>
      <c r="N173" s="1555">
        <f>'2d) Planwerte (Anlage)'!$F$30</f>
        <v>0</v>
      </c>
      <c r="O173" s="1555">
        <f>'2d) Planwerte (Anlage)'!$F$30</f>
        <v>0</v>
      </c>
      <c r="P173" s="1555">
        <f>'2d) Planwerte (Anlage)'!$F$30</f>
        <v>0</v>
      </c>
      <c r="Q173" s="1555">
        <f>'2d) Planwerte (Anlage)'!$F$30</f>
        <v>0</v>
      </c>
      <c r="R173" s="1555">
        <f>'2d) Planwerte (Anlage)'!$F$30</f>
        <v>0</v>
      </c>
      <c r="S173" s="1555">
        <f>'2d) Planwerte (Anlage)'!$F$30</f>
        <v>0</v>
      </c>
      <c r="T173" s="1555">
        <f>'2d) Planwerte (Anlage)'!$F$30</f>
        <v>0</v>
      </c>
      <c r="U173" s="1556">
        <f>'2d) Planwerte (Anlage)'!$F$30</f>
        <v>0</v>
      </c>
    </row>
    <row r="174" spans="2:21" s="1198" customFormat="1" ht="16.5">
      <c r="B174" s="1459" t="s">
        <v>581</v>
      </c>
      <c r="C174" s="1552" t="s">
        <v>127</v>
      </c>
      <c r="D174" s="1469"/>
      <c r="E174" s="1557">
        <f>'2d) Planwerte (Anlage)'!$G$30</f>
        <v>0</v>
      </c>
      <c r="F174" s="1557">
        <f>'2d) Planwerte (Anlage)'!$G$30</f>
        <v>0</v>
      </c>
      <c r="G174" s="1557">
        <f>'2d) Planwerte (Anlage)'!$G$30</f>
        <v>0</v>
      </c>
      <c r="H174" s="1557">
        <f>'2d) Planwerte (Anlage)'!$G$30</f>
        <v>0</v>
      </c>
      <c r="I174" s="1557">
        <f>'2d) Planwerte (Anlage)'!$G$30</f>
        <v>0</v>
      </c>
      <c r="J174" s="1557">
        <f>'2d) Planwerte (Anlage)'!$G$30</f>
        <v>0</v>
      </c>
      <c r="K174" s="1557">
        <f>'2d) Planwerte (Anlage)'!$G$30</f>
        <v>0</v>
      </c>
      <c r="L174" s="1557">
        <f>'2d) Planwerte (Anlage)'!$G$30</f>
        <v>0</v>
      </c>
      <c r="M174" s="1557">
        <f>'2d) Planwerte (Anlage)'!$G$30</f>
        <v>0</v>
      </c>
      <c r="N174" s="1557">
        <f>'2d) Planwerte (Anlage)'!$G$30</f>
        <v>0</v>
      </c>
      <c r="O174" s="1557">
        <f>'2d) Planwerte (Anlage)'!$G$30</f>
        <v>0</v>
      </c>
      <c r="P174" s="1557">
        <f>'2d) Planwerte (Anlage)'!$G$30</f>
        <v>0</v>
      </c>
      <c r="Q174" s="1557">
        <f>'2d) Planwerte (Anlage)'!$G$30</f>
        <v>0</v>
      </c>
      <c r="R174" s="1557">
        <f>'2d) Planwerte (Anlage)'!$G$30</f>
        <v>0</v>
      </c>
      <c r="S174" s="1557">
        <f>'2d) Planwerte (Anlage)'!$G$30</f>
        <v>0</v>
      </c>
      <c r="T174" s="1557">
        <f>'2d) Planwerte (Anlage)'!$G$30</f>
        <v>0</v>
      </c>
      <c r="U174" s="1558">
        <f>'2d) Planwerte (Anlage)'!$G$30</f>
        <v>0</v>
      </c>
    </row>
    <row r="175" spans="2:21" s="1198" customFormat="1" ht="17" thickBot="1">
      <c r="B175" s="1559" t="s">
        <v>335</v>
      </c>
      <c r="C175" s="1560" t="s">
        <v>334</v>
      </c>
      <c r="D175" s="1501"/>
      <c r="E175" s="1561">
        <f>E170+IFERROR(E171/E166,0)+IFERROR(E172/E167,0)+IFERROR(E173/E168,0)+IFERROR(E174/E169,0)</f>
        <v>0</v>
      </c>
      <c r="F175" s="1561">
        <f>F170+IFERROR(F171/F166,0)+IFERROR(F172/F167,0)+IFERROR(F173/F168,0)+IFERROR(F174/F169,0)</f>
        <v>0</v>
      </c>
      <c r="G175" s="1561">
        <f t="shared" ref="G175:U175" si="41">G170+IFERROR(G171/G166,0)+IFERROR(G172/G167,0)+IFERROR(G173/G168,0)+IFERROR(G174/G169,0)</f>
        <v>0</v>
      </c>
      <c r="H175" s="1561">
        <f t="shared" si="41"/>
        <v>0</v>
      </c>
      <c r="I175" s="1561">
        <f t="shared" si="41"/>
        <v>0</v>
      </c>
      <c r="J175" s="1561">
        <f t="shared" si="41"/>
        <v>0</v>
      </c>
      <c r="K175" s="1561">
        <f t="shared" si="41"/>
        <v>0</v>
      </c>
      <c r="L175" s="1561">
        <f t="shared" si="41"/>
        <v>0</v>
      </c>
      <c r="M175" s="1561">
        <f t="shared" si="41"/>
        <v>0</v>
      </c>
      <c r="N175" s="1561">
        <f t="shared" si="41"/>
        <v>0</v>
      </c>
      <c r="O175" s="1561">
        <f t="shared" si="41"/>
        <v>0</v>
      </c>
      <c r="P175" s="1561">
        <f t="shared" si="41"/>
        <v>0</v>
      </c>
      <c r="Q175" s="1561">
        <f t="shared" si="41"/>
        <v>0</v>
      </c>
      <c r="R175" s="1561">
        <f t="shared" si="41"/>
        <v>0</v>
      </c>
      <c r="S175" s="1561">
        <f t="shared" si="41"/>
        <v>0</v>
      </c>
      <c r="T175" s="1561">
        <f t="shared" si="41"/>
        <v>0</v>
      </c>
      <c r="U175" s="1502">
        <f t="shared" si="41"/>
        <v>0</v>
      </c>
    </row>
    <row r="176" spans="2:21" s="1198" customFormat="1" ht="19" thickBot="1">
      <c r="B176" s="1376" t="s">
        <v>336</v>
      </c>
      <c r="C176" s="1535" t="str">
        <f>IF('2d) Planwerte (Anlage)'!C42="51: Synthesegas","Vorprodukt ausgewählt","Kein Vorprodukt ausgewählt")</f>
        <v>Kein Vorprodukt ausgewählt</v>
      </c>
      <c r="D176" s="1535" t="str">
        <f>'2d) Planwerte (Anlage)'!C42</f>
        <v/>
      </c>
    </row>
    <row r="177" spans="2:21" s="1198" customFormat="1" ht="15" thickBot="1">
      <c r="B177" s="1536"/>
      <c r="C177" s="1537"/>
      <c r="D177" s="1538"/>
      <c r="E177" s="1539">
        <f>YEAR('2b) Allg. Inputs'!$C$8)</f>
        <v>1900</v>
      </c>
      <c r="F177" s="1540">
        <f>E177+1</f>
        <v>1901</v>
      </c>
      <c r="G177" s="1540">
        <f t="shared" ref="G177:R177" si="42">F177+1</f>
        <v>1902</v>
      </c>
      <c r="H177" s="1540">
        <f t="shared" si="42"/>
        <v>1903</v>
      </c>
      <c r="I177" s="1540">
        <f t="shared" si="42"/>
        <v>1904</v>
      </c>
      <c r="J177" s="1540">
        <f t="shared" si="42"/>
        <v>1905</v>
      </c>
      <c r="K177" s="1540">
        <f t="shared" si="42"/>
        <v>1906</v>
      </c>
      <c r="L177" s="1540">
        <f t="shared" si="42"/>
        <v>1907</v>
      </c>
      <c r="M177" s="1540">
        <f t="shared" si="42"/>
        <v>1908</v>
      </c>
      <c r="N177" s="1540">
        <f t="shared" si="42"/>
        <v>1909</v>
      </c>
      <c r="O177" s="1540">
        <f t="shared" si="42"/>
        <v>1910</v>
      </c>
      <c r="P177" s="1540">
        <f t="shared" si="42"/>
        <v>1911</v>
      </c>
      <c r="Q177" s="1540">
        <f t="shared" si="42"/>
        <v>1912</v>
      </c>
      <c r="R177" s="1540">
        <f t="shared" si="42"/>
        <v>1913</v>
      </c>
      <c r="S177" s="1540">
        <f>IF('4c) Berechnungen_MFS'!E99 = "Nein",R177+1, R177+1&amp;" 1. Teil-KJ")</f>
        <v>1914</v>
      </c>
      <c r="T177" s="1541" t="str">
        <f>IF('4c) Berechnungen_MFS'!E99 = "Nein","", R177+1&amp;" 2. Teil-KJ")</f>
        <v/>
      </c>
      <c r="U177" s="1542" t="str">
        <f>IF('4c) Berechnungen_MFS'!E99="Ja",R177+2,"")</f>
        <v/>
      </c>
    </row>
    <row r="178" spans="2:21" s="1198" customFormat="1">
      <c r="B178" s="1543" t="s">
        <v>582</v>
      </c>
      <c r="C178" s="1544" t="s">
        <v>331</v>
      </c>
      <c r="D178" s="1545"/>
      <c r="E178" s="1546">
        <f>IF($C$176="Vorprodukt ausgewählt",IF('2d) Planwerte (Anlage)'!$D$17="51: Synthesegas",'2d) Planwerte (Anlage)'!E17,0)+IF('2d) Planwerte (Anlage)'!$D$18="51: Synthesegas",'2d) Planwerte (Anlage)'!E18,0)+IF('2d) Planwerte (Anlage)'!$D$19="51: Synthesegas",'2d) Planwerte (Anlage)'!E19,0)+IF('2d) Planwerte (Anlage)'!$D$20="51: Synthesegas",'2d) Planwerte (Anlage)'!E20,0)+IF('2d) Planwerte (Anlage)'!$D$21="51: Synthesegas",'2d) Planwerte (Anlage)'!E21,0) +IF('2d) Planwerte (Anlage)'!$D$22="51: Synthesegas",'2d) Planwerte (Anlage)'!E22,0) + IF('2d) Planwerte (Anlage)'!$D$23="51: Synthesegas",'2d) Planwerte (Anlage)'!E23,0),0)</f>
        <v>0</v>
      </c>
      <c r="F178" s="1546">
        <f>IF($C$176="Vorprodukt ausgewählt",IF('2d) Planwerte (Anlage)'!$D$17="51: Synthesegas",'2d) Planwerte (Anlage)'!F17,0)+IF('2d) Planwerte (Anlage)'!$D$18="51: Synthesegas",'2d) Planwerte (Anlage)'!F18,0)+IF('2d) Planwerte (Anlage)'!$D$19="51: Synthesegas",'2d) Planwerte (Anlage)'!F19,0)+IF('2d) Planwerte (Anlage)'!$D$20="51: Synthesegas",'2d) Planwerte (Anlage)'!F20,0)+IF('2d) Planwerte (Anlage)'!$D$21="51: Synthesegas",'2d) Planwerte (Anlage)'!F21,0) +IF('2d) Planwerte (Anlage)'!$D$22="51: Synthesegas",'2d) Planwerte (Anlage)'!F22,0) + IF('2d) Planwerte (Anlage)'!$D$23="51: Synthesegas",'2d) Planwerte (Anlage)'!F23,0),0)</f>
        <v>0</v>
      </c>
      <c r="G178" s="1546">
        <f>IF($C$176="Vorprodukt ausgewählt",IF('2d) Planwerte (Anlage)'!$D$17="51: Synthesegas",'2d) Planwerte (Anlage)'!G17,0)+IF('2d) Planwerte (Anlage)'!$D$18="51: Synthesegas",'2d) Planwerte (Anlage)'!G18,0)+IF('2d) Planwerte (Anlage)'!$D$19="51: Synthesegas",'2d) Planwerte (Anlage)'!G19,0)+IF('2d) Planwerte (Anlage)'!$D$20="51: Synthesegas",'2d) Planwerte (Anlage)'!G20,0)+IF('2d) Planwerte (Anlage)'!$D$21="51: Synthesegas",'2d) Planwerte (Anlage)'!G21,0) +IF('2d) Planwerte (Anlage)'!$D$22="51: Synthesegas",'2d) Planwerte (Anlage)'!G22,0) + IF('2d) Planwerte (Anlage)'!$D$23="51: Synthesegas",'2d) Planwerte (Anlage)'!G23,0),0)</f>
        <v>0</v>
      </c>
      <c r="H178" s="1546">
        <f>IF($C$176="Vorprodukt ausgewählt",IF('2d) Planwerte (Anlage)'!$D$17="51: Synthesegas",'2d) Planwerte (Anlage)'!H17,0)+IF('2d) Planwerte (Anlage)'!$D$18="51: Synthesegas",'2d) Planwerte (Anlage)'!H18,0)+IF('2d) Planwerte (Anlage)'!$D$19="51: Synthesegas",'2d) Planwerte (Anlage)'!H19,0)+IF('2d) Planwerte (Anlage)'!$D$20="51: Synthesegas",'2d) Planwerte (Anlage)'!H20,0)+IF('2d) Planwerte (Anlage)'!$D$21="51: Synthesegas",'2d) Planwerte (Anlage)'!H21,0) +IF('2d) Planwerte (Anlage)'!$D$22="51: Synthesegas",'2d) Planwerte (Anlage)'!H22,0) + IF('2d) Planwerte (Anlage)'!$D$23="51: Synthesegas",'2d) Planwerte (Anlage)'!H23,0),0)</f>
        <v>0</v>
      </c>
      <c r="I178" s="1546">
        <f>IF($C$176="Vorprodukt ausgewählt",IF('2d) Planwerte (Anlage)'!$D$17="51: Synthesegas",'2d) Planwerte (Anlage)'!I17,0)+IF('2d) Planwerte (Anlage)'!$D$18="51: Synthesegas",'2d) Planwerte (Anlage)'!I18,0)+IF('2d) Planwerte (Anlage)'!$D$19="51: Synthesegas",'2d) Planwerte (Anlage)'!I19,0)+IF('2d) Planwerte (Anlage)'!$D$20="51: Synthesegas",'2d) Planwerte (Anlage)'!I20,0)+IF('2d) Planwerte (Anlage)'!$D$21="51: Synthesegas",'2d) Planwerte (Anlage)'!I21,0) +IF('2d) Planwerte (Anlage)'!$D$22="51: Synthesegas",'2d) Planwerte (Anlage)'!I22,0) + IF('2d) Planwerte (Anlage)'!$D$23="51: Synthesegas",'2d) Planwerte (Anlage)'!I23,0),0)</f>
        <v>0</v>
      </c>
      <c r="J178" s="1546">
        <f>IF($C$176="Vorprodukt ausgewählt",IF('2d) Planwerte (Anlage)'!$D$17="51: Synthesegas",'2d) Planwerte (Anlage)'!J17,0)+IF('2d) Planwerte (Anlage)'!$D$18="51: Synthesegas",'2d) Planwerte (Anlage)'!J18,0)+IF('2d) Planwerte (Anlage)'!$D$19="51: Synthesegas",'2d) Planwerte (Anlage)'!J19,0)+IF('2d) Planwerte (Anlage)'!$D$20="51: Synthesegas",'2d) Planwerte (Anlage)'!J20,0)+IF('2d) Planwerte (Anlage)'!$D$21="51: Synthesegas",'2d) Planwerte (Anlage)'!J21,0) +IF('2d) Planwerte (Anlage)'!$D$22="51: Synthesegas",'2d) Planwerte (Anlage)'!J22,0) + IF('2d) Planwerte (Anlage)'!$D$23="51: Synthesegas",'2d) Planwerte (Anlage)'!J23,0),0)</f>
        <v>0</v>
      </c>
      <c r="K178" s="1546">
        <f>IF($C$176="Vorprodukt ausgewählt",IF('2d) Planwerte (Anlage)'!$D$17="51: Synthesegas",'2d) Planwerte (Anlage)'!K17,0)+IF('2d) Planwerte (Anlage)'!$D$18="51: Synthesegas",'2d) Planwerte (Anlage)'!K18,0)+IF('2d) Planwerte (Anlage)'!$D$19="51: Synthesegas",'2d) Planwerte (Anlage)'!K19,0)+IF('2d) Planwerte (Anlage)'!$D$20="51: Synthesegas",'2d) Planwerte (Anlage)'!K20,0)+IF('2d) Planwerte (Anlage)'!$D$21="51: Synthesegas",'2d) Planwerte (Anlage)'!K21,0) +IF('2d) Planwerte (Anlage)'!$D$22="51: Synthesegas",'2d) Planwerte (Anlage)'!K22,0) + IF('2d) Planwerte (Anlage)'!$D$23="51: Synthesegas",'2d) Planwerte (Anlage)'!K23,0),0)</f>
        <v>0</v>
      </c>
      <c r="L178" s="1546">
        <f>IF($C$176="Vorprodukt ausgewählt",IF('2d) Planwerte (Anlage)'!$D$17="51: Synthesegas",'2d) Planwerte (Anlage)'!L17,0)+IF('2d) Planwerte (Anlage)'!$D$18="51: Synthesegas",'2d) Planwerte (Anlage)'!L18,0)+IF('2d) Planwerte (Anlage)'!$D$19="51: Synthesegas",'2d) Planwerte (Anlage)'!L19,0)+IF('2d) Planwerte (Anlage)'!$D$20="51: Synthesegas",'2d) Planwerte (Anlage)'!L20,0)+IF('2d) Planwerte (Anlage)'!$D$21="51: Synthesegas",'2d) Planwerte (Anlage)'!L21,0) +IF('2d) Planwerte (Anlage)'!$D$22="51: Synthesegas",'2d) Planwerte (Anlage)'!L22,0) + IF('2d) Planwerte (Anlage)'!$D$23="51: Synthesegas",'2d) Planwerte (Anlage)'!L23,0),0)</f>
        <v>0</v>
      </c>
      <c r="M178" s="1546">
        <f>IF($C$176="Vorprodukt ausgewählt",IF('2d) Planwerte (Anlage)'!$D$17="51: Synthesegas",'2d) Planwerte (Anlage)'!M17,0)+IF('2d) Planwerte (Anlage)'!$D$18="51: Synthesegas",'2d) Planwerte (Anlage)'!M18,0)+IF('2d) Planwerte (Anlage)'!$D$19="51: Synthesegas",'2d) Planwerte (Anlage)'!M19,0)+IF('2d) Planwerte (Anlage)'!$D$20="51: Synthesegas",'2d) Planwerte (Anlage)'!M20,0)+IF('2d) Planwerte (Anlage)'!$D$21="51: Synthesegas",'2d) Planwerte (Anlage)'!M21,0) +IF('2d) Planwerte (Anlage)'!$D$22="51: Synthesegas",'2d) Planwerte (Anlage)'!M22,0) + IF('2d) Planwerte (Anlage)'!$D$23="51: Synthesegas",'2d) Planwerte (Anlage)'!M23,0),0)</f>
        <v>0</v>
      </c>
      <c r="N178" s="1546">
        <f>IF($C$176="Vorprodukt ausgewählt",IF('2d) Planwerte (Anlage)'!$D$17="51: Synthesegas",'2d) Planwerte (Anlage)'!N17,0)+IF('2d) Planwerte (Anlage)'!$D$18="51: Synthesegas",'2d) Planwerte (Anlage)'!N18,0)+IF('2d) Planwerte (Anlage)'!$D$19="51: Synthesegas",'2d) Planwerte (Anlage)'!N19,0)+IF('2d) Planwerte (Anlage)'!$D$20="51: Synthesegas",'2d) Planwerte (Anlage)'!N20,0)+IF('2d) Planwerte (Anlage)'!$D$21="51: Synthesegas",'2d) Planwerte (Anlage)'!N21,0) +IF('2d) Planwerte (Anlage)'!$D$22="51: Synthesegas",'2d) Planwerte (Anlage)'!N22,0) + IF('2d) Planwerte (Anlage)'!$D$23="51: Synthesegas",'2d) Planwerte (Anlage)'!N23,0),0)</f>
        <v>0</v>
      </c>
      <c r="O178" s="1546">
        <f>IF($C$176="Vorprodukt ausgewählt",IF('2d) Planwerte (Anlage)'!$D$17="51: Synthesegas",'2d) Planwerte (Anlage)'!O17,0)+IF('2d) Planwerte (Anlage)'!$D$18="51: Synthesegas",'2d) Planwerte (Anlage)'!O18,0)+IF('2d) Planwerte (Anlage)'!$D$19="51: Synthesegas",'2d) Planwerte (Anlage)'!O19,0)+IF('2d) Planwerte (Anlage)'!$D$20="51: Synthesegas",'2d) Planwerte (Anlage)'!O20,0)+IF('2d) Planwerte (Anlage)'!$D$21="51: Synthesegas",'2d) Planwerte (Anlage)'!O21,0) +IF('2d) Planwerte (Anlage)'!$D$22="51: Synthesegas",'2d) Planwerte (Anlage)'!O22,0) + IF('2d) Planwerte (Anlage)'!$D$23="51: Synthesegas",'2d) Planwerte (Anlage)'!O23,0),0)</f>
        <v>0</v>
      </c>
      <c r="P178" s="1546">
        <f>IF($C$176="Vorprodukt ausgewählt",IF('2d) Planwerte (Anlage)'!$D$17="51: Synthesegas",'2d) Planwerte (Anlage)'!P17,0)+IF('2d) Planwerte (Anlage)'!$D$18="51: Synthesegas",'2d) Planwerte (Anlage)'!P18,0)+IF('2d) Planwerte (Anlage)'!$D$19="51: Synthesegas",'2d) Planwerte (Anlage)'!P19,0)+IF('2d) Planwerte (Anlage)'!$D$20="51: Synthesegas",'2d) Planwerte (Anlage)'!P20,0)+IF('2d) Planwerte (Anlage)'!$D$21="51: Synthesegas",'2d) Planwerte (Anlage)'!P21,0) +IF('2d) Planwerte (Anlage)'!$D$22="51: Synthesegas",'2d) Planwerte (Anlage)'!P22,0) + IF('2d) Planwerte (Anlage)'!$D$23="51: Synthesegas",'2d) Planwerte (Anlage)'!P23,0),0)</f>
        <v>0</v>
      </c>
      <c r="Q178" s="1546">
        <f>IF($C$176="Vorprodukt ausgewählt",IF('2d) Planwerte (Anlage)'!$D$17="51: Synthesegas",'2d) Planwerte (Anlage)'!Q17,0)+IF('2d) Planwerte (Anlage)'!$D$18="51: Synthesegas",'2d) Planwerte (Anlage)'!Q18,0)+IF('2d) Planwerte (Anlage)'!$D$19="51: Synthesegas",'2d) Planwerte (Anlage)'!Q19,0)+IF('2d) Planwerte (Anlage)'!$D$20="51: Synthesegas",'2d) Planwerte (Anlage)'!Q20,0)+IF('2d) Planwerte (Anlage)'!$D$21="51: Synthesegas",'2d) Planwerte (Anlage)'!Q21,0) +IF('2d) Planwerte (Anlage)'!$D$22="51: Synthesegas",'2d) Planwerte (Anlage)'!Q22,0) + IF('2d) Planwerte (Anlage)'!$D$23="51: Synthesegas",'2d) Planwerte (Anlage)'!Q23,0),0)</f>
        <v>0</v>
      </c>
      <c r="R178" s="1546">
        <f>IF($C$176="Vorprodukt ausgewählt",IF('2d) Planwerte (Anlage)'!$D$17="51: Synthesegas",'2d) Planwerte (Anlage)'!R17,0)+IF('2d) Planwerte (Anlage)'!$D$18="51: Synthesegas",'2d) Planwerte (Anlage)'!R18,0)+IF('2d) Planwerte (Anlage)'!$D$19="51: Synthesegas",'2d) Planwerte (Anlage)'!R19,0)+IF('2d) Planwerte (Anlage)'!$D$20="51: Synthesegas",'2d) Planwerte (Anlage)'!R20,0)+IF('2d) Planwerte (Anlage)'!$D$21="51: Synthesegas",'2d) Planwerte (Anlage)'!R21,0) +IF('2d) Planwerte (Anlage)'!$D$22="51: Synthesegas",'2d) Planwerte (Anlage)'!R22,0) + IF('2d) Planwerte (Anlage)'!$D$23="51: Synthesegas",'2d) Planwerte (Anlage)'!R23,0),0)</f>
        <v>0</v>
      </c>
      <c r="S178" s="1546">
        <f>IF($C$176="Vorprodukt ausgewählt",IF('2d) Planwerte (Anlage)'!$D$17="51: Synthesegas",'2d) Planwerte (Anlage)'!S17,0)+IF('2d) Planwerte (Anlage)'!$D$18="51: Synthesegas",'2d) Planwerte (Anlage)'!S18,0)+IF('2d) Planwerte (Anlage)'!$D$19="51: Synthesegas",'2d) Planwerte (Anlage)'!S19,0)+IF('2d) Planwerte (Anlage)'!$D$20="51: Synthesegas",'2d) Planwerte (Anlage)'!S20,0)+IF('2d) Planwerte (Anlage)'!$D$21="51: Synthesegas",'2d) Planwerte (Anlage)'!S21,0) +IF('2d) Planwerte (Anlage)'!$D$22="51: Synthesegas",'2d) Planwerte (Anlage)'!S22,0) + IF('2d) Planwerte (Anlage)'!$D$23="51: Synthesegas",'2d) Planwerte (Anlage)'!S23,0),0)</f>
        <v>0</v>
      </c>
      <c r="T178" s="1546">
        <f>IF($C$176="Vorprodukt ausgewählt",IF('2d) Planwerte (Anlage)'!$D$17="51: Synthesegas",'2d) Planwerte (Anlage)'!T17,0)+IF('2d) Planwerte (Anlage)'!$D$18="51: Synthesegas",'2d) Planwerte (Anlage)'!T18,0)+IF('2d) Planwerte (Anlage)'!$D$19="51: Synthesegas",'2d) Planwerte (Anlage)'!T19,0)+IF('2d) Planwerte (Anlage)'!$D$20="51: Synthesegas",'2d) Planwerte (Anlage)'!T20,0)+IF('2d) Planwerte (Anlage)'!$D$21="51: Synthesegas",'2d) Planwerte (Anlage)'!T21,0) +IF('2d) Planwerte (Anlage)'!$D$22="51: Synthesegas",'2d) Planwerte (Anlage)'!T22,0) + IF('2d) Planwerte (Anlage)'!$D$23="51: Synthesegas",'2d) Planwerte (Anlage)'!T23,0),0)</f>
        <v>0</v>
      </c>
      <c r="U178" s="1544">
        <f>IF($C$176="Vorprodukt ausgewählt",IF('2d) Planwerte (Anlage)'!$D$17="51: Synthesegas",'2d) Planwerte (Anlage)'!U17,0)+IF('2d) Planwerte (Anlage)'!$D$18="51: Synthesegas",'2d) Planwerte (Anlage)'!U18,0)+IF('2d) Planwerte (Anlage)'!$D$19="51: Synthesegas",'2d) Planwerte (Anlage)'!U19,0)+IF('2d) Planwerte (Anlage)'!$D$20="51: Synthesegas",'2d) Planwerte (Anlage)'!U20,0)+IF('2d) Planwerte (Anlage)'!$D$21="51: Synthesegas",'2d) Planwerte (Anlage)'!U21,0) +IF('2d) Planwerte (Anlage)'!$D$22="51: Synthesegas",'2d) Planwerte (Anlage)'!U22,0) + IF('2d) Planwerte (Anlage)'!$D$23="51: Synthesegas",'2d) Planwerte (Anlage)'!U23,0),0)</f>
        <v>0</v>
      </c>
    </row>
    <row r="179" spans="2:21" s="1198" customFormat="1">
      <c r="B179" s="1459" t="s">
        <v>574</v>
      </c>
      <c r="C179" s="1499" t="s">
        <v>182</v>
      </c>
      <c r="D179" s="1460"/>
      <c r="E179" s="1547">
        <f>IF($C$176="Vorprodukt ausgewählt",'2d) Planwerte (Anlage)'!E48,0)</f>
        <v>0</v>
      </c>
      <c r="F179" s="1547">
        <f>IF($C$176="Vorprodukt ausgewählt",'2d) Planwerte (Anlage)'!F48,0)</f>
        <v>0</v>
      </c>
      <c r="G179" s="1547">
        <f>IF($C$176="Vorprodukt ausgewählt",'2d) Planwerte (Anlage)'!G48,0)</f>
        <v>0</v>
      </c>
      <c r="H179" s="1547">
        <f>IF($C$176="Vorprodukt ausgewählt",'2d) Planwerte (Anlage)'!H48,0)</f>
        <v>0</v>
      </c>
      <c r="I179" s="1547">
        <f>IF($C$176="Vorprodukt ausgewählt",'2d) Planwerte (Anlage)'!I48,0)</f>
        <v>0</v>
      </c>
      <c r="J179" s="1547">
        <f>IF($C$176="Vorprodukt ausgewählt",'2d) Planwerte (Anlage)'!J48,0)</f>
        <v>0</v>
      </c>
      <c r="K179" s="1547">
        <f>IF($C$176="Vorprodukt ausgewählt",'2d) Planwerte (Anlage)'!K48,0)</f>
        <v>0</v>
      </c>
      <c r="L179" s="1547">
        <f>IF($C$176="Vorprodukt ausgewählt",'2d) Planwerte (Anlage)'!L48,0)</f>
        <v>0</v>
      </c>
      <c r="M179" s="1547">
        <f>IF($C$176="Vorprodukt ausgewählt",'2d) Planwerte (Anlage)'!M48,0)</f>
        <v>0</v>
      </c>
      <c r="N179" s="1547">
        <f>IF($C$176="Vorprodukt ausgewählt",'2d) Planwerte (Anlage)'!N48,0)</f>
        <v>0</v>
      </c>
      <c r="O179" s="1547">
        <f>IF($C$176="Vorprodukt ausgewählt",'2d) Planwerte (Anlage)'!O48,0)</f>
        <v>0</v>
      </c>
      <c r="P179" s="1547">
        <f>IF($C$176="Vorprodukt ausgewählt",'2d) Planwerte (Anlage)'!P48,0)</f>
        <v>0</v>
      </c>
      <c r="Q179" s="1547">
        <f>IF($C$176="Vorprodukt ausgewählt",'2d) Planwerte (Anlage)'!Q48,0)</f>
        <v>0</v>
      </c>
      <c r="R179" s="1547">
        <f>IF($C$176="Vorprodukt ausgewählt",'2d) Planwerte (Anlage)'!R48,0)</f>
        <v>0</v>
      </c>
      <c r="S179" s="1547">
        <f>IF($C$176="Vorprodukt ausgewählt",'2d) Planwerte (Anlage)'!S48,0)</f>
        <v>0</v>
      </c>
      <c r="T179" s="1547">
        <f>IF($C$176="Vorprodukt ausgewählt",'2d) Planwerte (Anlage)'!T48,0)</f>
        <v>0</v>
      </c>
      <c r="U179" s="1499">
        <f>IF($C$176="Vorprodukt ausgewählt",'2d) Planwerte (Anlage)'!U48,0)</f>
        <v>0</v>
      </c>
    </row>
    <row r="180" spans="2:21" s="1198" customFormat="1">
      <c r="B180" s="1463" t="s">
        <v>575</v>
      </c>
      <c r="C180" s="1548" t="s">
        <v>182</v>
      </c>
      <c r="D180" s="1464"/>
      <c r="E180" s="1549">
        <f>IF($C$176="Vorprodukt ausgewählt",'2d) Planwerte (Anlage)'!E50,0)</f>
        <v>0</v>
      </c>
      <c r="F180" s="1549">
        <f>IF($C$176="Vorprodukt ausgewählt",'2d) Planwerte (Anlage)'!F50,0)</f>
        <v>0</v>
      </c>
      <c r="G180" s="1549">
        <f>IF($C$176="Vorprodukt ausgewählt",'2d) Planwerte (Anlage)'!G50,0)</f>
        <v>0</v>
      </c>
      <c r="H180" s="1549">
        <f>IF($C$176="Vorprodukt ausgewählt",'2d) Planwerte (Anlage)'!H50,0)</f>
        <v>0</v>
      </c>
      <c r="I180" s="1549">
        <f>IF($C$176="Vorprodukt ausgewählt",'2d) Planwerte (Anlage)'!I50,0)</f>
        <v>0</v>
      </c>
      <c r="J180" s="1549">
        <f>IF($C$176="Vorprodukt ausgewählt",'2d) Planwerte (Anlage)'!J50,0)</f>
        <v>0</v>
      </c>
      <c r="K180" s="1549">
        <f>IF($C$176="Vorprodukt ausgewählt",'2d) Planwerte (Anlage)'!K50,0)</f>
        <v>0</v>
      </c>
      <c r="L180" s="1549">
        <f>IF($C$176="Vorprodukt ausgewählt",'2d) Planwerte (Anlage)'!L50,0)</f>
        <v>0</v>
      </c>
      <c r="M180" s="1549">
        <f>IF($C$176="Vorprodukt ausgewählt",'2d) Planwerte (Anlage)'!M50,0)</f>
        <v>0</v>
      </c>
      <c r="N180" s="1549">
        <f>IF($C$176="Vorprodukt ausgewählt",'2d) Planwerte (Anlage)'!N50,0)</f>
        <v>0</v>
      </c>
      <c r="O180" s="1549">
        <f>IF($C$176="Vorprodukt ausgewählt",'2d) Planwerte (Anlage)'!O50,0)</f>
        <v>0</v>
      </c>
      <c r="P180" s="1549">
        <f>IF($C$176="Vorprodukt ausgewählt",'2d) Planwerte (Anlage)'!P50,0)</f>
        <v>0</v>
      </c>
      <c r="Q180" s="1549">
        <f>IF($C$176="Vorprodukt ausgewählt",'2d) Planwerte (Anlage)'!Q50,0)</f>
        <v>0</v>
      </c>
      <c r="R180" s="1549">
        <f>IF($C$176="Vorprodukt ausgewählt",'2d) Planwerte (Anlage)'!R50,0)</f>
        <v>0</v>
      </c>
      <c r="S180" s="1549">
        <f>IF($C$176="Vorprodukt ausgewählt",'2d) Planwerte (Anlage)'!S50,0)</f>
        <v>0</v>
      </c>
      <c r="T180" s="1549">
        <f>IF($C$176="Vorprodukt ausgewählt",'2d) Planwerte (Anlage)'!T50,0)</f>
        <v>0</v>
      </c>
      <c r="U180" s="1548">
        <f>IF($C$176="Vorprodukt ausgewählt",'2d) Planwerte (Anlage)'!U50,0)</f>
        <v>0</v>
      </c>
    </row>
    <row r="181" spans="2:21" s="1198" customFormat="1">
      <c r="B181" s="1459" t="s">
        <v>576</v>
      </c>
      <c r="C181" s="1499" t="s">
        <v>182</v>
      </c>
      <c r="D181" s="1460"/>
      <c r="E181" s="1547">
        <f>IF($C$176="Vorprodukt ausgewählt",'2d) Planwerte (Anlage)'!E52,0)</f>
        <v>0</v>
      </c>
      <c r="F181" s="1547">
        <f>IF($C$176="Vorprodukt ausgewählt",'2d) Planwerte (Anlage)'!F52,0)</f>
        <v>0</v>
      </c>
      <c r="G181" s="1547">
        <f>IF($C$176="Vorprodukt ausgewählt",'2d) Planwerte (Anlage)'!G52,0)</f>
        <v>0</v>
      </c>
      <c r="H181" s="1547">
        <f>IF($C$176="Vorprodukt ausgewählt",'2d) Planwerte (Anlage)'!H52,0)</f>
        <v>0</v>
      </c>
      <c r="I181" s="1547">
        <f>IF($C$176="Vorprodukt ausgewählt",'2d) Planwerte (Anlage)'!I52,0)</f>
        <v>0</v>
      </c>
      <c r="J181" s="1547">
        <f>IF($C$176="Vorprodukt ausgewählt",'2d) Planwerte (Anlage)'!J52,0)</f>
        <v>0</v>
      </c>
      <c r="K181" s="1547">
        <f>IF($C$176="Vorprodukt ausgewählt",'2d) Planwerte (Anlage)'!K52,0)</f>
        <v>0</v>
      </c>
      <c r="L181" s="1547">
        <f>IF($C$176="Vorprodukt ausgewählt",'2d) Planwerte (Anlage)'!L52,0)</f>
        <v>0</v>
      </c>
      <c r="M181" s="1547">
        <f>IF($C$176="Vorprodukt ausgewählt",'2d) Planwerte (Anlage)'!M52,0)</f>
        <v>0</v>
      </c>
      <c r="N181" s="1547">
        <f>IF($C$176="Vorprodukt ausgewählt",'2d) Planwerte (Anlage)'!N52,0)</f>
        <v>0</v>
      </c>
      <c r="O181" s="1547">
        <f>IF($C$176="Vorprodukt ausgewählt",'2d) Planwerte (Anlage)'!O52,0)</f>
        <v>0</v>
      </c>
      <c r="P181" s="1547">
        <f>IF($C$176="Vorprodukt ausgewählt",'2d) Planwerte (Anlage)'!P52,0)</f>
        <v>0</v>
      </c>
      <c r="Q181" s="1547">
        <f>IF($C$176="Vorprodukt ausgewählt",'2d) Planwerte (Anlage)'!Q52,0)</f>
        <v>0</v>
      </c>
      <c r="R181" s="1547">
        <f>IF($C$176="Vorprodukt ausgewählt",'2d) Planwerte (Anlage)'!R52,0)</f>
        <v>0</v>
      </c>
      <c r="S181" s="1547">
        <f>IF($C$176="Vorprodukt ausgewählt",'2d) Planwerte (Anlage)'!S52,0)</f>
        <v>0</v>
      </c>
      <c r="T181" s="1547">
        <f>IF($C$176="Vorprodukt ausgewählt",'2d) Planwerte (Anlage)'!T52,0)</f>
        <v>0</v>
      </c>
      <c r="U181" s="1499">
        <f>IF($C$176="Vorprodukt ausgewählt",'2d) Planwerte (Anlage)'!U52,0)</f>
        <v>0</v>
      </c>
    </row>
    <row r="182" spans="2:21" s="1198" customFormat="1">
      <c r="B182" s="1463" t="s">
        <v>577</v>
      </c>
      <c r="C182" s="1548" t="s">
        <v>182</v>
      </c>
      <c r="D182" s="1464"/>
      <c r="E182" s="1549">
        <f>IF($C$176="Vorprodukt ausgewählt",'2d) Planwerte (Anlage)'!E54,0)</f>
        <v>0</v>
      </c>
      <c r="F182" s="1549">
        <f>IF($C$176="Vorprodukt ausgewählt",'2d) Planwerte (Anlage)'!F54,0)</f>
        <v>0</v>
      </c>
      <c r="G182" s="1549">
        <f>IF($C$176="Vorprodukt ausgewählt",'2d) Planwerte (Anlage)'!G54,0)</f>
        <v>0</v>
      </c>
      <c r="H182" s="1549">
        <f>IF($C$176="Vorprodukt ausgewählt",'2d) Planwerte (Anlage)'!H54,0)</f>
        <v>0</v>
      </c>
      <c r="I182" s="1549">
        <f>IF($C$176="Vorprodukt ausgewählt",'2d) Planwerte (Anlage)'!I54,0)</f>
        <v>0</v>
      </c>
      <c r="J182" s="1549">
        <f>IF($C$176="Vorprodukt ausgewählt",'2d) Planwerte (Anlage)'!J54,0)</f>
        <v>0</v>
      </c>
      <c r="K182" s="1549">
        <f>IF($C$176="Vorprodukt ausgewählt",'2d) Planwerte (Anlage)'!K54,0)</f>
        <v>0</v>
      </c>
      <c r="L182" s="1549">
        <f>IF($C$176="Vorprodukt ausgewählt",'2d) Planwerte (Anlage)'!L54,0)</f>
        <v>0</v>
      </c>
      <c r="M182" s="1549">
        <f>IF($C$176="Vorprodukt ausgewählt",'2d) Planwerte (Anlage)'!M54,0)</f>
        <v>0</v>
      </c>
      <c r="N182" s="1549">
        <f>IF($C$176="Vorprodukt ausgewählt",'2d) Planwerte (Anlage)'!N54,0)</f>
        <v>0</v>
      </c>
      <c r="O182" s="1549">
        <f>IF($C$176="Vorprodukt ausgewählt",'2d) Planwerte (Anlage)'!O54,0)</f>
        <v>0</v>
      </c>
      <c r="P182" s="1549">
        <f>IF($C$176="Vorprodukt ausgewählt",'2d) Planwerte (Anlage)'!P54,0)</f>
        <v>0</v>
      </c>
      <c r="Q182" s="1549">
        <f>IF($C$176="Vorprodukt ausgewählt",'2d) Planwerte (Anlage)'!Q54,0)</f>
        <v>0</v>
      </c>
      <c r="R182" s="1549">
        <f>IF($C$176="Vorprodukt ausgewählt",'2d) Planwerte (Anlage)'!R54,0)</f>
        <v>0</v>
      </c>
      <c r="S182" s="1549">
        <f>IF($C$176="Vorprodukt ausgewählt",'2d) Planwerte (Anlage)'!S54,0)</f>
        <v>0</v>
      </c>
      <c r="T182" s="1549">
        <f>IF($C$176="Vorprodukt ausgewählt",'2d) Planwerte (Anlage)'!T54,0)</f>
        <v>0</v>
      </c>
      <c r="U182" s="1548">
        <f>IF($C$176="Vorprodukt ausgewählt",'2d) Planwerte (Anlage)'!U54,0)</f>
        <v>0</v>
      </c>
    </row>
    <row r="183" spans="2:21" s="1198" customFormat="1">
      <c r="B183" s="1550" t="s">
        <v>585</v>
      </c>
      <c r="C183" s="1499" t="s">
        <v>332</v>
      </c>
      <c r="D183" s="1460"/>
      <c r="E183" s="1547">
        <f>IFERROR(E$178/E179,0)</f>
        <v>0</v>
      </c>
      <c r="F183" s="1547">
        <f t="shared" ref="E183:F186" si="43">IFERROR(F$178/F179,0)</f>
        <v>0</v>
      </c>
      <c r="G183" s="1547">
        <f t="shared" ref="G183:U183" si="44">IFERROR(G$178/G179,0)</f>
        <v>0</v>
      </c>
      <c r="H183" s="1547">
        <f t="shared" si="44"/>
        <v>0</v>
      </c>
      <c r="I183" s="1547">
        <f t="shared" si="44"/>
        <v>0</v>
      </c>
      <c r="J183" s="1547">
        <f t="shared" si="44"/>
        <v>0</v>
      </c>
      <c r="K183" s="1547">
        <f t="shared" si="44"/>
        <v>0</v>
      </c>
      <c r="L183" s="1547">
        <f t="shared" si="44"/>
        <v>0</v>
      </c>
      <c r="M183" s="1547">
        <f t="shared" si="44"/>
        <v>0</v>
      </c>
      <c r="N183" s="1547">
        <f t="shared" si="44"/>
        <v>0</v>
      </c>
      <c r="O183" s="1547">
        <f t="shared" si="44"/>
        <v>0</v>
      </c>
      <c r="P183" s="1547">
        <f t="shared" si="44"/>
        <v>0</v>
      </c>
      <c r="Q183" s="1547">
        <f t="shared" si="44"/>
        <v>0</v>
      </c>
      <c r="R183" s="1547">
        <f t="shared" si="44"/>
        <v>0</v>
      </c>
      <c r="S183" s="1547">
        <f t="shared" si="44"/>
        <v>0</v>
      </c>
      <c r="T183" s="1547">
        <f t="shared" si="44"/>
        <v>0</v>
      </c>
      <c r="U183" s="1499">
        <f t="shared" si="44"/>
        <v>0</v>
      </c>
    </row>
    <row r="184" spans="2:21" s="1198" customFormat="1">
      <c r="B184" s="1551" t="s">
        <v>586</v>
      </c>
      <c r="C184" s="1548" t="s">
        <v>332</v>
      </c>
      <c r="D184" s="1464"/>
      <c r="E184" s="1549">
        <f t="shared" si="43"/>
        <v>0</v>
      </c>
      <c r="F184" s="1549">
        <f t="shared" si="43"/>
        <v>0</v>
      </c>
      <c r="G184" s="1549">
        <f t="shared" ref="G184:U184" si="45">IFERROR(G$178/G180,0)</f>
        <v>0</v>
      </c>
      <c r="H184" s="1549">
        <f t="shared" si="45"/>
        <v>0</v>
      </c>
      <c r="I184" s="1549">
        <f t="shared" si="45"/>
        <v>0</v>
      </c>
      <c r="J184" s="1549">
        <f t="shared" si="45"/>
        <v>0</v>
      </c>
      <c r="K184" s="1549">
        <f t="shared" si="45"/>
        <v>0</v>
      </c>
      <c r="L184" s="1549">
        <f t="shared" si="45"/>
        <v>0</v>
      </c>
      <c r="M184" s="1549">
        <f t="shared" si="45"/>
        <v>0</v>
      </c>
      <c r="N184" s="1549">
        <f t="shared" si="45"/>
        <v>0</v>
      </c>
      <c r="O184" s="1549">
        <f t="shared" si="45"/>
        <v>0</v>
      </c>
      <c r="P184" s="1549">
        <f t="shared" si="45"/>
        <v>0</v>
      </c>
      <c r="Q184" s="1549">
        <f t="shared" si="45"/>
        <v>0</v>
      </c>
      <c r="R184" s="1549">
        <f t="shared" si="45"/>
        <v>0</v>
      </c>
      <c r="S184" s="1549">
        <f t="shared" si="45"/>
        <v>0</v>
      </c>
      <c r="T184" s="1549">
        <f t="shared" si="45"/>
        <v>0</v>
      </c>
      <c r="U184" s="1548">
        <f t="shared" si="45"/>
        <v>0</v>
      </c>
    </row>
    <row r="185" spans="2:21" s="1198" customFormat="1">
      <c r="B185" s="1550" t="s">
        <v>587</v>
      </c>
      <c r="C185" s="1499" t="s">
        <v>332</v>
      </c>
      <c r="D185" s="1460"/>
      <c r="E185" s="1547">
        <f t="shared" si="43"/>
        <v>0</v>
      </c>
      <c r="F185" s="1547">
        <f t="shared" si="43"/>
        <v>0</v>
      </c>
      <c r="G185" s="1547">
        <f t="shared" ref="G185:U185" si="46">IFERROR(G$178/G181,0)</f>
        <v>0</v>
      </c>
      <c r="H185" s="1547">
        <f t="shared" si="46"/>
        <v>0</v>
      </c>
      <c r="I185" s="1547">
        <f t="shared" si="46"/>
        <v>0</v>
      </c>
      <c r="J185" s="1547">
        <f t="shared" si="46"/>
        <v>0</v>
      </c>
      <c r="K185" s="1547">
        <f t="shared" si="46"/>
        <v>0</v>
      </c>
      <c r="L185" s="1547">
        <f t="shared" si="46"/>
        <v>0</v>
      </c>
      <c r="M185" s="1547">
        <f t="shared" si="46"/>
        <v>0</v>
      </c>
      <c r="N185" s="1547">
        <f t="shared" si="46"/>
        <v>0</v>
      </c>
      <c r="O185" s="1547">
        <f t="shared" si="46"/>
        <v>0</v>
      </c>
      <c r="P185" s="1547">
        <f t="shared" si="46"/>
        <v>0</v>
      </c>
      <c r="Q185" s="1547">
        <f t="shared" si="46"/>
        <v>0</v>
      </c>
      <c r="R185" s="1547">
        <f t="shared" si="46"/>
        <v>0</v>
      </c>
      <c r="S185" s="1547">
        <f t="shared" si="46"/>
        <v>0</v>
      </c>
      <c r="T185" s="1547">
        <f t="shared" si="46"/>
        <v>0</v>
      </c>
      <c r="U185" s="1499">
        <f t="shared" si="46"/>
        <v>0</v>
      </c>
    </row>
    <row r="186" spans="2:21" s="1198" customFormat="1">
      <c r="B186" s="1551" t="s">
        <v>588</v>
      </c>
      <c r="C186" s="1548" t="s">
        <v>332</v>
      </c>
      <c r="D186" s="1464"/>
      <c r="E186" s="1549">
        <f t="shared" si="43"/>
        <v>0</v>
      </c>
      <c r="F186" s="1549">
        <f t="shared" si="43"/>
        <v>0</v>
      </c>
      <c r="G186" s="1549">
        <f t="shared" ref="G186:U186" si="47">IFERROR(G$178/G182,0)</f>
        <v>0</v>
      </c>
      <c r="H186" s="1549">
        <f t="shared" si="47"/>
        <v>0</v>
      </c>
      <c r="I186" s="1549">
        <f t="shared" si="47"/>
        <v>0</v>
      </c>
      <c r="J186" s="1549">
        <f t="shared" si="47"/>
        <v>0</v>
      </c>
      <c r="K186" s="1549">
        <f t="shared" si="47"/>
        <v>0</v>
      </c>
      <c r="L186" s="1549">
        <f t="shared" si="47"/>
        <v>0</v>
      </c>
      <c r="M186" s="1549">
        <f t="shared" si="47"/>
        <v>0</v>
      </c>
      <c r="N186" s="1549">
        <f t="shared" si="47"/>
        <v>0</v>
      </c>
      <c r="O186" s="1549">
        <f t="shared" si="47"/>
        <v>0</v>
      </c>
      <c r="P186" s="1549">
        <f t="shared" si="47"/>
        <v>0</v>
      </c>
      <c r="Q186" s="1549">
        <f t="shared" si="47"/>
        <v>0</v>
      </c>
      <c r="R186" s="1549">
        <f t="shared" si="47"/>
        <v>0</v>
      </c>
      <c r="S186" s="1549">
        <f t="shared" si="47"/>
        <v>0</v>
      </c>
      <c r="T186" s="1549">
        <f t="shared" si="47"/>
        <v>0</v>
      </c>
      <c r="U186" s="1548">
        <f t="shared" si="47"/>
        <v>0</v>
      </c>
    </row>
    <row r="187" spans="2:21" s="1198" customFormat="1" ht="16.5">
      <c r="B187" s="1459" t="s">
        <v>337</v>
      </c>
      <c r="C187" s="1552" t="s">
        <v>572</v>
      </c>
      <c r="D187" s="1469"/>
      <c r="E187" s="1547">
        <f>IF($C$176="Vorprodukt ausgewählt",VLOOKUP('2d) Planwerte (Anlage)'!$C$42,'3b) Referenzsysteme'!$B$6:$J$57,9),0)</f>
        <v>0</v>
      </c>
      <c r="F187" s="1547">
        <f>IF($C$176="Vorprodukt ausgewählt",VLOOKUP('2d) Planwerte (Anlage)'!$C$42,'3b) Referenzsysteme'!$B$6:$J$57,9),0)</f>
        <v>0</v>
      </c>
      <c r="G187" s="1547">
        <f>IF($C$176="Vorprodukt ausgewählt",VLOOKUP('2d) Planwerte (Anlage)'!$C$42,'3b) Referenzsysteme'!$B$6:$J$57,9),0)</f>
        <v>0</v>
      </c>
      <c r="H187" s="1547">
        <f>IF($C$176="Vorprodukt ausgewählt",VLOOKUP('2d) Planwerte (Anlage)'!$C$42,'3b) Referenzsysteme'!$B$6:$J$57,9),0)</f>
        <v>0</v>
      </c>
      <c r="I187" s="1547">
        <f>IF($C$176="Vorprodukt ausgewählt",VLOOKUP('2d) Planwerte (Anlage)'!$C$42,'3b) Referenzsysteme'!$B$6:$J$57,9),0)</f>
        <v>0</v>
      </c>
      <c r="J187" s="1547">
        <f>IF($C$176="Vorprodukt ausgewählt",VLOOKUP('2d) Planwerte (Anlage)'!$C$42,'3b) Referenzsysteme'!$B$6:$J$57,9),0)</f>
        <v>0</v>
      </c>
      <c r="K187" s="1547">
        <f>IF($C$176="Vorprodukt ausgewählt",VLOOKUP('2d) Planwerte (Anlage)'!$C$42,'3b) Referenzsysteme'!$B$6:$J$57,9),0)</f>
        <v>0</v>
      </c>
      <c r="L187" s="1547">
        <f>IF($C$176="Vorprodukt ausgewählt",VLOOKUP('2d) Planwerte (Anlage)'!$C$42,'3b) Referenzsysteme'!$B$6:$J$57,9),0)</f>
        <v>0</v>
      </c>
      <c r="M187" s="1547">
        <f>IF($C$176="Vorprodukt ausgewählt",VLOOKUP('2d) Planwerte (Anlage)'!$C$42,'3b) Referenzsysteme'!$B$6:$J$57,9),0)</f>
        <v>0</v>
      </c>
      <c r="N187" s="1547">
        <f>IF($C$176="Vorprodukt ausgewählt",VLOOKUP('2d) Planwerte (Anlage)'!$C$42,'3b) Referenzsysteme'!$B$6:$J$57,9),0)</f>
        <v>0</v>
      </c>
      <c r="O187" s="1547">
        <f>IF($C$176="Vorprodukt ausgewählt",VLOOKUP('2d) Planwerte (Anlage)'!$C$42,'3b) Referenzsysteme'!$B$6:$J$57,9),0)</f>
        <v>0</v>
      </c>
      <c r="P187" s="1547">
        <f>IF($C$176="Vorprodukt ausgewählt",VLOOKUP('2d) Planwerte (Anlage)'!$C$42,'3b) Referenzsysteme'!$B$6:$J$57,9),0)</f>
        <v>0</v>
      </c>
      <c r="Q187" s="1547">
        <f>IF($C$176="Vorprodukt ausgewählt",VLOOKUP('2d) Planwerte (Anlage)'!$C$42,'3b) Referenzsysteme'!$B$6:$J$57,9),0)</f>
        <v>0</v>
      </c>
      <c r="R187" s="1547">
        <f>IF($C$176="Vorprodukt ausgewählt",VLOOKUP('2d) Planwerte (Anlage)'!$C$42,'3b) Referenzsysteme'!$B$6:$J$57,9),0)</f>
        <v>0</v>
      </c>
      <c r="S187" s="1547">
        <f>IF($C$176="Vorprodukt ausgewählt",VLOOKUP('2d) Planwerte (Anlage)'!$C$42,'3b) Referenzsysteme'!$B$6:$J$57,9),0)</f>
        <v>0</v>
      </c>
      <c r="T187" s="1547">
        <f>IF($C$176="Vorprodukt ausgewählt",VLOOKUP('2d) Planwerte (Anlage)'!$C$42,'3b) Referenzsysteme'!$B$6:$J$57,9),0)</f>
        <v>0</v>
      </c>
      <c r="U187" s="1499">
        <f>IF($C$176="Vorprodukt ausgewählt",VLOOKUP('2d) Planwerte (Anlage)'!$C$42,'3b) Referenzsysteme'!$B$6:$J$57,9),0)</f>
        <v>0</v>
      </c>
    </row>
    <row r="188" spans="2:21" s="1198" customFormat="1" ht="16.5">
      <c r="B188" s="1463" t="s">
        <v>578</v>
      </c>
      <c r="C188" s="1553" t="s">
        <v>127</v>
      </c>
      <c r="D188" s="1554"/>
      <c r="E188" s="1555">
        <f>'2d) Planwerte (Anlage)'!$D$46</f>
        <v>0</v>
      </c>
      <c r="F188" s="1555">
        <f>'2d) Planwerte (Anlage)'!$D$46</f>
        <v>0</v>
      </c>
      <c r="G188" s="1555">
        <f>'2d) Planwerte (Anlage)'!$D$46</f>
        <v>0</v>
      </c>
      <c r="H188" s="1555">
        <f>'2d) Planwerte (Anlage)'!$D$46</f>
        <v>0</v>
      </c>
      <c r="I188" s="1555">
        <f>'2d) Planwerte (Anlage)'!$D$46</f>
        <v>0</v>
      </c>
      <c r="J188" s="1555">
        <f>'2d) Planwerte (Anlage)'!$D$46</f>
        <v>0</v>
      </c>
      <c r="K188" s="1555">
        <f>'2d) Planwerte (Anlage)'!$D$46</f>
        <v>0</v>
      </c>
      <c r="L188" s="1555">
        <f>'2d) Planwerte (Anlage)'!$D$46</f>
        <v>0</v>
      </c>
      <c r="M188" s="1555">
        <f>'2d) Planwerte (Anlage)'!$D$46</f>
        <v>0</v>
      </c>
      <c r="N188" s="1555">
        <f>'2d) Planwerte (Anlage)'!$D$46</f>
        <v>0</v>
      </c>
      <c r="O188" s="1555">
        <f>'2d) Planwerte (Anlage)'!$D$46</f>
        <v>0</v>
      </c>
      <c r="P188" s="1555">
        <f>'2d) Planwerte (Anlage)'!$D$46</f>
        <v>0</v>
      </c>
      <c r="Q188" s="1555">
        <f>'2d) Planwerte (Anlage)'!$D$46</f>
        <v>0</v>
      </c>
      <c r="R188" s="1555">
        <f>'2d) Planwerte (Anlage)'!$D$46</f>
        <v>0</v>
      </c>
      <c r="S188" s="1555">
        <f>'2d) Planwerte (Anlage)'!$D$46</f>
        <v>0</v>
      </c>
      <c r="T188" s="1555">
        <f>'2d) Planwerte (Anlage)'!$D$46</f>
        <v>0</v>
      </c>
      <c r="U188" s="1556">
        <f>'2d) Planwerte (Anlage)'!$D$46</f>
        <v>0</v>
      </c>
    </row>
    <row r="189" spans="2:21" s="1198" customFormat="1" ht="16.5">
      <c r="B189" s="1459" t="s">
        <v>579</v>
      </c>
      <c r="C189" s="1552" t="s">
        <v>127</v>
      </c>
      <c r="D189" s="1469"/>
      <c r="E189" s="1557">
        <f>'2d) Planwerte (Anlage)'!$E$46</f>
        <v>0</v>
      </c>
      <c r="F189" s="1557">
        <f>'2d) Planwerte (Anlage)'!$E$46</f>
        <v>0</v>
      </c>
      <c r="G189" s="1557">
        <f>'2d) Planwerte (Anlage)'!$E$46</f>
        <v>0</v>
      </c>
      <c r="H189" s="1557">
        <f>'2d) Planwerte (Anlage)'!$E$46</f>
        <v>0</v>
      </c>
      <c r="I189" s="1557">
        <f>'2d) Planwerte (Anlage)'!$E$46</f>
        <v>0</v>
      </c>
      <c r="J189" s="1557">
        <f>'2d) Planwerte (Anlage)'!$E$46</f>
        <v>0</v>
      </c>
      <c r="K189" s="1557">
        <f>'2d) Planwerte (Anlage)'!$E$46</f>
        <v>0</v>
      </c>
      <c r="L189" s="1557">
        <f>'2d) Planwerte (Anlage)'!$E$46</f>
        <v>0</v>
      </c>
      <c r="M189" s="1557">
        <f>'2d) Planwerte (Anlage)'!$E$46</f>
        <v>0</v>
      </c>
      <c r="N189" s="1557">
        <f>'2d) Planwerte (Anlage)'!$E$46</f>
        <v>0</v>
      </c>
      <c r="O189" s="1557">
        <f>'2d) Planwerte (Anlage)'!$E$46</f>
        <v>0</v>
      </c>
      <c r="P189" s="1557">
        <f>'2d) Planwerte (Anlage)'!$E$46</f>
        <v>0</v>
      </c>
      <c r="Q189" s="1557">
        <f>'2d) Planwerte (Anlage)'!$E$46</f>
        <v>0</v>
      </c>
      <c r="R189" s="1557">
        <f>'2d) Planwerte (Anlage)'!$E$46</f>
        <v>0</v>
      </c>
      <c r="S189" s="1557">
        <f>'2d) Planwerte (Anlage)'!$E$46</f>
        <v>0</v>
      </c>
      <c r="T189" s="1557">
        <f>'2d) Planwerte (Anlage)'!$E$46</f>
        <v>0</v>
      </c>
      <c r="U189" s="1558">
        <f>'2d) Planwerte (Anlage)'!$E$46</f>
        <v>0</v>
      </c>
    </row>
    <row r="190" spans="2:21" s="1198" customFormat="1" ht="16.5">
      <c r="B190" s="1463" t="s">
        <v>580</v>
      </c>
      <c r="C190" s="1553" t="s">
        <v>127</v>
      </c>
      <c r="D190" s="1554"/>
      <c r="E190" s="1555">
        <f>'2d) Planwerte (Anlage)'!$F$46</f>
        <v>0</v>
      </c>
      <c r="F190" s="1555">
        <f>'2d) Planwerte (Anlage)'!$F$46</f>
        <v>0</v>
      </c>
      <c r="G190" s="1555">
        <f>'2d) Planwerte (Anlage)'!$F$46</f>
        <v>0</v>
      </c>
      <c r="H190" s="1555">
        <f>'2d) Planwerte (Anlage)'!$F$46</f>
        <v>0</v>
      </c>
      <c r="I190" s="1555">
        <f>'2d) Planwerte (Anlage)'!$F$46</f>
        <v>0</v>
      </c>
      <c r="J190" s="1555">
        <f>'2d) Planwerte (Anlage)'!$F$46</f>
        <v>0</v>
      </c>
      <c r="K190" s="1555">
        <f>'2d) Planwerte (Anlage)'!$F$46</f>
        <v>0</v>
      </c>
      <c r="L190" s="1555">
        <f>'2d) Planwerte (Anlage)'!$F$46</f>
        <v>0</v>
      </c>
      <c r="M190" s="1555">
        <f>'2d) Planwerte (Anlage)'!$F$46</f>
        <v>0</v>
      </c>
      <c r="N190" s="1555">
        <f>'2d) Planwerte (Anlage)'!$F$46</f>
        <v>0</v>
      </c>
      <c r="O190" s="1555">
        <f>'2d) Planwerte (Anlage)'!$F$46</f>
        <v>0</v>
      </c>
      <c r="P190" s="1555">
        <f>'2d) Planwerte (Anlage)'!$F$46</f>
        <v>0</v>
      </c>
      <c r="Q190" s="1555">
        <f>'2d) Planwerte (Anlage)'!$F$46</f>
        <v>0</v>
      </c>
      <c r="R190" s="1555">
        <f>'2d) Planwerte (Anlage)'!$F$46</f>
        <v>0</v>
      </c>
      <c r="S190" s="1555">
        <f>'2d) Planwerte (Anlage)'!$F$46</f>
        <v>0</v>
      </c>
      <c r="T190" s="1555">
        <f>'2d) Planwerte (Anlage)'!$F$46</f>
        <v>0</v>
      </c>
      <c r="U190" s="1556">
        <f>'2d) Planwerte (Anlage)'!$F$46</f>
        <v>0</v>
      </c>
    </row>
    <row r="191" spans="2:21" s="1198" customFormat="1" ht="16.5">
      <c r="B191" s="1459" t="s">
        <v>581</v>
      </c>
      <c r="C191" s="1552" t="s">
        <v>127</v>
      </c>
      <c r="D191" s="1469"/>
      <c r="E191" s="1557">
        <f>'2d) Planwerte (Anlage)'!$G$46</f>
        <v>0</v>
      </c>
      <c r="F191" s="1557">
        <f>'2d) Planwerte (Anlage)'!$G$46</f>
        <v>0</v>
      </c>
      <c r="G191" s="1557">
        <f>'2d) Planwerte (Anlage)'!$G$46</f>
        <v>0</v>
      </c>
      <c r="H191" s="1557">
        <f>'2d) Planwerte (Anlage)'!$G$46</f>
        <v>0</v>
      </c>
      <c r="I191" s="1557">
        <f>'2d) Planwerte (Anlage)'!$G$46</f>
        <v>0</v>
      </c>
      <c r="J191" s="1557">
        <f>'2d) Planwerte (Anlage)'!$G$46</f>
        <v>0</v>
      </c>
      <c r="K191" s="1557">
        <f>'2d) Planwerte (Anlage)'!$G$46</f>
        <v>0</v>
      </c>
      <c r="L191" s="1557">
        <f>'2d) Planwerte (Anlage)'!$G$46</f>
        <v>0</v>
      </c>
      <c r="M191" s="1557">
        <f>'2d) Planwerte (Anlage)'!$G$46</f>
        <v>0</v>
      </c>
      <c r="N191" s="1557">
        <f>'2d) Planwerte (Anlage)'!$G$46</f>
        <v>0</v>
      </c>
      <c r="O191" s="1557">
        <f>'2d) Planwerte (Anlage)'!$G$46</f>
        <v>0</v>
      </c>
      <c r="P191" s="1557">
        <f>'2d) Planwerte (Anlage)'!$G$46</f>
        <v>0</v>
      </c>
      <c r="Q191" s="1557">
        <f>'2d) Planwerte (Anlage)'!$G$46</f>
        <v>0</v>
      </c>
      <c r="R191" s="1557">
        <f>'2d) Planwerte (Anlage)'!$G$46</f>
        <v>0</v>
      </c>
      <c r="S191" s="1557">
        <f>'2d) Planwerte (Anlage)'!$G$46</f>
        <v>0</v>
      </c>
      <c r="T191" s="1557">
        <f>'2d) Planwerte (Anlage)'!$G$46</f>
        <v>0</v>
      </c>
      <c r="U191" s="1558">
        <f>'2d) Planwerte (Anlage)'!$G$46</f>
        <v>0</v>
      </c>
    </row>
    <row r="192" spans="2:21" s="1198" customFormat="1" ht="17" thickBot="1">
      <c r="B192" s="1559" t="s">
        <v>335</v>
      </c>
      <c r="C192" s="1560" t="s">
        <v>334</v>
      </c>
      <c r="D192" s="1501"/>
      <c r="E192" s="1561">
        <f>E187+IFERROR(E188/E183,0)+IFERROR(E189/E184,0)+IFERROR(E190/E185,0)+IFERROR(E191/E186,0)</f>
        <v>0</v>
      </c>
      <c r="F192" s="1561">
        <f>F187+IFERROR(F188/F183,0)+IFERROR(F189/F184,0)+IFERROR(F190/F185,0)+IFERROR(F191/F186,0)</f>
        <v>0</v>
      </c>
      <c r="G192" s="1561">
        <f t="shared" ref="G192:U192" si="48">G187+IFERROR(G188/G183,0)+IFERROR(G189/G184,0)+IFERROR(G190/G185,0)+IFERROR(G191/G186,0)</f>
        <v>0</v>
      </c>
      <c r="H192" s="1561">
        <f t="shared" si="48"/>
        <v>0</v>
      </c>
      <c r="I192" s="1561">
        <f t="shared" si="48"/>
        <v>0</v>
      </c>
      <c r="J192" s="1561">
        <f t="shared" si="48"/>
        <v>0</v>
      </c>
      <c r="K192" s="1561">
        <f t="shared" si="48"/>
        <v>0</v>
      </c>
      <c r="L192" s="1561">
        <f t="shared" si="48"/>
        <v>0</v>
      </c>
      <c r="M192" s="1561">
        <f t="shared" si="48"/>
        <v>0</v>
      </c>
      <c r="N192" s="1561">
        <f t="shared" si="48"/>
        <v>0</v>
      </c>
      <c r="O192" s="1561">
        <f t="shared" si="48"/>
        <v>0</v>
      </c>
      <c r="P192" s="1561">
        <f t="shared" si="48"/>
        <v>0</v>
      </c>
      <c r="Q192" s="1561">
        <f t="shared" si="48"/>
        <v>0</v>
      </c>
      <c r="R192" s="1561">
        <f t="shared" si="48"/>
        <v>0</v>
      </c>
      <c r="S192" s="1561">
        <f t="shared" si="48"/>
        <v>0</v>
      </c>
      <c r="T192" s="1561">
        <f t="shared" si="48"/>
        <v>0</v>
      </c>
      <c r="U192" s="1502">
        <f t="shared" si="48"/>
        <v>0</v>
      </c>
    </row>
    <row r="193" spans="2:21" s="1198" customFormat="1" ht="19" thickBot="1">
      <c r="B193" s="1562" t="s">
        <v>338</v>
      </c>
      <c r="C193" s="1535" t="str">
        <f>IF('2d) Planwerte (Anlage)'!C58="Wärmebereitstellung und Brennstoffeinsatz","Vorprodukt ausgewählt","Kein Vorprodukt ausgewählt")</f>
        <v>Kein Vorprodukt ausgewählt</v>
      </c>
      <c r="D193" s="1563" t="str">
        <f>'2d) Planwerte (Anlage)'!C58</f>
        <v/>
      </c>
    </row>
    <row r="194" spans="2:21" s="1198" customFormat="1" ht="15" thickBot="1">
      <c r="B194" s="1536"/>
      <c r="C194" s="1537"/>
      <c r="D194" s="1538"/>
      <c r="E194" s="1539">
        <f>YEAR('2b) Allg. Inputs'!$C$8)</f>
        <v>1900</v>
      </c>
      <c r="F194" s="1540">
        <f>E194+1</f>
        <v>1901</v>
      </c>
      <c r="G194" s="1540">
        <f t="shared" ref="G194:R194" si="49">F194+1</f>
        <v>1902</v>
      </c>
      <c r="H194" s="1540">
        <f t="shared" si="49"/>
        <v>1903</v>
      </c>
      <c r="I194" s="1540">
        <f t="shared" si="49"/>
        <v>1904</v>
      </c>
      <c r="J194" s="1540">
        <f t="shared" si="49"/>
        <v>1905</v>
      </c>
      <c r="K194" s="1540">
        <f t="shared" si="49"/>
        <v>1906</v>
      </c>
      <c r="L194" s="1540">
        <f t="shared" si="49"/>
        <v>1907</v>
      </c>
      <c r="M194" s="1540">
        <f t="shared" si="49"/>
        <v>1908</v>
      </c>
      <c r="N194" s="1540">
        <f t="shared" si="49"/>
        <v>1909</v>
      </c>
      <c r="O194" s="1540">
        <f t="shared" si="49"/>
        <v>1910</v>
      </c>
      <c r="P194" s="1540">
        <f t="shared" si="49"/>
        <v>1911</v>
      </c>
      <c r="Q194" s="1540">
        <f t="shared" si="49"/>
        <v>1912</v>
      </c>
      <c r="R194" s="1540">
        <f t="shared" si="49"/>
        <v>1913</v>
      </c>
      <c r="S194" s="1540">
        <f>IF('4c) Berechnungen_MFS'!E99 = "Nein",R194+1, R194+1&amp;" 1. Teil-KJ")</f>
        <v>1914</v>
      </c>
      <c r="T194" s="1541" t="str">
        <f>IF('4c) Berechnungen_MFS'!E99 = "Nein","", R194+1&amp;" 2. Teil-KJ")</f>
        <v/>
      </c>
      <c r="U194" s="1542" t="str">
        <f>IF('4c) Berechnungen_MFS'!E99="Ja",R194+2,"")</f>
        <v/>
      </c>
    </row>
    <row r="195" spans="2:21" s="1198" customFormat="1">
      <c r="B195" s="1543" t="s">
        <v>582</v>
      </c>
      <c r="C195" s="1544" t="s">
        <v>331</v>
      </c>
      <c r="D195" s="1545"/>
      <c r="E195" s="1546">
        <f>IF($C$193="Vorprodukt ausgewählt",IF('2d) Planwerte (Anlage)'!$D$17="Wärmebereitstellung und Brennstoffeinsatz",'2d) Planwerte (Anlage)'!E17,0)+IF('2d) Planwerte (Anlage)'!$D$18="Wärmebereitstellung und Brennstoffeinsatz",'2d) Planwerte (Anlage)'!E18,0)+IF('2d) Planwerte (Anlage)'!$D$19="Wärmebereitstellung und Brennstoffeinsatz",'2d) Planwerte (Anlage)'!E19,0)+IF('2d) Planwerte (Anlage)'!$D$20="Wärmebereitstellung und Brennstoffeinsatz",'2d) Planwerte (Anlage)'!E20,0)+IF('2d) Planwerte (Anlage)'!$D$21="Wärmebereitstellung und Brennstoffeinsatz",'2d) Planwerte (Anlage)'!E21,0) +IF('2d) Planwerte (Anlage)'!$D$22="Wärmebereitstellung und Brennstoffeinsatz",'2d) Planwerte (Anlage)'!E22,0) + IF('2d) Planwerte (Anlage)'!$D$23="Wärmebereitstellung und Brennstoffeinsatz",'2d) Planwerte (Anlage)'!E23,0),0)</f>
        <v>0</v>
      </c>
      <c r="F195" s="1546">
        <f>IF($C$193="Vorprodukt ausgewählt",IF('2d) Planwerte (Anlage)'!$D$17="Wärmebereitstellung und Brennstoffeinsatz",'2d) Planwerte (Anlage)'!F17,0)+IF('2d) Planwerte (Anlage)'!$D$18="Wärmebereitstellung und Brennstoffeinsatz",'2d) Planwerte (Anlage)'!F18,0)+IF('2d) Planwerte (Anlage)'!$D$19="Wärmebereitstellung und Brennstoffeinsatz",'2d) Planwerte (Anlage)'!F19,0)+IF('2d) Planwerte (Anlage)'!$D$20="Wärmebereitstellung und Brennstoffeinsatz",'2d) Planwerte (Anlage)'!F20,0)+IF('2d) Planwerte (Anlage)'!$D$21="Wärmebereitstellung und Brennstoffeinsatz",'2d) Planwerte (Anlage)'!F21,0) +IF('2d) Planwerte (Anlage)'!$D$22="Wärmebereitstellung und Brennstoffeinsatz",'2d) Planwerte (Anlage)'!F22,0) + IF('2d) Planwerte (Anlage)'!$D$23="Wärmebereitstellung und Brennstoffeinsatz",'2d) Planwerte (Anlage)'!F23,0),0)</f>
        <v>0</v>
      </c>
      <c r="G195" s="1546">
        <f>IF($C$193="Vorprodukt ausgewählt",IF('2d) Planwerte (Anlage)'!$D$17="Wärmebereitstellung und Brennstoffeinsatz",'2d) Planwerte (Anlage)'!G17,0)+IF('2d) Planwerte (Anlage)'!$D$18="Wärmebereitstellung und Brennstoffeinsatz",'2d) Planwerte (Anlage)'!G18,0)+IF('2d) Planwerte (Anlage)'!$D$19="Wärmebereitstellung und Brennstoffeinsatz",'2d) Planwerte (Anlage)'!G19,0)+IF('2d) Planwerte (Anlage)'!$D$20="Wärmebereitstellung und Brennstoffeinsatz",'2d) Planwerte (Anlage)'!G20,0)+IF('2d) Planwerte (Anlage)'!$D$21="Wärmebereitstellung und Brennstoffeinsatz",'2d) Planwerte (Anlage)'!G21,0) +IF('2d) Planwerte (Anlage)'!$D$22="Wärmebereitstellung und Brennstoffeinsatz",'2d) Planwerte (Anlage)'!G22,0) + IF('2d) Planwerte (Anlage)'!$D$23="Wärmebereitstellung und Brennstoffeinsatz",'2d) Planwerte (Anlage)'!G23,0),0)</f>
        <v>0</v>
      </c>
      <c r="H195" s="1546">
        <f>IF($C$193="Vorprodukt ausgewählt",IF('2d) Planwerte (Anlage)'!$D$17="Wärmebereitstellung und Brennstoffeinsatz",'2d) Planwerte (Anlage)'!H17,0)+IF('2d) Planwerte (Anlage)'!$D$18="Wärmebereitstellung und Brennstoffeinsatz",'2d) Planwerte (Anlage)'!H18,0)+IF('2d) Planwerte (Anlage)'!$D$19="Wärmebereitstellung und Brennstoffeinsatz",'2d) Planwerte (Anlage)'!H19,0)+IF('2d) Planwerte (Anlage)'!$D$20="Wärmebereitstellung und Brennstoffeinsatz",'2d) Planwerte (Anlage)'!H20,0)+IF('2d) Planwerte (Anlage)'!$D$21="Wärmebereitstellung und Brennstoffeinsatz",'2d) Planwerte (Anlage)'!H21,0) +IF('2d) Planwerte (Anlage)'!$D$22="Wärmebereitstellung und Brennstoffeinsatz",'2d) Planwerte (Anlage)'!H22,0) + IF('2d) Planwerte (Anlage)'!$D$23="Wärmebereitstellung und Brennstoffeinsatz",'2d) Planwerte (Anlage)'!H23,0),0)</f>
        <v>0</v>
      </c>
      <c r="I195" s="1546">
        <f>IF($C$193="Vorprodukt ausgewählt",IF('2d) Planwerte (Anlage)'!$D$17="Wärmebereitstellung und Brennstoffeinsatz",'2d) Planwerte (Anlage)'!I17,0)+IF('2d) Planwerte (Anlage)'!$D$18="Wärmebereitstellung und Brennstoffeinsatz",'2d) Planwerte (Anlage)'!I18,0)+IF('2d) Planwerte (Anlage)'!$D$19="Wärmebereitstellung und Brennstoffeinsatz",'2d) Planwerte (Anlage)'!I19,0)+IF('2d) Planwerte (Anlage)'!$D$20="Wärmebereitstellung und Brennstoffeinsatz",'2d) Planwerte (Anlage)'!I20,0)+IF('2d) Planwerte (Anlage)'!$D$21="Wärmebereitstellung und Brennstoffeinsatz",'2d) Planwerte (Anlage)'!I21,0) +IF('2d) Planwerte (Anlage)'!$D$22="Wärmebereitstellung und Brennstoffeinsatz",'2d) Planwerte (Anlage)'!I22,0) + IF('2d) Planwerte (Anlage)'!$D$23="Wärmebereitstellung und Brennstoffeinsatz",'2d) Planwerte (Anlage)'!I23,0),0)</f>
        <v>0</v>
      </c>
      <c r="J195" s="1546">
        <f>IF($C$193="Vorprodukt ausgewählt",IF('2d) Planwerte (Anlage)'!$D$17="Wärmebereitstellung und Brennstoffeinsatz",'2d) Planwerte (Anlage)'!J17,0)+IF('2d) Planwerte (Anlage)'!$D$18="Wärmebereitstellung und Brennstoffeinsatz",'2d) Planwerte (Anlage)'!J18,0)+IF('2d) Planwerte (Anlage)'!$D$19="Wärmebereitstellung und Brennstoffeinsatz",'2d) Planwerte (Anlage)'!J19,0)+IF('2d) Planwerte (Anlage)'!$D$20="Wärmebereitstellung und Brennstoffeinsatz",'2d) Planwerte (Anlage)'!J20,0)+IF('2d) Planwerte (Anlage)'!$D$21="Wärmebereitstellung und Brennstoffeinsatz",'2d) Planwerte (Anlage)'!J21,0) +IF('2d) Planwerte (Anlage)'!$D$22="Wärmebereitstellung und Brennstoffeinsatz",'2d) Planwerte (Anlage)'!J22,0) + IF('2d) Planwerte (Anlage)'!$D$23="Wärmebereitstellung und Brennstoffeinsatz",'2d) Planwerte (Anlage)'!J23,0),0)</f>
        <v>0</v>
      </c>
      <c r="K195" s="1546">
        <f>IF($C$193="Vorprodukt ausgewählt",IF('2d) Planwerte (Anlage)'!$D$17="Wärmebereitstellung und Brennstoffeinsatz",'2d) Planwerte (Anlage)'!K17,0)+IF('2d) Planwerte (Anlage)'!$D$18="Wärmebereitstellung und Brennstoffeinsatz",'2d) Planwerte (Anlage)'!K18,0)+IF('2d) Planwerte (Anlage)'!$D$19="Wärmebereitstellung und Brennstoffeinsatz",'2d) Planwerte (Anlage)'!K19,0)+IF('2d) Planwerte (Anlage)'!$D$20="Wärmebereitstellung und Brennstoffeinsatz",'2d) Planwerte (Anlage)'!K20,0)+IF('2d) Planwerte (Anlage)'!$D$21="Wärmebereitstellung und Brennstoffeinsatz",'2d) Planwerte (Anlage)'!K21,0) +IF('2d) Planwerte (Anlage)'!$D$22="Wärmebereitstellung und Brennstoffeinsatz",'2d) Planwerte (Anlage)'!K22,0) + IF('2d) Planwerte (Anlage)'!$D$23="Wärmebereitstellung und Brennstoffeinsatz",'2d) Planwerte (Anlage)'!K23,0),0)</f>
        <v>0</v>
      </c>
      <c r="L195" s="1546">
        <f>IF($C$193="Vorprodukt ausgewählt",IF('2d) Planwerte (Anlage)'!$D$17="Wärmebereitstellung und Brennstoffeinsatz",'2d) Planwerte (Anlage)'!L17,0)+IF('2d) Planwerte (Anlage)'!$D$18="Wärmebereitstellung und Brennstoffeinsatz",'2d) Planwerte (Anlage)'!L18,0)+IF('2d) Planwerte (Anlage)'!$D$19="Wärmebereitstellung und Brennstoffeinsatz",'2d) Planwerte (Anlage)'!L19,0)+IF('2d) Planwerte (Anlage)'!$D$20="Wärmebereitstellung und Brennstoffeinsatz",'2d) Planwerte (Anlage)'!L20,0)+IF('2d) Planwerte (Anlage)'!$D$21="Wärmebereitstellung und Brennstoffeinsatz",'2d) Planwerte (Anlage)'!L21,0) +IF('2d) Planwerte (Anlage)'!$D$22="Wärmebereitstellung und Brennstoffeinsatz",'2d) Planwerte (Anlage)'!L22,0) + IF('2d) Planwerte (Anlage)'!$D$23="Wärmebereitstellung und Brennstoffeinsatz",'2d) Planwerte (Anlage)'!L23,0),0)</f>
        <v>0</v>
      </c>
      <c r="M195" s="1546">
        <f>IF($C$193="Vorprodukt ausgewählt",IF('2d) Planwerte (Anlage)'!$D$17="Wärmebereitstellung und Brennstoffeinsatz",'2d) Planwerte (Anlage)'!M17,0)+IF('2d) Planwerte (Anlage)'!$D$18="Wärmebereitstellung und Brennstoffeinsatz",'2d) Planwerte (Anlage)'!M18,0)+IF('2d) Planwerte (Anlage)'!$D$19="Wärmebereitstellung und Brennstoffeinsatz",'2d) Planwerte (Anlage)'!M19,0)+IF('2d) Planwerte (Anlage)'!$D$20="Wärmebereitstellung und Brennstoffeinsatz",'2d) Planwerte (Anlage)'!M20,0)+IF('2d) Planwerte (Anlage)'!$D$21="Wärmebereitstellung und Brennstoffeinsatz",'2d) Planwerte (Anlage)'!M21,0) +IF('2d) Planwerte (Anlage)'!$D$22="Wärmebereitstellung und Brennstoffeinsatz",'2d) Planwerte (Anlage)'!M22,0) + IF('2d) Planwerte (Anlage)'!$D$23="Wärmebereitstellung und Brennstoffeinsatz",'2d) Planwerte (Anlage)'!M23,0),0)</f>
        <v>0</v>
      </c>
      <c r="N195" s="1546">
        <f>IF($C$193="Vorprodukt ausgewählt",IF('2d) Planwerte (Anlage)'!$D$17="Wärmebereitstellung und Brennstoffeinsatz",'2d) Planwerte (Anlage)'!N17,0)+IF('2d) Planwerte (Anlage)'!$D$18="Wärmebereitstellung und Brennstoffeinsatz",'2d) Planwerte (Anlage)'!N18,0)+IF('2d) Planwerte (Anlage)'!$D$19="Wärmebereitstellung und Brennstoffeinsatz",'2d) Planwerte (Anlage)'!N19,0)+IF('2d) Planwerte (Anlage)'!$D$20="Wärmebereitstellung und Brennstoffeinsatz",'2d) Planwerte (Anlage)'!N20,0)+IF('2d) Planwerte (Anlage)'!$D$21="Wärmebereitstellung und Brennstoffeinsatz",'2d) Planwerte (Anlage)'!N21,0) +IF('2d) Planwerte (Anlage)'!$D$22="Wärmebereitstellung und Brennstoffeinsatz",'2d) Planwerte (Anlage)'!N22,0) + IF('2d) Planwerte (Anlage)'!$D$23="Wärmebereitstellung und Brennstoffeinsatz",'2d) Planwerte (Anlage)'!N23,0),0)</f>
        <v>0</v>
      </c>
      <c r="O195" s="1546">
        <f>IF($C$193="Vorprodukt ausgewählt",IF('2d) Planwerte (Anlage)'!$D$17="Wärmebereitstellung und Brennstoffeinsatz",'2d) Planwerte (Anlage)'!O17,0)+IF('2d) Planwerte (Anlage)'!$D$18="Wärmebereitstellung und Brennstoffeinsatz",'2d) Planwerte (Anlage)'!O18,0)+IF('2d) Planwerte (Anlage)'!$D$19="Wärmebereitstellung und Brennstoffeinsatz",'2d) Planwerte (Anlage)'!O19,0)+IF('2d) Planwerte (Anlage)'!$D$20="Wärmebereitstellung und Brennstoffeinsatz",'2d) Planwerte (Anlage)'!O20,0)+IF('2d) Planwerte (Anlage)'!$D$21="Wärmebereitstellung und Brennstoffeinsatz",'2d) Planwerte (Anlage)'!O21,0) +IF('2d) Planwerte (Anlage)'!$D$22="Wärmebereitstellung und Brennstoffeinsatz",'2d) Planwerte (Anlage)'!O22,0) + IF('2d) Planwerte (Anlage)'!$D$23="Wärmebereitstellung und Brennstoffeinsatz",'2d) Planwerte (Anlage)'!O23,0),0)</f>
        <v>0</v>
      </c>
      <c r="P195" s="1546">
        <f>IF($C$193="Vorprodukt ausgewählt",IF('2d) Planwerte (Anlage)'!$D$17="Wärmebereitstellung und Brennstoffeinsatz",'2d) Planwerte (Anlage)'!P17,0)+IF('2d) Planwerte (Anlage)'!$D$18="Wärmebereitstellung und Brennstoffeinsatz",'2d) Planwerte (Anlage)'!P18,0)+IF('2d) Planwerte (Anlage)'!$D$19="Wärmebereitstellung und Brennstoffeinsatz",'2d) Planwerte (Anlage)'!P19,0)+IF('2d) Planwerte (Anlage)'!$D$20="Wärmebereitstellung und Brennstoffeinsatz",'2d) Planwerte (Anlage)'!P20,0)+IF('2d) Planwerte (Anlage)'!$D$21="Wärmebereitstellung und Brennstoffeinsatz",'2d) Planwerte (Anlage)'!P21,0) +IF('2d) Planwerte (Anlage)'!$D$22="Wärmebereitstellung und Brennstoffeinsatz",'2d) Planwerte (Anlage)'!P22,0) + IF('2d) Planwerte (Anlage)'!$D$23="Wärmebereitstellung und Brennstoffeinsatz",'2d) Planwerte (Anlage)'!P23,0),0)</f>
        <v>0</v>
      </c>
      <c r="Q195" s="1546">
        <f>IF($C$193="Vorprodukt ausgewählt",IF('2d) Planwerte (Anlage)'!$D$17="Wärmebereitstellung und Brennstoffeinsatz",'2d) Planwerte (Anlage)'!Q17,0)+IF('2d) Planwerte (Anlage)'!$D$18="Wärmebereitstellung und Brennstoffeinsatz",'2d) Planwerte (Anlage)'!Q18,0)+IF('2d) Planwerte (Anlage)'!$D$19="Wärmebereitstellung und Brennstoffeinsatz",'2d) Planwerte (Anlage)'!Q19,0)+IF('2d) Planwerte (Anlage)'!$D$20="Wärmebereitstellung und Brennstoffeinsatz",'2d) Planwerte (Anlage)'!Q20,0)+IF('2d) Planwerte (Anlage)'!$D$21="Wärmebereitstellung und Brennstoffeinsatz",'2d) Planwerte (Anlage)'!Q21,0) +IF('2d) Planwerte (Anlage)'!$D$22="Wärmebereitstellung und Brennstoffeinsatz",'2d) Planwerte (Anlage)'!Q22,0) + IF('2d) Planwerte (Anlage)'!$D$23="Wärmebereitstellung und Brennstoffeinsatz",'2d) Planwerte (Anlage)'!Q23,0),0)</f>
        <v>0</v>
      </c>
      <c r="R195" s="1546">
        <f>IF($C$193="Vorprodukt ausgewählt",IF('2d) Planwerte (Anlage)'!$D$17="Wärmebereitstellung und Brennstoffeinsatz",'2d) Planwerte (Anlage)'!R17,0)+IF('2d) Planwerte (Anlage)'!$D$18="Wärmebereitstellung und Brennstoffeinsatz",'2d) Planwerte (Anlage)'!R18,0)+IF('2d) Planwerte (Anlage)'!$D$19="Wärmebereitstellung und Brennstoffeinsatz",'2d) Planwerte (Anlage)'!R19,0)+IF('2d) Planwerte (Anlage)'!$D$20="Wärmebereitstellung und Brennstoffeinsatz",'2d) Planwerte (Anlage)'!R20,0)+IF('2d) Planwerte (Anlage)'!$D$21="Wärmebereitstellung und Brennstoffeinsatz",'2d) Planwerte (Anlage)'!R21,0) +IF('2d) Planwerte (Anlage)'!$D$22="Wärmebereitstellung und Brennstoffeinsatz",'2d) Planwerte (Anlage)'!R22,0) + IF('2d) Planwerte (Anlage)'!$D$23="Wärmebereitstellung und Brennstoffeinsatz",'2d) Planwerte (Anlage)'!R23,0),0)</f>
        <v>0</v>
      </c>
      <c r="S195" s="1546">
        <f>IF($C$193="Vorprodukt ausgewählt",IF('2d) Planwerte (Anlage)'!$D$17="Wärmebereitstellung und Brennstoffeinsatz",'2d) Planwerte (Anlage)'!S17,0)+IF('2d) Planwerte (Anlage)'!$D$18="Wärmebereitstellung und Brennstoffeinsatz",'2d) Planwerte (Anlage)'!S18,0)+IF('2d) Planwerte (Anlage)'!$D$19="Wärmebereitstellung und Brennstoffeinsatz",'2d) Planwerte (Anlage)'!S19,0)+IF('2d) Planwerte (Anlage)'!$D$20="Wärmebereitstellung und Brennstoffeinsatz",'2d) Planwerte (Anlage)'!S20,0)+IF('2d) Planwerte (Anlage)'!$D$21="Wärmebereitstellung und Brennstoffeinsatz",'2d) Planwerte (Anlage)'!S21,0) +IF('2d) Planwerte (Anlage)'!$D$22="Wärmebereitstellung und Brennstoffeinsatz",'2d) Planwerte (Anlage)'!S22,0) + IF('2d) Planwerte (Anlage)'!$D$23="Wärmebereitstellung und Brennstoffeinsatz",'2d) Planwerte (Anlage)'!S23,0),0)</f>
        <v>0</v>
      </c>
      <c r="T195" s="1546">
        <f>IF($C$193="Vorprodukt ausgewählt",IF('2d) Planwerte (Anlage)'!$D$17="Wärmebereitstellung und Brennstoffeinsatz",'2d) Planwerte (Anlage)'!T17,0)+IF('2d) Planwerte (Anlage)'!$D$18="Wärmebereitstellung und Brennstoffeinsatz",'2d) Planwerte (Anlage)'!T18,0)+IF('2d) Planwerte (Anlage)'!$D$19="Wärmebereitstellung und Brennstoffeinsatz",'2d) Planwerte (Anlage)'!T19,0)+IF('2d) Planwerte (Anlage)'!$D$20="Wärmebereitstellung und Brennstoffeinsatz",'2d) Planwerte (Anlage)'!T20,0)+IF('2d) Planwerte (Anlage)'!$D$21="Wärmebereitstellung und Brennstoffeinsatz",'2d) Planwerte (Anlage)'!T21,0) +IF('2d) Planwerte (Anlage)'!$D$22="Wärmebereitstellung und Brennstoffeinsatz",'2d) Planwerte (Anlage)'!T22,0) + IF('2d) Planwerte (Anlage)'!$D$23="Wärmebereitstellung und Brennstoffeinsatz",'2d) Planwerte (Anlage)'!T23,0),0)</f>
        <v>0</v>
      </c>
      <c r="U195" s="1544">
        <f>IF($C$193="Vorprodukt ausgewählt",IF('2d) Planwerte (Anlage)'!$D$17="Wärmebereitstellung und Brennstoffeinsatz",'2d) Planwerte (Anlage)'!U17,0)+IF('2d) Planwerte (Anlage)'!$D$18="Wärmebereitstellung und Brennstoffeinsatz",'2d) Planwerte (Anlage)'!U18,0)+IF('2d) Planwerte (Anlage)'!$D$19="Wärmebereitstellung und Brennstoffeinsatz",'2d) Planwerte (Anlage)'!U19,0)+IF('2d) Planwerte (Anlage)'!$D$20="Wärmebereitstellung und Brennstoffeinsatz",'2d) Planwerte (Anlage)'!U20,0)+IF('2d) Planwerte (Anlage)'!$D$21="Wärmebereitstellung und Brennstoffeinsatz",'2d) Planwerte (Anlage)'!U21,0) +IF('2d) Planwerte (Anlage)'!$D$22="Wärmebereitstellung und Brennstoffeinsatz",'2d) Planwerte (Anlage)'!U22,0) + IF('2d) Planwerte (Anlage)'!$D$23="Wärmebereitstellung und Brennstoffeinsatz",'2d) Planwerte (Anlage)'!U23,0),0)</f>
        <v>0</v>
      </c>
    </row>
    <row r="196" spans="2:21" s="1198" customFormat="1">
      <c r="B196" s="1459" t="s">
        <v>574</v>
      </c>
      <c r="C196" s="1499" t="s">
        <v>182</v>
      </c>
      <c r="D196" s="1460"/>
      <c r="E196" s="1547">
        <f>IF($C$193="Vorprodukt ausgewählt",'2d) Planwerte (Anlage)'!E64,0)</f>
        <v>0</v>
      </c>
      <c r="F196" s="1547">
        <f>IF($C$193="Vorprodukt ausgewählt",'2d) Planwerte (Anlage)'!F64,0)</f>
        <v>0</v>
      </c>
      <c r="G196" s="1547">
        <f>IF($C$193="Vorprodukt ausgewählt",'2d) Planwerte (Anlage)'!G64,0)</f>
        <v>0</v>
      </c>
      <c r="H196" s="1547">
        <f>IF($C$193="Vorprodukt ausgewählt",'2d) Planwerte (Anlage)'!H64,0)</f>
        <v>0</v>
      </c>
      <c r="I196" s="1547">
        <f>IF($C$193="Vorprodukt ausgewählt",'2d) Planwerte (Anlage)'!I64,0)</f>
        <v>0</v>
      </c>
      <c r="J196" s="1547">
        <f>IF($C$193="Vorprodukt ausgewählt",'2d) Planwerte (Anlage)'!J64,0)</f>
        <v>0</v>
      </c>
      <c r="K196" s="1547">
        <f>IF($C$193="Vorprodukt ausgewählt",'2d) Planwerte (Anlage)'!K64,0)</f>
        <v>0</v>
      </c>
      <c r="L196" s="1547">
        <f>IF($C$193="Vorprodukt ausgewählt",'2d) Planwerte (Anlage)'!L64,0)</f>
        <v>0</v>
      </c>
      <c r="M196" s="1547">
        <f>IF($C$193="Vorprodukt ausgewählt",'2d) Planwerte (Anlage)'!M64,0)</f>
        <v>0</v>
      </c>
      <c r="N196" s="1547">
        <f>IF($C$193="Vorprodukt ausgewählt",'2d) Planwerte (Anlage)'!N64,0)</f>
        <v>0</v>
      </c>
      <c r="O196" s="1547">
        <f>IF($C$193="Vorprodukt ausgewählt",'2d) Planwerte (Anlage)'!O64,0)</f>
        <v>0</v>
      </c>
      <c r="P196" s="1547">
        <f>IF($C$193="Vorprodukt ausgewählt",'2d) Planwerte (Anlage)'!P64,0)</f>
        <v>0</v>
      </c>
      <c r="Q196" s="1547">
        <f>IF($C$193="Vorprodukt ausgewählt",'2d) Planwerte (Anlage)'!Q64,0)</f>
        <v>0</v>
      </c>
      <c r="R196" s="1547">
        <f>IF($C$193="Vorprodukt ausgewählt",'2d) Planwerte (Anlage)'!R64,0)</f>
        <v>0</v>
      </c>
      <c r="S196" s="1547">
        <f>IF($C$193="Vorprodukt ausgewählt",'2d) Planwerte (Anlage)'!S64,0)</f>
        <v>0</v>
      </c>
      <c r="T196" s="1547">
        <f>IF($C$193="Vorprodukt ausgewählt",'2d) Planwerte (Anlage)'!T64,0)</f>
        <v>0</v>
      </c>
      <c r="U196" s="1499">
        <f>IF($C$193="Vorprodukt ausgewählt",'2d) Planwerte (Anlage)'!U64,0)</f>
        <v>0</v>
      </c>
    </row>
    <row r="197" spans="2:21" s="1198" customFormat="1">
      <c r="B197" s="1463" t="s">
        <v>575</v>
      </c>
      <c r="C197" s="1548" t="s">
        <v>182</v>
      </c>
      <c r="D197" s="1464"/>
      <c r="E197" s="1549">
        <f>IF($C$193="Vorprodukt ausgewählt",'2d) Planwerte (Anlage)'!E66,0)</f>
        <v>0</v>
      </c>
      <c r="F197" s="1549">
        <f>IF($C$193="Vorprodukt ausgewählt",'2d) Planwerte (Anlage)'!F66,0)</f>
        <v>0</v>
      </c>
      <c r="G197" s="1549">
        <f>IF($C$193="Vorprodukt ausgewählt",'2d) Planwerte (Anlage)'!G66,0)</f>
        <v>0</v>
      </c>
      <c r="H197" s="1549">
        <f>IF($C$193="Vorprodukt ausgewählt",'2d) Planwerte (Anlage)'!H66,0)</f>
        <v>0</v>
      </c>
      <c r="I197" s="1549">
        <f>IF($C$193="Vorprodukt ausgewählt",'2d) Planwerte (Anlage)'!I66,0)</f>
        <v>0</v>
      </c>
      <c r="J197" s="1549">
        <f>IF($C$193="Vorprodukt ausgewählt",'2d) Planwerte (Anlage)'!J66,0)</f>
        <v>0</v>
      </c>
      <c r="K197" s="1549">
        <f>IF($C$193="Vorprodukt ausgewählt",'2d) Planwerte (Anlage)'!K66,0)</f>
        <v>0</v>
      </c>
      <c r="L197" s="1549">
        <f>IF($C$193="Vorprodukt ausgewählt",'2d) Planwerte (Anlage)'!L66,0)</f>
        <v>0</v>
      </c>
      <c r="M197" s="1549">
        <f>IF($C$193="Vorprodukt ausgewählt",'2d) Planwerte (Anlage)'!M66,0)</f>
        <v>0</v>
      </c>
      <c r="N197" s="1549">
        <f>IF($C$193="Vorprodukt ausgewählt",'2d) Planwerte (Anlage)'!N66,0)</f>
        <v>0</v>
      </c>
      <c r="O197" s="1549">
        <f>IF($C$193="Vorprodukt ausgewählt",'2d) Planwerte (Anlage)'!O66,0)</f>
        <v>0</v>
      </c>
      <c r="P197" s="1549">
        <f>IF($C$193="Vorprodukt ausgewählt",'2d) Planwerte (Anlage)'!P66,0)</f>
        <v>0</v>
      </c>
      <c r="Q197" s="1549">
        <f>IF($C$193="Vorprodukt ausgewählt",'2d) Planwerte (Anlage)'!Q66,0)</f>
        <v>0</v>
      </c>
      <c r="R197" s="1549">
        <f>IF($C$193="Vorprodukt ausgewählt",'2d) Planwerte (Anlage)'!R66,0)</f>
        <v>0</v>
      </c>
      <c r="S197" s="1549">
        <f>IF($C$193="Vorprodukt ausgewählt",'2d) Planwerte (Anlage)'!S66,0)</f>
        <v>0</v>
      </c>
      <c r="T197" s="1549">
        <f>IF($C$193="Vorprodukt ausgewählt",'2d) Planwerte (Anlage)'!T66,0)</f>
        <v>0</v>
      </c>
      <c r="U197" s="1548">
        <f>IF($C$193="Vorprodukt ausgewählt",'2d) Planwerte (Anlage)'!U66,0)</f>
        <v>0</v>
      </c>
    </row>
    <row r="198" spans="2:21" s="1198" customFormat="1">
      <c r="B198" s="1459" t="s">
        <v>576</v>
      </c>
      <c r="C198" s="1499" t="s">
        <v>182</v>
      </c>
      <c r="D198" s="1460"/>
      <c r="E198" s="1547">
        <f>IF($C$193="Vorprodukt ausgewählt",'2d) Planwerte (Anlage)'!E68,0)</f>
        <v>0</v>
      </c>
      <c r="F198" s="1547">
        <f>IF($C$193="Vorprodukt ausgewählt",'2d) Planwerte (Anlage)'!F68,0)</f>
        <v>0</v>
      </c>
      <c r="G198" s="1547">
        <f>IF($C$193="Vorprodukt ausgewählt",'2d) Planwerte (Anlage)'!G68,0)</f>
        <v>0</v>
      </c>
      <c r="H198" s="1547">
        <f>IF($C$193="Vorprodukt ausgewählt",'2d) Planwerte (Anlage)'!H68,0)</f>
        <v>0</v>
      </c>
      <c r="I198" s="1547">
        <f>IF($C$193="Vorprodukt ausgewählt",'2d) Planwerte (Anlage)'!I68,0)</f>
        <v>0</v>
      </c>
      <c r="J198" s="1547">
        <f>IF($C$193="Vorprodukt ausgewählt",'2d) Planwerte (Anlage)'!J68,0)</f>
        <v>0</v>
      </c>
      <c r="K198" s="1547">
        <f>IF($C$193="Vorprodukt ausgewählt",'2d) Planwerte (Anlage)'!K68,0)</f>
        <v>0</v>
      </c>
      <c r="L198" s="1547">
        <f>IF($C$193="Vorprodukt ausgewählt",'2d) Planwerte (Anlage)'!L68,0)</f>
        <v>0</v>
      </c>
      <c r="M198" s="1547">
        <f>IF($C$193="Vorprodukt ausgewählt",'2d) Planwerte (Anlage)'!M68,0)</f>
        <v>0</v>
      </c>
      <c r="N198" s="1547">
        <f>IF($C$193="Vorprodukt ausgewählt",'2d) Planwerte (Anlage)'!N68,0)</f>
        <v>0</v>
      </c>
      <c r="O198" s="1547">
        <f>IF($C$193="Vorprodukt ausgewählt",'2d) Planwerte (Anlage)'!O68,0)</f>
        <v>0</v>
      </c>
      <c r="P198" s="1547">
        <f>IF($C$193="Vorprodukt ausgewählt",'2d) Planwerte (Anlage)'!P68,0)</f>
        <v>0</v>
      </c>
      <c r="Q198" s="1547">
        <f>IF($C$193="Vorprodukt ausgewählt",'2d) Planwerte (Anlage)'!Q68,0)</f>
        <v>0</v>
      </c>
      <c r="R198" s="1547">
        <f>IF($C$193="Vorprodukt ausgewählt",'2d) Planwerte (Anlage)'!R68,0)</f>
        <v>0</v>
      </c>
      <c r="S198" s="1547">
        <f>IF($C$193="Vorprodukt ausgewählt",'2d) Planwerte (Anlage)'!S68,0)</f>
        <v>0</v>
      </c>
      <c r="T198" s="1547">
        <f>IF($C$193="Vorprodukt ausgewählt",'2d) Planwerte (Anlage)'!T68,0)</f>
        <v>0</v>
      </c>
      <c r="U198" s="1499">
        <f>IF($C$193="Vorprodukt ausgewählt",'2d) Planwerte (Anlage)'!U68,0)</f>
        <v>0</v>
      </c>
    </row>
    <row r="199" spans="2:21" s="1198" customFormat="1">
      <c r="B199" s="1463" t="s">
        <v>577</v>
      </c>
      <c r="C199" s="1548" t="s">
        <v>182</v>
      </c>
      <c r="D199" s="1464"/>
      <c r="E199" s="1549">
        <f>IF($C$193="Vorprodukt ausgewählt",'2d) Planwerte (Anlage)'!E70,0)</f>
        <v>0</v>
      </c>
      <c r="F199" s="1549">
        <f>IF($C$193="Vorprodukt ausgewählt",'2d) Planwerte (Anlage)'!F70,0)</f>
        <v>0</v>
      </c>
      <c r="G199" s="1549">
        <f>IF($C$193="Vorprodukt ausgewählt",'2d) Planwerte (Anlage)'!G70,0)</f>
        <v>0</v>
      </c>
      <c r="H199" s="1549">
        <f>IF($C$193="Vorprodukt ausgewählt",'2d) Planwerte (Anlage)'!H70,0)</f>
        <v>0</v>
      </c>
      <c r="I199" s="1549">
        <f>IF($C$193="Vorprodukt ausgewählt",'2d) Planwerte (Anlage)'!I70,0)</f>
        <v>0</v>
      </c>
      <c r="J199" s="1549">
        <f>IF($C$193="Vorprodukt ausgewählt",'2d) Planwerte (Anlage)'!J70,0)</f>
        <v>0</v>
      </c>
      <c r="K199" s="1549">
        <f>IF($C$193="Vorprodukt ausgewählt",'2d) Planwerte (Anlage)'!K70,0)</f>
        <v>0</v>
      </c>
      <c r="L199" s="1549">
        <f>IF($C$193="Vorprodukt ausgewählt",'2d) Planwerte (Anlage)'!L70,0)</f>
        <v>0</v>
      </c>
      <c r="M199" s="1549">
        <f>IF($C$193="Vorprodukt ausgewählt",'2d) Planwerte (Anlage)'!M70,0)</f>
        <v>0</v>
      </c>
      <c r="N199" s="1549">
        <f>IF($C$193="Vorprodukt ausgewählt",'2d) Planwerte (Anlage)'!N70,0)</f>
        <v>0</v>
      </c>
      <c r="O199" s="1549">
        <f>IF($C$193="Vorprodukt ausgewählt",'2d) Planwerte (Anlage)'!O70,0)</f>
        <v>0</v>
      </c>
      <c r="P199" s="1549">
        <f>IF($C$193="Vorprodukt ausgewählt",'2d) Planwerte (Anlage)'!P70,0)</f>
        <v>0</v>
      </c>
      <c r="Q199" s="1549">
        <f>IF($C$193="Vorprodukt ausgewählt",'2d) Planwerte (Anlage)'!Q70,0)</f>
        <v>0</v>
      </c>
      <c r="R199" s="1549">
        <f>IF($C$193="Vorprodukt ausgewählt",'2d) Planwerte (Anlage)'!R70,0)</f>
        <v>0</v>
      </c>
      <c r="S199" s="1549">
        <f>IF($C$193="Vorprodukt ausgewählt",'2d) Planwerte (Anlage)'!S70,0)</f>
        <v>0</v>
      </c>
      <c r="T199" s="1549">
        <f>IF($C$193="Vorprodukt ausgewählt",'2d) Planwerte (Anlage)'!T70,0)</f>
        <v>0</v>
      </c>
      <c r="U199" s="1548">
        <f>IF($C$193="Vorprodukt ausgewählt",'2d) Planwerte (Anlage)'!U70,0)</f>
        <v>0</v>
      </c>
    </row>
    <row r="200" spans="2:21" s="1198" customFormat="1">
      <c r="B200" s="1550" t="s">
        <v>585</v>
      </c>
      <c r="C200" s="1499" t="s">
        <v>332</v>
      </c>
      <c r="D200" s="1460"/>
      <c r="E200" s="1547">
        <f t="shared" ref="E200:U200" si="50">IFERROR(E$195/E196,0)</f>
        <v>0</v>
      </c>
      <c r="F200" s="1547">
        <f t="shared" si="50"/>
        <v>0</v>
      </c>
      <c r="G200" s="1547">
        <f t="shared" si="50"/>
        <v>0</v>
      </c>
      <c r="H200" s="1547">
        <f t="shared" si="50"/>
        <v>0</v>
      </c>
      <c r="I200" s="1547">
        <f t="shared" si="50"/>
        <v>0</v>
      </c>
      <c r="J200" s="1547">
        <f t="shared" si="50"/>
        <v>0</v>
      </c>
      <c r="K200" s="1547">
        <f t="shared" si="50"/>
        <v>0</v>
      </c>
      <c r="L200" s="1547">
        <f t="shared" si="50"/>
        <v>0</v>
      </c>
      <c r="M200" s="1547">
        <f t="shared" si="50"/>
        <v>0</v>
      </c>
      <c r="N200" s="1547">
        <f t="shared" si="50"/>
        <v>0</v>
      </c>
      <c r="O200" s="1547">
        <f t="shared" si="50"/>
        <v>0</v>
      </c>
      <c r="P200" s="1547">
        <f t="shared" si="50"/>
        <v>0</v>
      </c>
      <c r="Q200" s="1547">
        <f t="shared" si="50"/>
        <v>0</v>
      </c>
      <c r="R200" s="1547">
        <f t="shared" si="50"/>
        <v>0</v>
      </c>
      <c r="S200" s="1547">
        <f t="shared" si="50"/>
        <v>0</v>
      </c>
      <c r="T200" s="1547">
        <f t="shared" si="50"/>
        <v>0</v>
      </c>
      <c r="U200" s="1499">
        <f t="shared" si="50"/>
        <v>0</v>
      </c>
    </row>
    <row r="201" spans="2:21" s="1198" customFormat="1">
      <c r="B201" s="1551" t="s">
        <v>586</v>
      </c>
      <c r="C201" s="1548" t="s">
        <v>332</v>
      </c>
      <c r="D201" s="1464"/>
      <c r="E201" s="1549">
        <f t="shared" ref="E201:U201" si="51">IFERROR(E$195/E197,0)</f>
        <v>0</v>
      </c>
      <c r="F201" s="1549">
        <f t="shared" si="51"/>
        <v>0</v>
      </c>
      <c r="G201" s="1549">
        <f t="shared" si="51"/>
        <v>0</v>
      </c>
      <c r="H201" s="1549">
        <f t="shared" si="51"/>
        <v>0</v>
      </c>
      <c r="I201" s="1549">
        <f t="shared" si="51"/>
        <v>0</v>
      </c>
      <c r="J201" s="1549">
        <f t="shared" si="51"/>
        <v>0</v>
      </c>
      <c r="K201" s="1549">
        <f t="shared" si="51"/>
        <v>0</v>
      </c>
      <c r="L201" s="1549">
        <f t="shared" si="51"/>
        <v>0</v>
      </c>
      <c r="M201" s="1549">
        <f t="shared" si="51"/>
        <v>0</v>
      </c>
      <c r="N201" s="1549">
        <f t="shared" si="51"/>
        <v>0</v>
      </c>
      <c r="O201" s="1549">
        <f t="shared" si="51"/>
        <v>0</v>
      </c>
      <c r="P201" s="1549">
        <f t="shared" si="51"/>
        <v>0</v>
      </c>
      <c r="Q201" s="1549">
        <f t="shared" si="51"/>
        <v>0</v>
      </c>
      <c r="R201" s="1549">
        <f t="shared" si="51"/>
        <v>0</v>
      </c>
      <c r="S201" s="1549">
        <f t="shared" si="51"/>
        <v>0</v>
      </c>
      <c r="T201" s="1549">
        <f t="shared" si="51"/>
        <v>0</v>
      </c>
      <c r="U201" s="1548">
        <f t="shared" si="51"/>
        <v>0</v>
      </c>
    </row>
    <row r="202" spans="2:21" s="1198" customFormat="1">
      <c r="B202" s="1550" t="s">
        <v>587</v>
      </c>
      <c r="C202" s="1499" t="s">
        <v>332</v>
      </c>
      <c r="D202" s="1460"/>
      <c r="E202" s="1547">
        <f t="shared" ref="E202:U202" si="52">IFERROR(E$195/E198,0)</f>
        <v>0</v>
      </c>
      <c r="F202" s="1547">
        <f t="shared" si="52"/>
        <v>0</v>
      </c>
      <c r="G202" s="1547">
        <f t="shared" si="52"/>
        <v>0</v>
      </c>
      <c r="H202" s="1547">
        <f t="shared" si="52"/>
        <v>0</v>
      </c>
      <c r="I202" s="1547">
        <f t="shared" si="52"/>
        <v>0</v>
      </c>
      <c r="J202" s="1547">
        <f t="shared" si="52"/>
        <v>0</v>
      </c>
      <c r="K202" s="1547">
        <f t="shared" si="52"/>
        <v>0</v>
      </c>
      <c r="L202" s="1547">
        <f t="shared" si="52"/>
        <v>0</v>
      </c>
      <c r="M202" s="1547">
        <f t="shared" si="52"/>
        <v>0</v>
      </c>
      <c r="N202" s="1547">
        <f t="shared" si="52"/>
        <v>0</v>
      </c>
      <c r="O202" s="1547">
        <f t="shared" si="52"/>
        <v>0</v>
      </c>
      <c r="P202" s="1547">
        <f t="shared" si="52"/>
        <v>0</v>
      </c>
      <c r="Q202" s="1547">
        <f t="shared" si="52"/>
        <v>0</v>
      </c>
      <c r="R202" s="1547">
        <f t="shared" si="52"/>
        <v>0</v>
      </c>
      <c r="S202" s="1547">
        <f t="shared" si="52"/>
        <v>0</v>
      </c>
      <c r="T202" s="1547">
        <f t="shared" si="52"/>
        <v>0</v>
      </c>
      <c r="U202" s="1499">
        <f t="shared" si="52"/>
        <v>0</v>
      </c>
    </row>
    <row r="203" spans="2:21" s="1198" customFormat="1">
      <c r="B203" s="1551" t="s">
        <v>588</v>
      </c>
      <c r="C203" s="1548" t="s">
        <v>332</v>
      </c>
      <c r="D203" s="1464"/>
      <c r="E203" s="1549">
        <f t="shared" ref="E203:U203" si="53">IFERROR(E$195/E199,0)</f>
        <v>0</v>
      </c>
      <c r="F203" s="1549">
        <f t="shared" si="53"/>
        <v>0</v>
      </c>
      <c r="G203" s="1549">
        <f t="shared" si="53"/>
        <v>0</v>
      </c>
      <c r="H203" s="1549">
        <f t="shared" si="53"/>
        <v>0</v>
      </c>
      <c r="I203" s="1549">
        <f t="shared" si="53"/>
        <v>0</v>
      </c>
      <c r="J203" s="1549">
        <f t="shared" si="53"/>
        <v>0</v>
      </c>
      <c r="K203" s="1549">
        <f t="shared" si="53"/>
        <v>0</v>
      </c>
      <c r="L203" s="1549">
        <f t="shared" si="53"/>
        <v>0</v>
      </c>
      <c r="M203" s="1549">
        <f t="shared" si="53"/>
        <v>0</v>
      </c>
      <c r="N203" s="1549">
        <f t="shared" si="53"/>
        <v>0</v>
      </c>
      <c r="O203" s="1549">
        <f t="shared" si="53"/>
        <v>0</v>
      </c>
      <c r="P203" s="1549">
        <f t="shared" si="53"/>
        <v>0</v>
      </c>
      <c r="Q203" s="1549">
        <f t="shared" si="53"/>
        <v>0</v>
      </c>
      <c r="R203" s="1549">
        <f t="shared" si="53"/>
        <v>0</v>
      </c>
      <c r="S203" s="1549">
        <f t="shared" si="53"/>
        <v>0</v>
      </c>
      <c r="T203" s="1549">
        <f t="shared" si="53"/>
        <v>0</v>
      </c>
      <c r="U203" s="1548">
        <f t="shared" si="53"/>
        <v>0</v>
      </c>
    </row>
    <row r="204" spans="2:21" s="1198" customFormat="1" ht="16.5">
      <c r="B204" s="1459" t="s">
        <v>333</v>
      </c>
      <c r="C204" s="1552" t="s">
        <v>572</v>
      </c>
      <c r="D204" s="1469"/>
      <c r="E204" s="1547">
        <f>IF($C$193="Vorprodukt ausgewählt",VLOOKUP('2d) Planwerte (Anlage)'!$C$58,'3b) Referenzsysteme'!$B$6:$J$57,9),0)</f>
        <v>0</v>
      </c>
      <c r="F204" s="1547">
        <f>IF($C$193="Vorprodukt ausgewählt",VLOOKUP('2d) Planwerte (Anlage)'!$C$58,'3b) Referenzsysteme'!$B$6:$J$57,9),0)</f>
        <v>0</v>
      </c>
      <c r="G204" s="1547">
        <f>IF($C$193="Vorprodukt ausgewählt",VLOOKUP('2d) Planwerte (Anlage)'!$C$58,'3b) Referenzsysteme'!$B$6:$J$57,9),0)</f>
        <v>0</v>
      </c>
      <c r="H204" s="1547">
        <f>IF($C$193="Vorprodukt ausgewählt",VLOOKUP('2d) Planwerte (Anlage)'!$C$58,'3b) Referenzsysteme'!$B$6:$J$57,9),0)</f>
        <v>0</v>
      </c>
      <c r="I204" s="1547">
        <f>IF($C$193="Vorprodukt ausgewählt",VLOOKUP('2d) Planwerte (Anlage)'!$C$58,'3b) Referenzsysteme'!$B$6:$J$57,9),0)</f>
        <v>0</v>
      </c>
      <c r="J204" s="1547">
        <f>IF($C$193="Vorprodukt ausgewählt",VLOOKUP('2d) Planwerte (Anlage)'!$C$58,'3b) Referenzsysteme'!$B$6:$J$57,9),0)</f>
        <v>0</v>
      </c>
      <c r="K204" s="1547">
        <f>IF($C$193="Vorprodukt ausgewählt",VLOOKUP('2d) Planwerte (Anlage)'!$C$58,'3b) Referenzsysteme'!$B$6:$J$57,9),0)</f>
        <v>0</v>
      </c>
      <c r="L204" s="1547">
        <f>IF($C$193="Vorprodukt ausgewählt",VLOOKUP('2d) Planwerte (Anlage)'!$C$58,'3b) Referenzsysteme'!$B$6:$J$57,9),0)</f>
        <v>0</v>
      </c>
      <c r="M204" s="1547">
        <f>IF($C$193="Vorprodukt ausgewählt",VLOOKUP('2d) Planwerte (Anlage)'!$C$58,'3b) Referenzsysteme'!$B$6:$J$57,9),0)</f>
        <v>0</v>
      </c>
      <c r="N204" s="1547">
        <f>IF($C$193="Vorprodukt ausgewählt",VLOOKUP('2d) Planwerte (Anlage)'!$C$58,'3b) Referenzsysteme'!$B$6:$J$57,9),0)</f>
        <v>0</v>
      </c>
      <c r="O204" s="1547">
        <f>IF($C$193="Vorprodukt ausgewählt",VLOOKUP('2d) Planwerte (Anlage)'!$C$58,'3b) Referenzsysteme'!$B$6:$J$57,9),0)</f>
        <v>0</v>
      </c>
      <c r="P204" s="1547">
        <f>IF($C$193="Vorprodukt ausgewählt",VLOOKUP('2d) Planwerte (Anlage)'!$C$58,'3b) Referenzsysteme'!$B$6:$J$57,9),0)</f>
        <v>0</v>
      </c>
      <c r="Q204" s="1547">
        <f>IF($C$193="Vorprodukt ausgewählt",VLOOKUP('2d) Planwerte (Anlage)'!$C$58,'3b) Referenzsysteme'!$B$6:$J$57,9),0)</f>
        <v>0</v>
      </c>
      <c r="R204" s="1547">
        <f>IF($C$193="Vorprodukt ausgewählt",VLOOKUP('2d) Planwerte (Anlage)'!$C$58,'3b) Referenzsysteme'!$B$6:$J$57,9),0)</f>
        <v>0</v>
      </c>
      <c r="S204" s="1547">
        <f>IF($C$193="Vorprodukt ausgewählt",VLOOKUP('2d) Planwerte (Anlage)'!$C$58,'3b) Referenzsysteme'!$B$6:$J$57,9),0)</f>
        <v>0</v>
      </c>
      <c r="T204" s="1547">
        <f>IF($C$193="Vorprodukt ausgewählt",VLOOKUP('2d) Planwerte (Anlage)'!$C$58,'3b) Referenzsysteme'!$B$6:$J$57,9),0)</f>
        <v>0</v>
      </c>
      <c r="U204" s="1499">
        <f>IF($C$193="Vorprodukt ausgewählt",VLOOKUP('2d) Planwerte (Anlage)'!$C$58,'3b) Referenzsysteme'!$B$6:$J$57,9),0)</f>
        <v>0</v>
      </c>
    </row>
    <row r="205" spans="2:21" s="1198" customFormat="1" ht="16.5">
      <c r="B205" s="1463" t="s">
        <v>578</v>
      </c>
      <c r="C205" s="1553" t="s">
        <v>127</v>
      </c>
      <c r="D205" s="1554"/>
      <c r="E205" s="1555">
        <f>'2d) Planwerte (Anlage)'!$D$62</f>
        <v>0</v>
      </c>
      <c r="F205" s="1555">
        <f>'2d) Planwerte (Anlage)'!$D$62</f>
        <v>0</v>
      </c>
      <c r="G205" s="1555">
        <f>'2d) Planwerte (Anlage)'!$D$62</f>
        <v>0</v>
      </c>
      <c r="H205" s="1555">
        <f>'2d) Planwerte (Anlage)'!$D$62</f>
        <v>0</v>
      </c>
      <c r="I205" s="1555">
        <f>'2d) Planwerte (Anlage)'!$D$62</f>
        <v>0</v>
      </c>
      <c r="J205" s="1555">
        <f>'2d) Planwerte (Anlage)'!$D$62</f>
        <v>0</v>
      </c>
      <c r="K205" s="1555">
        <f>'2d) Planwerte (Anlage)'!$D$62</f>
        <v>0</v>
      </c>
      <c r="L205" s="1555">
        <f>'2d) Planwerte (Anlage)'!$D$62</f>
        <v>0</v>
      </c>
      <c r="M205" s="1555">
        <f>'2d) Planwerte (Anlage)'!$D$62</f>
        <v>0</v>
      </c>
      <c r="N205" s="1555">
        <f>'2d) Planwerte (Anlage)'!$D$62</f>
        <v>0</v>
      </c>
      <c r="O205" s="1555">
        <f>'2d) Planwerte (Anlage)'!$D$62</f>
        <v>0</v>
      </c>
      <c r="P205" s="1555">
        <f>'2d) Planwerte (Anlage)'!$D$62</f>
        <v>0</v>
      </c>
      <c r="Q205" s="1555">
        <f>'2d) Planwerte (Anlage)'!$D$62</f>
        <v>0</v>
      </c>
      <c r="R205" s="1555">
        <f>'2d) Planwerte (Anlage)'!$D$62</f>
        <v>0</v>
      </c>
      <c r="S205" s="1555">
        <f>'2d) Planwerte (Anlage)'!$D$62</f>
        <v>0</v>
      </c>
      <c r="T205" s="1555">
        <f>'2d) Planwerte (Anlage)'!$D$62</f>
        <v>0</v>
      </c>
      <c r="U205" s="1556">
        <f>'2d) Planwerte (Anlage)'!$D$62</f>
        <v>0</v>
      </c>
    </row>
    <row r="206" spans="2:21" s="1198" customFormat="1" ht="16.5">
      <c r="B206" s="1459" t="s">
        <v>579</v>
      </c>
      <c r="C206" s="1552" t="s">
        <v>127</v>
      </c>
      <c r="D206" s="1469"/>
      <c r="E206" s="1557">
        <f>'2d) Planwerte (Anlage)'!$E$62</f>
        <v>0</v>
      </c>
      <c r="F206" s="1557">
        <f>'2d) Planwerte (Anlage)'!$E$62</f>
        <v>0</v>
      </c>
      <c r="G206" s="1557">
        <f>'2d) Planwerte (Anlage)'!$E$62</f>
        <v>0</v>
      </c>
      <c r="H206" s="1557">
        <f>'2d) Planwerte (Anlage)'!$E$62</f>
        <v>0</v>
      </c>
      <c r="I206" s="1557">
        <f>'2d) Planwerte (Anlage)'!$E$62</f>
        <v>0</v>
      </c>
      <c r="J206" s="1557">
        <f>'2d) Planwerte (Anlage)'!$E$62</f>
        <v>0</v>
      </c>
      <c r="K206" s="1557">
        <f>'2d) Planwerte (Anlage)'!$E$62</f>
        <v>0</v>
      </c>
      <c r="L206" s="1557">
        <f>'2d) Planwerte (Anlage)'!$E$62</f>
        <v>0</v>
      </c>
      <c r="M206" s="1557">
        <f>'2d) Planwerte (Anlage)'!$E$62</f>
        <v>0</v>
      </c>
      <c r="N206" s="1557">
        <f>'2d) Planwerte (Anlage)'!$E$62</f>
        <v>0</v>
      </c>
      <c r="O206" s="1557">
        <f>'2d) Planwerte (Anlage)'!$E$62</f>
        <v>0</v>
      </c>
      <c r="P206" s="1557">
        <f>'2d) Planwerte (Anlage)'!$E$62</f>
        <v>0</v>
      </c>
      <c r="Q206" s="1557">
        <f>'2d) Planwerte (Anlage)'!$E$62</f>
        <v>0</v>
      </c>
      <c r="R206" s="1557">
        <f>'2d) Planwerte (Anlage)'!$E$62</f>
        <v>0</v>
      </c>
      <c r="S206" s="1557">
        <f>'2d) Planwerte (Anlage)'!$E$62</f>
        <v>0</v>
      </c>
      <c r="T206" s="1557">
        <f>'2d) Planwerte (Anlage)'!$E$62</f>
        <v>0</v>
      </c>
      <c r="U206" s="1558">
        <f>'2d) Planwerte (Anlage)'!$E$62</f>
        <v>0</v>
      </c>
    </row>
    <row r="207" spans="2:21" s="1198" customFormat="1" ht="16.5">
      <c r="B207" s="1463" t="s">
        <v>580</v>
      </c>
      <c r="C207" s="1553" t="s">
        <v>127</v>
      </c>
      <c r="D207" s="1554"/>
      <c r="E207" s="1555">
        <f>'2d) Planwerte (Anlage)'!$F$62</f>
        <v>0</v>
      </c>
      <c r="F207" s="1555">
        <f>'2d) Planwerte (Anlage)'!$F$62</f>
        <v>0</v>
      </c>
      <c r="G207" s="1555">
        <f>'2d) Planwerte (Anlage)'!$F$62</f>
        <v>0</v>
      </c>
      <c r="H207" s="1555">
        <f>'2d) Planwerte (Anlage)'!$F$62</f>
        <v>0</v>
      </c>
      <c r="I207" s="1555">
        <f>'2d) Planwerte (Anlage)'!$F$62</f>
        <v>0</v>
      </c>
      <c r="J207" s="1555">
        <f>'2d) Planwerte (Anlage)'!$F$62</f>
        <v>0</v>
      </c>
      <c r="K207" s="1555">
        <f>'2d) Planwerte (Anlage)'!$F$62</f>
        <v>0</v>
      </c>
      <c r="L207" s="1555">
        <f>'2d) Planwerte (Anlage)'!$F$62</f>
        <v>0</v>
      </c>
      <c r="M207" s="1555">
        <f>'2d) Planwerte (Anlage)'!$F$62</f>
        <v>0</v>
      </c>
      <c r="N207" s="1555">
        <f>'2d) Planwerte (Anlage)'!$F$62</f>
        <v>0</v>
      </c>
      <c r="O207" s="1555">
        <f>'2d) Planwerte (Anlage)'!$F$62</f>
        <v>0</v>
      </c>
      <c r="P207" s="1555">
        <f>'2d) Planwerte (Anlage)'!$F$62</f>
        <v>0</v>
      </c>
      <c r="Q207" s="1555">
        <f>'2d) Planwerte (Anlage)'!$F$62</f>
        <v>0</v>
      </c>
      <c r="R207" s="1555">
        <f>'2d) Planwerte (Anlage)'!$F$62</f>
        <v>0</v>
      </c>
      <c r="S207" s="1555">
        <f>'2d) Planwerte (Anlage)'!$F$62</f>
        <v>0</v>
      </c>
      <c r="T207" s="1555">
        <f>'2d) Planwerte (Anlage)'!$F$62</f>
        <v>0</v>
      </c>
      <c r="U207" s="1556">
        <f>'2d) Planwerte (Anlage)'!$F$62</f>
        <v>0</v>
      </c>
    </row>
    <row r="208" spans="2:21" s="1198" customFormat="1" ht="16.5">
      <c r="B208" s="1459" t="s">
        <v>581</v>
      </c>
      <c r="C208" s="1552" t="s">
        <v>127</v>
      </c>
      <c r="D208" s="1469"/>
      <c r="E208" s="1557">
        <f>'2d) Planwerte (Anlage)'!$G$62</f>
        <v>0</v>
      </c>
      <c r="F208" s="1557">
        <f>'2d) Planwerte (Anlage)'!$G$62</f>
        <v>0</v>
      </c>
      <c r="G208" s="1557">
        <f>'2d) Planwerte (Anlage)'!$G$62</f>
        <v>0</v>
      </c>
      <c r="H208" s="1557">
        <f>'2d) Planwerte (Anlage)'!$G$62</f>
        <v>0</v>
      </c>
      <c r="I208" s="1557">
        <f>'2d) Planwerte (Anlage)'!$G$62</f>
        <v>0</v>
      </c>
      <c r="J208" s="1557">
        <f>'2d) Planwerte (Anlage)'!$G$62</f>
        <v>0</v>
      </c>
      <c r="K208" s="1557">
        <f>'2d) Planwerte (Anlage)'!$G$62</f>
        <v>0</v>
      </c>
      <c r="L208" s="1557">
        <f>'2d) Planwerte (Anlage)'!$G$62</f>
        <v>0</v>
      </c>
      <c r="M208" s="1557">
        <f>'2d) Planwerte (Anlage)'!$G$62</f>
        <v>0</v>
      </c>
      <c r="N208" s="1557">
        <f>'2d) Planwerte (Anlage)'!$G$62</f>
        <v>0</v>
      </c>
      <c r="O208" s="1557">
        <f>'2d) Planwerte (Anlage)'!$G$62</f>
        <v>0</v>
      </c>
      <c r="P208" s="1557">
        <f>'2d) Planwerte (Anlage)'!$G$62</f>
        <v>0</v>
      </c>
      <c r="Q208" s="1557">
        <f>'2d) Planwerte (Anlage)'!$G$62</f>
        <v>0</v>
      </c>
      <c r="R208" s="1557">
        <f>'2d) Planwerte (Anlage)'!$G$62</f>
        <v>0</v>
      </c>
      <c r="S208" s="1557">
        <f>'2d) Planwerte (Anlage)'!$G$62</f>
        <v>0</v>
      </c>
      <c r="T208" s="1557">
        <f>'2d) Planwerte (Anlage)'!$G$62</f>
        <v>0</v>
      </c>
      <c r="U208" s="1558">
        <f>'2d) Planwerte (Anlage)'!$G$62</f>
        <v>0</v>
      </c>
    </row>
    <row r="209" spans="2:21" s="1198" customFormat="1" ht="17" thickBot="1">
      <c r="B209" s="1559" t="s">
        <v>335</v>
      </c>
      <c r="C209" s="1560" t="s">
        <v>334</v>
      </c>
      <c r="D209" s="1501"/>
      <c r="E209" s="1561">
        <f>E204+IFERROR(E205/E200,0)+IFERROR(E206/E201,0)+IFERROR(E207/E202,0)+IFERROR(E208/E203,0)</f>
        <v>0</v>
      </c>
      <c r="F209" s="1561">
        <f>F204+IFERROR(F205/F200,0)+IFERROR(F206/F201,0)+IFERROR(F207/F202,0)+IFERROR(F208/F203,0)</f>
        <v>0</v>
      </c>
      <c r="G209" s="1561">
        <f t="shared" ref="G209:U209" si="54">G204+IFERROR(G205/G200,0)+IFERROR(G206/G201,0)+IFERROR(G207/G202,0)+IFERROR(G208/G203,0)</f>
        <v>0</v>
      </c>
      <c r="H209" s="1561">
        <f t="shared" si="54"/>
        <v>0</v>
      </c>
      <c r="I209" s="1561">
        <f t="shared" si="54"/>
        <v>0</v>
      </c>
      <c r="J209" s="1561">
        <f t="shared" si="54"/>
        <v>0</v>
      </c>
      <c r="K209" s="1561">
        <f t="shared" si="54"/>
        <v>0</v>
      </c>
      <c r="L209" s="1561">
        <f t="shared" si="54"/>
        <v>0</v>
      </c>
      <c r="M209" s="1561">
        <f t="shared" si="54"/>
        <v>0</v>
      </c>
      <c r="N209" s="1561">
        <f t="shared" si="54"/>
        <v>0</v>
      </c>
      <c r="O209" s="1561">
        <f t="shared" si="54"/>
        <v>0</v>
      </c>
      <c r="P209" s="1561">
        <f t="shared" si="54"/>
        <v>0</v>
      </c>
      <c r="Q209" s="1561">
        <f t="shared" si="54"/>
        <v>0</v>
      </c>
      <c r="R209" s="1561">
        <f t="shared" si="54"/>
        <v>0</v>
      </c>
      <c r="S209" s="1561">
        <f t="shared" si="54"/>
        <v>0</v>
      </c>
      <c r="T209" s="1561">
        <f t="shared" si="54"/>
        <v>0</v>
      </c>
      <c r="U209" s="1502">
        <f t="shared" si="54"/>
        <v>0</v>
      </c>
    </row>
    <row r="210" spans="2:21" s="1198" customFormat="1"/>
    <row r="211" spans="2:21" s="1198" customFormat="1" hidden="1"/>
    <row r="212" spans="2:21" s="1198" customFormat="1" ht="28.9" hidden="1" customHeight="1"/>
    <row r="213" spans="2:21" s="1198" customFormat="1" hidden="1"/>
    <row r="214" spans="2:21" s="1198" customFormat="1" hidden="1"/>
    <row r="215" spans="2:21" s="1198" customFormat="1" hidden="1"/>
    <row r="216" spans="2:21" s="1198" customFormat="1" hidden="1"/>
    <row r="217" spans="2:21" s="1198" customFormat="1" hidden="1"/>
    <row r="218" spans="2:21" s="1198" customFormat="1" hidden="1"/>
    <row r="219" spans="2:21" s="1198" customFormat="1" hidden="1"/>
    <row r="220" spans="2:21" s="1198" customFormat="1" hidden="1"/>
    <row r="221" spans="2:21" s="1198" customFormat="1" hidden="1"/>
    <row r="222" spans="2:21" s="1198" customFormat="1" hidden="1"/>
    <row r="223" spans="2:21" s="1198" customFormat="1" hidden="1"/>
    <row r="224" spans="2:21" s="1198" customFormat="1" hidden="1"/>
    <row r="225" s="1198" customFormat="1" hidden="1"/>
    <row r="226" s="1198" customFormat="1" hidden="1"/>
    <row r="227" s="1198" customFormat="1" hidden="1"/>
    <row r="228" s="1198" customFormat="1" hidden="1"/>
    <row r="229" s="1198" customFormat="1" hidden="1"/>
    <row r="230" s="1198" customFormat="1" ht="28.9" hidden="1" customHeight="1"/>
    <row r="231" s="1198" customFormat="1" hidden="1"/>
    <row r="232" s="1198" customFormat="1" hidden="1"/>
    <row r="233" s="1198" customFormat="1" hidden="1"/>
    <row r="234" s="1198" customFormat="1" hidden="1"/>
    <row r="235" s="1198" customFormat="1" hidden="1"/>
    <row r="236" s="1198" customFormat="1" hidden="1"/>
    <row r="237" s="1198" customFormat="1" hidden="1"/>
    <row r="238" s="1198" customFormat="1" hidden="1"/>
    <row r="239" s="1198" customFormat="1" hidden="1"/>
    <row r="240" s="1198" customFormat="1" hidden="1"/>
    <row r="241" s="1198" customFormat="1" hidden="1"/>
    <row r="242" s="1198" customFormat="1" hidden="1"/>
    <row r="243" s="1198" customFormat="1" hidden="1"/>
    <row r="244" s="1198" customFormat="1" hidden="1"/>
    <row r="245" s="1198" customFormat="1" hidden="1"/>
    <row r="246" s="1198" customFormat="1" hidden="1"/>
    <row r="247" s="1198" customFormat="1" hidden="1"/>
    <row r="248" s="1198" customFormat="1" hidden="1"/>
    <row r="249" s="1198" customFormat="1" hidden="1"/>
    <row r="250" s="1198" customFormat="1" hidden="1"/>
    <row r="251" s="1198" customFormat="1" hidden="1"/>
    <row r="252" s="1198" customFormat="1" hidden="1"/>
    <row r="253" s="1198" customFormat="1" hidden="1"/>
    <row r="254" s="1198" customFormat="1" hidden="1"/>
    <row r="255" s="1198" customFormat="1" hidden="1"/>
    <row r="256" s="1198" customFormat="1" hidden="1"/>
    <row r="257" s="1198" customFormat="1" hidden="1"/>
    <row r="258" s="1198" customFormat="1" hidden="1"/>
    <row r="259" s="1198" customFormat="1" hidden="1"/>
    <row r="260" s="1198" customFormat="1" hidden="1"/>
    <row r="261" s="1198" customFormat="1" hidden="1"/>
    <row r="262" s="1198" customFormat="1" hidden="1"/>
    <row r="263" s="1198" customFormat="1" hidden="1"/>
    <row r="264" s="1198" customFormat="1" hidden="1"/>
    <row r="265" s="1198" customFormat="1" hidden="1"/>
    <row r="266" s="1198" customFormat="1" hidden="1"/>
    <row r="267" s="1198" customFormat="1" hidden="1"/>
    <row r="268" s="1198" customFormat="1" hidden="1"/>
    <row r="269" s="1198" customFormat="1" hidden="1"/>
    <row r="270" s="1198" customFormat="1" hidden="1"/>
    <row r="271" s="1198" customFormat="1" hidden="1"/>
    <row r="272" s="1198" customFormat="1" hidden="1"/>
    <row r="273" s="1198" customFormat="1" hidden="1"/>
    <row r="274" s="1198" customFormat="1" hidden="1"/>
    <row r="275" s="1198" customFormat="1" hidden="1"/>
    <row r="276" s="1198" customFormat="1" hidden="1"/>
    <row r="277" s="1198" customFormat="1" hidden="1"/>
    <row r="278" s="1198" customFormat="1" hidden="1"/>
    <row r="279" s="1198" customFormat="1" hidden="1"/>
    <row r="280" s="1198" customFormat="1" hidden="1"/>
    <row r="281" s="1198" customFormat="1" hidden="1"/>
    <row r="282" s="1198" customFormat="1" hidden="1"/>
    <row r="283" s="1198" customFormat="1" hidden="1"/>
    <row r="284" s="1198" customFormat="1" hidden="1"/>
    <row r="285" s="1198" customFormat="1" hidden="1"/>
    <row r="286" s="1198" customFormat="1" hidden="1"/>
    <row r="287" s="1198" customFormat="1" hidden="1"/>
    <row r="288" s="1198" customFormat="1" hidden="1"/>
    <row r="289" s="1198" customFormat="1" hidden="1"/>
    <row r="290" s="1198" customFormat="1" hidden="1"/>
    <row r="291" s="1198" customFormat="1" hidden="1"/>
    <row r="292" s="1198" customFormat="1" hidden="1"/>
    <row r="293" s="1198" customFormat="1" hidden="1"/>
    <row r="294" s="1198" customFormat="1" hidden="1"/>
    <row r="295" s="1198" customFormat="1" hidden="1"/>
    <row r="296" s="1198" customFormat="1" hidden="1"/>
    <row r="297" s="1198" customFormat="1" hidden="1"/>
    <row r="298" s="1198" customFormat="1" hidden="1"/>
    <row r="299" s="1198" customFormat="1" hidden="1"/>
    <row r="300" s="1198" customFormat="1" hidden="1"/>
    <row r="301" s="1198" customFormat="1" hidden="1"/>
    <row r="302" s="1198" customFormat="1" hidden="1"/>
    <row r="303" s="1198" customFormat="1" hidden="1"/>
    <row r="304" s="1198" customFormat="1" hidden="1"/>
    <row r="305" s="1198" customFormat="1" hidden="1"/>
    <row r="306" s="1198" customFormat="1" hidden="1"/>
    <row r="307" s="1198" customFormat="1" hidden="1"/>
    <row r="308" s="1198" customFormat="1" hidden="1"/>
    <row r="309" s="1198" customFormat="1" hidden="1"/>
    <row r="310" s="1198" customFormat="1" hidden="1"/>
    <row r="311" s="1198" customFormat="1" hidden="1"/>
    <row r="312" s="1198" customFormat="1" hidden="1"/>
    <row r="313" s="1198" customFormat="1" hidden="1"/>
    <row r="314" s="1198" customFormat="1" hidden="1"/>
    <row r="315" s="1198" customFormat="1" hidden="1"/>
    <row r="316" s="1198" customFormat="1" hidden="1"/>
    <row r="317" s="1198" customFormat="1" hidden="1"/>
    <row r="318" s="1198" customFormat="1" hidden="1"/>
    <row r="319" s="1198" customFormat="1" hidden="1"/>
    <row r="320" s="1198" customFormat="1" hidden="1"/>
    <row r="321" s="1198" customFormat="1" hidden="1"/>
    <row r="322" s="1198" customFormat="1" hidden="1"/>
    <row r="323" s="1198" customFormat="1" hidden="1"/>
    <row r="324" s="1198" customFormat="1" hidden="1"/>
    <row r="325" s="1198" customFormat="1" hidden="1"/>
    <row r="326" s="1198" customFormat="1" hidden="1"/>
    <row r="327" s="1198" customFormat="1" hidden="1"/>
    <row r="328" s="1198" customFormat="1" hidden="1"/>
    <row r="329" s="1198" customFormat="1" hidden="1"/>
    <row r="330" s="1198" customFormat="1" hidden="1"/>
    <row r="331" s="1198" customFormat="1" hidden="1"/>
    <row r="332" s="1198" customFormat="1" hidden="1"/>
    <row r="333" s="1198" customFormat="1" hidden="1"/>
    <row r="334" s="1198" customFormat="1" hidden="1"/>
    <row r="335" s="1198" customFormat="1" hidden="1"/>
    <row r="336" s="1198" customFormat="1" hidden="1"/>
    <row r="337" s="1198" customFormat="1" hidden="1"/>
    <row r="338" s="1198" customFormat="1" hidden="1"/>
    <row r="339" s="1198" customFormat="1" hidden="1"/>
    <row r="340" s="1198" customFormat="1" hidden="1"/>
    <row r="341" s="1198" customFormat="1" hidden="1"/>
    <row r="342" s="1198" customFormat="1" hidden="1"/>
    <row r="343" s="1198" customFormat="1" hidden="1"/>
    <row r="344" s="1198" customFormat="1" hidden="1"/>
    <row r="345" s="1198" customFormat="1" hidden="1"/>
    <row r="346" s="1198" customFormat="1" hidden="1"/>
    <row r="347" s="1198" customFormat="1" hidden="1"/>
    <row r="348" s="1198" customFormat="1" hidden="1"/>
    <row r="349" s="1198" customFormat="1" hidden="1"/>
    <row r="350" s="1198" customFormat="1" hidden="1"/>
    <row r="351" s="1198" customFormat="1" hidden="1"/>
    <row r="352" s="1198" customFormat="1" hidden="1"/>
    <row r="353" s="1198" customFormat="1" hidden="1"/>
    <row r="354" s="1198" customFormat="1" hidden="1"/>
    <row r="355" s="1198" customFormat="1" hidden="1"/>
    <row r="356" s="1198" customFormat="1" hidden="1"/>
    <row r="357" s="1198" customFormat="1" hidden="1"/>
    <row r="358" s="1198" customFormat="1" hidden="1"/>
    <row r="359" s="1198" customFormat="1" hidden="1"/>
    <row r="360" s="1198" customFormat="1" hidden="1"/>
    <row r="361" s="1198" customFormat="1" hidden="1"/>
    <row r="362" s="1198" customFormat="1" hidden="1"/>
    <row r="363" s="1198" customFormat="1" hidden="1"/>
    <row r="364" s="1198" customFormat="1" hidden="1"/>
    <row r="365" s="1198" customFormat="1" hidden="1"/>
    <row r="366" s="1198" customFormat="1" hidden="1"/>
    <row r="367" s="1198" customFormat="1" hidden="1"/>
    <row r="368" s="1198" customFormat="1" hidden="1"/>
    <row r="369" s="1198" customFormat="1" hidden="1"/>
    <row r="370" s="1198" customFormat="1" hidden="1"/>
    <row r="371" s="1198" customFormat="1" hidden="1"/>
    <row r="372" s="1198" customFormat="1" hidden="1"/>
    <row r="373" s="1198" customFormat="1" hidden="1"/>
    <row r="374" s="1198" customFormat="1" hidden="1"/>
    <row r="375" s="1198" customFormat="1" hidden="1"/>
    <row r="376" s="1198" customFormat="1" hidden="1"/>
    <row r="377" s="1198" customFormat="1" hidden="1"/>
    <row r="378" s="1198" customFormat="1" hidden="1"/>
    <row r="379" s="1198" customFormat="1" hidden="1"/>
    <row r="380" s="1198" customFormat="1" hidden="1"/>
    <row r="381" s="1198" customFormat="1" hidden="1"/>
    <row r="382" s="1198" customFormat="1" hidden="1"/>
    <row r="383" s="1198" customFormat="1" hidden="1"/>
    <row r="384" s="1198" customFormat="1" hidden="1"/>
    <row r="385" s="1198" customFormat="1" hidden="1"/>
    <row r="386" s="1198" customFormat="1" hidden="1"/>
    <row r="387" s="1198" customFormat="1" hidden="1"/>
    <row r="388" s="1198" customFormat="1" hidden="1"/>
    <row r="389" s="1198" customFormat="1" hidden="1"/>
    <row r="390" s="1198" customFormat="1" hidden="1"/>
    <row r="391" s="1198" customFormat="1" hidden="1"/>
    <row r="392" s="1198" customFormat="1" hidden="1"/>
    <row r="393" s="1198" customFormat="1" hidden="1"/>
    <row r="394" s="1198" customFormat="1" hidden="1"/>
    <row r="395" s="1198" customFormat="1" hidden="1"/>
    <row r="396" s="1198" customFormat="1" hidden="1"/>
    <row r="397" s="1198" customFormat="1" hidden="1"/>
    <row r="398" s="1198" customFormat="1" hidden="1"/>
    <row r="399" s="1198" customFormat="1" hidden="1"/>
    <row r="400" s="1198" customFormat="1" hidden="1"/>
    <row r="401" s="1198" customFormat="1" hidden="1"/>
    <row r="402" s="1198" customFormat="1" hidden="1"/>
    <row r="403" s="1198" customFormat="1" hidden="1"/>
    <row r="404" s="1198" customFormat="1" hidden="1"/>
    <row r="405" s="1198" customFormat="1" hidden="1"/>
    <row r="406" s="1198" customFormat="1" hidden="1"/>
    <row r="407" s="1198" customFormat="1" hidden="1"/>
    <row r="408" s="1198" customFormat="1" hidden="1"/>
    <row r="409" s="1198" customFormat="1" hidden="1"/>
    <row r="410" s="1198" customFormat="1" hidden="1"/>
    <row r="411" s="1198" customFormat="1" hidden="1"/>
    <row r="412" s="1198" customFormat="1" hidden="1"/>
    <row r="413" s="1198" customFormat="1" hidden="1"/>
    <row r="414" s="1198" customFormat="1" hidden="1"/>
    <row r="415" s="1198" customFormat="1" hidden="1"/>
    <row r="416" s="1198" customFormat="1" hidden="1"/>
    <row r="417" s="1198" customFormat="1" hidden="1"/>
    <row r="418" s="1198" customFormat="1" hidden="1"/>
    <row r="419" s="1198" customFormat="1" hidden="1"/>
    <row r="420" s="1198" customFormat="1" hidden="1"/>
    <row r="421" s="1198" customFormat="1" hidden="1"/>
    <row r="422" s="1198" customFormat="1" hidden="1"/>
    <row r="423" s="1198" customFormat="1" hidden="1"/>
    <row r="424" s="1198" customFormat="1" hidden="1"/>
    <row r="425" s="1198" customFormat="1" hidden="1"/>
    <row r="426" s="1198" customFormat="1" hidden="1"/>
    <row r="427" s="1198" customFormat="1" hidden="1"/>
    <row r="428" s="1198" customFormat="1" hidden="1"/>
    <row r="429" s="1198" customFormat="1" hidden="1"/>
    <row r="430" s="1198" customFormat="1" hidden="1"/>
    <row r="431" s="1198" customFormat="1" hidden="1"/>
    <row r="432" s="1198" customFormat="1" hidden="1"/>
    <row r="433" s="1198" customFormat="1" hidden="1"/>
    <row r="434" s="1198" customFormat="1" hidden="1"/>
    <row r="435" s="1198" customFormat="1" hidden="1"/>
    <row r="436" s="1198" customFormat="1" hidden="1"/>
    <row r="437" s="1198" customFormat="1" hidden="1"/>
    <row r="438" s="1198" customFormat="1" hidden="1"/>
    <row r="439" s="1198" customFormat="1" hidden="1"/>
    <row r="440" s="1198" customFormat="1" hidden="1"/>
    <row r="441" s="1198" customFormat="1" hidden="1"/>
    <row r="442" s="1198" customFormat="1" hidden="1"/>
    <row r="443" s="1198" customFormat="1" hidden="1"/>
    <row r="444" s="1198" customFormat="1" hidden="1"/>
    <row r="445" s="1198" customFormat="1" hidden="1"/>
    <row r="446" s="1198" customFormat="1" hidden="1"/>
    <row r="447" s="1198" customFormat="1" hidden="1"/>
    <row r="448" s="1198" customFormat="1" hidden="1"/>
    <row r="449" s="1198" customFormat="1" hidden="1"/>
    <row r="450" s="1198" customFormat="1" hidden="1"/>
    <row r="451" s="1198" customFormat="1" hidden="1"/>
    <row r="452" s="1198" customFormat="1" hidden="1"/>
    <row r="453" s="1198" customFormat="1" hidden="1"/>
    <row r="454" s="1198" customFormat="1" hidden="1"/>
    <row r="455" s="1198" customFormat="1" hidden="1"/>
    <row r="456" s="1198" customFormat="1" hidden="1"/>
    <row r="457" s="1198" customFormat="1" hidden="1"/>
    <row r="458" s="1198" customFormat="1" hidden="1"/>
    <row r="459" s="1198" customFormat="1" hidden="1"/>
    <row r="460" s="1198" customFormat="1" hidden="1"/>
    <row r="461" s="1198" customFormat="1" hidden="1"/>
    <row r="462" s="1198" customFormat="1" hidden="1"/>
    <row r="463" s="1198" customFormat="1" hidden="1"/>
    <row r="464" s="1198" customFormat="1" hidden="1"/>
    <row r="465" s="1198" customFormat="1" hidden="1"/>
    <row r="466" s="1198" customFormat="1" hidden="1"/>
    <row r="467" s="1198" customFormat="1" hidden="1"/>
    <row r="468" s="1198" customFormat="1" hidden="1"/>
    <row r="469" s="1198" customFormat="1" hidden="1"/>
    <row r="470" s="1198" customFormat="1" hidden="1"/>
    <row r="471" s="1198" customFormat="1" hidden="1"/>
    <row r="472" s="1198" customFormat="1" hidden="1"/>
    <row r="473" s="1198" customFormat="1" hidden="1"/>
    <row r="474" s="1198" customFormat="1" hidden="1"/>
    <row r="475" s="1198" customFormat="1" hidden="1"/>
    <row r="476" s="1198" customFormat="1" hidden="1"/>
    <row r="477" s="1198" customFormat="1" hidden="1"/>
    <row r="478" s="1198" customFormat="1" hidden="1"/>
    <row r="479" s="1198" customFormat="1" hidden="1"/>
    <row r="480" s="1198" customFormat="1" hidden="1"/>
    <row r="481" s="1198" customFormat="1" hidden="1"/>
    <row r="482" s="1198" customFormat="1" hidden="1"/>
    <row r="483" s="1198" customFormat="1" hidden="1"/>
    <row r="484" s="1198" customFormat="1" hidden="1"/>
    <row r="485" s="1198" customFormat="1" hidden="1"/>
    <row r="486" s="1198" customFormat="1" hidden="1"/>
    <row r="487" s="1198" customFormat="1" hidden="1"/>
    <row r="488" s="1198" customFormat="1" hidden="1"/>
    <row r="489" s="1198" customFormat="1" hidden="1"/>
    <row r="490" s="1198" customFormat="1" hidden="1"/>
    <row r="491" s="1198" customFormat="1" hidden="1"/>
    <row r="492" s="1198" customFormat="1" hidden="1"/>
    <row r="493" s="1198" customFormat="1" hidden="1"/>
    <row r="494" s="1198" customFormat="1" hidden="1"/>
    <row r="495" s="1198" customFormat="1" hidden="1"/>
    <row r="496" s="1198" customFormat="1" hidden="1"/>
    <row r="497" s="1198" customFormat="1" hidden="1"/>
    <row r="498" s="1198" customFormat="1" hidden="1"/>
    <row r="499" s="1198" customFormat="1" hidden="1"/>
    <row r="500" s="1198" customFormat="1" hidden="1"/>
    <row r="501" s="1198" customFormat="1" hidden="1"/>
    <row r="502" s="1198" customFormat="1" hidden="1"/>
    <row r="503" s="1198" customFormat="1" hidden="1"/>
    <row r="504" s="1198" customFormat="1" hidden="1"/>
    <row r="505" s="1198" customFormat="1" hidden="1"/>
    <row r="506" s="1198" customFormat="1" hidden="1"/>
    <row r="507" s="1198" customFormat="1" hidden="1"/>
    <row r="508" s="1198" customFormat="1" hidden="1"/>
    <row r="509" s="1198" customFormat="1" hidden="1"/>
    <row r="510" s="1198" customFormat="1" hidden="1"/>
    <row r="511" s="1198" customFormat="1" hidden="1"/>
    <row r="512" s="1198" customFormat="1" hidden="1"/>
    <row r="513" s="1198" customFormat="1" hidden="1"/>
    <row r="514" s="1198" customFormat="1" hidden="1"/>
    <row r="515" s="1198" customFormat="1" hidden="1"/>
    <row r="516" s="1198" customFormat="1" hidden="1"/>
    <row r="517" s="1198" customFormat="1" hidden="1"/>
    <row r="518" s="1198" customFormat="1" hidden="1"/>
    <row r="519" s="1198" customFormat="1" hidden="1"/>
    <row r="520" s="1198" customFormat="1" hidden="1"/>
    <row r="521" s="1198" customFormat="1" hidden="1"/>
    <row r="522" s="1198" customFormat="1" hidden="1"/>
    <row r="523" s="1198" customFormat="1" hidden="1"/>
    <row r="524" s="1198" customFormat="1" hidden="1"/>
    <row r="525" s="1198" customFormat="1" hidden="1"/>
    <row r="526" s="1198" customFormat="1" hidden="1"/>
    <row r="527" s="1198" customFormat="1" hidden="1"/>
    <row r="528" s="1198" customFormat="1" hidden="1"/>
    <row r="529" s="1198" customFormat="1" hidden="1"/>
    <row r="530" s="1198" customFormat="1" hidden="1"/>
    <row r="531" s="1198" customFormat="1" hidden="1"/>
    <row r="532" s="1198" customFormat="1" hidden="1"/>
    <row r="533" s="1198" customFormat="1" hidden="1"/>
    <row r="534" s="1198" customFormat="1" hidden="1"/>
    <row r="535" s="1198" customFormat="1" hidden="1"/>
    <row r="536" s="1198" customFormat="1" hidden="1"/>
    <row r="537" s="1198" customFormat="1" hidden="1"/>
    <row r="538" s="1198" customFormat="1" hidden="1"/>
    <row r="539" s="1198" customFormat="1" hidden="1"/>
    <row r="540" s="1198" customFormat="1" hidden="1"/>
    <row r="541" s="1198" customFormat="1" hidden="1"/>
    <row r="542" s="1198" customFormat="1" hidden="1"/>
    <row r="543" s="1198" customFormat="1" hidden="1"/>
    <row r="544" s="1198" customFormat="1" hidden="1"/>
    <row r="545" s="1198" customFormat="1" hidden="1"/>
    <row r="546" s="1198" customFormat="1" hidden="1"/>
    <row r="547" s="1198" customFormat="1" hidden="1"/>
    <row r="548" s="1198" customFormat="1" hidden="1"/>
    <row r="549" s="1198" customFormat="1" hidden="1"/>
    <row r="550" s="1198" customFormat="1" hidden="1"/>
    <row r="551" s="1198" customFormat="1" hidden="1"/>
    <row r="552" s="1198" customFormat="1" hidden="1"/>
    <row r="553" s="1198" customFormat="1" hidden="1"/>
    <row r="554" s="1198" customFormat="1" hidden="1"/>
    <row r="555" s="1198" customFormat="1" hidden="1"/>
    <row r="556" s="1198" customFormat="1" hidden="1"/>
    <row r="557" s="1198" customFormat="1" hidden="1"/>
    <row r="558" s="1198" customFormat="1" hidden="1"/>
    <row r="559" s="1198" customFormat="1" hidden="1"/>
    <row r="560" s="1198" customFormat="1" hidden="1"/>
    <row r="561" s="1198" customFormat="1" hidden="1"/>
    <row r="562" s="1198" customFormat="1" hidden="1"/>
    <row r="563" s="1198" customFormat="1" hidden="1"/>
    <row r="564" s="1198" customFormat="1" hidden="1"/>
    <row r="565" s="1198" customFormat="1" hidden="1"/>
    <row r="566" s="1198" customFormat="1" hidden="1"/>
    <row r="567" s="1198" customFormat="1" hidden="1"/>
    <row r="568" s="1198" customFormat="1" hidden="1"/>
    <row r="569" s="1198" customFormat="1" hidden="1"/>
    <row r="570" s="1198" customFormat="1" hidden="1"/>
    <row r="571" s="1198" customFormat="1" hidden="1"/>
    <row r="572" s="1198" customFormat="1" hidden="1"/>
    <row r="573" s="1198" customFormat="1" hidden="1"/>
    <row r="574" s="1198" customFormat="1" hidden="1"/>
    <row r="575" s="1198" customFormat="1" hidden="1"/>
    <row r="576" s="1198" customFormat="1" hidden="1"/>
    <row r="577" s="1198" customFormat="1" hidden="1"/>
    <row r="578" s="1198" customFormat="1" hidden="1"/>
    <row r="579" s="1198" customFormat="1" hidden="1"/>
    <row r="580" s="1198" customFormat="1" hidden="1"/>
    <row r="581" s="1198" customFormat="1" hidden="1"/>
    <row r="582" s="1198" customFormat="1" hidden="1"/>
    <row r="583" s="1198" customFormat="1" hidden="1"/>
    <row r="584" s="1198" customFormat="1" hidden="1"/>
    <row r="585" s="1198" customFormat="1" hidden="1"/>
    <row r="586" s="1198" customFormat="1" hidden="1"/>
    <row r="587" s="1198" customFormat="1" hidden="1"/>
    <row r="588" s="1198" customFormat="1" hidden="1"/>
    <row r="589" s="1198" customFormat="1" hidden="1"/>
    <row r="590" s="1198" customFormat="1" hidden="1"/>
    <row r="591" s="1198" customFormat="1" hidden="1"/>
    <row r="592" s="1198" customFormat="1" hidden="1"/>
    <row r="593" s="1198" customFormat="1" hidden="1"/>
    <row r="594" s="1198" customFormat="1" hidden="1"/>
    <row r="595" s="1198" customFormat="1" hidden="1"/>
    <row r="596" s="1198" customFormat="1" hidden="1"/>
    <row r="597" s="1198" customFormat="1" hidden="1"/>
    <row r="598" s="1198" customFormat="1" hidden="1"/>
    <row r="599" s="1198" customFormat="1" hidden="1"/>
    <row r="600" s="1198" customFormat="1" hidden="1"/>
    <row r="601" s="1198" customFormat="1" hidden="1"/>
    <row r="602" s="1198" customFormat="1" hidden="1"/>
    <row r="603" s="1198" customFormat="1" hidden="1"/>
  </sheetData>
  <sheetProtection algorithmName="SHA-512" hashValue="ghTN0KuQuI3PzfjC/J4OAmJrFmmRd711x892k0WgwCenvDgS9wtgXqp+cYIWnipcBGT7Y4YLTQUhk7+s8A68VQ==" saltValue="yhw9OCR1vnZ6LutNUkMadg==" spinCount="100000" sheet="1" objects="1" scenarios="1"/>
  <mergeCells count="6">
    <mergeCell ref="B158:C158"/>
    <mergeCell ref="B3:C3"/>
    <mergeCell ref="B7:C7"/>
    <mergeCell ref="B15:C15"/>
    <mergeCell ref="B86:C86"/>
    <mergeCell ref="B26:C26"/>
  </mergeCells>
  <phoneticPr fontId="16" type="noConversion"/>
  <dataValidations disablePrompts="1" count="2">
    <dataValidation type="decimal" allowBlank="1" showInputMessage="1" showErrorMessage="1" errorTitle="Fehlerhafte Dateneingabe" error="Bitte geben Sie nur Zahlenwerte, keinen Text oder Bereiche an." sqref="E11:U11" xr:uid="{F6AF7063-EF36-4733-A2C4-AB3CFDDB8DFC}">
      <formula1>0</formula1>
      <formula2>1000000000000</formula2>
    </dataValidation>
    <dataValidation type="decimal" allowBlank="1" showInputMessage="1" showErrorMessage="1" errorTitle="Fehlerhafte Dateneingabe" error="Bitte geben Sie nur Zahlenwerte, keinen Text oder Bereiche an." sqref="E7:R7 E36:U36" xr:uid="{585102DC-85BF-4180-B46B-DD6B710C051F}">
      <formula1>0</formula1>
      <formula2>1000000000</formula2>
    </dataValidation>
  </dataValidations>
  <printOptions headings="1"/>
  <pageMargins left="0.70866141732283472" right="0.70866141732283472" top="0.78740157480314965" bottom="0.78740157480314965" header="0.31496062992125984" footer="0.31496062992125984"/>
  <pageSetup paperSize="9" scale="12" orientation="landscape" r:id="rId1"/>
  <headerFooter>
    <oddHeader>&amp;A</oddHeader>
  </headerFooter>
  <drawing r:id="rId2"/>
  <extLst>
    <ext xmlns:x14="http://schemas.microsoft.com/office/spreadsheetml/2009/9/main" uri="{78C0D931-6437-407d-A8EE-F0AAD7539E65}">
      <x14:conditionalFormattings>
        <x14:conditionalFormatting xmlns:xm="http://schemas.microsoft.com/office/excel/2006/main">
          <x14:cfRule type="expression" priority="2" id="{00000000-000E-0000-0D00-000002000000}">
            <xm:f>'4c) Berechnungen_MFS'!$E$99="Nein"</xm:f>
            <x14:dxf>
              <font>
                <u val="none"/>
                <color theme="0"/>
              </font>
              <fill>
                <patternFill>
                  <bgColor theme="0"/>
                </patternFill>
              </fill>
              <border>
                <left style="thin">
                  <color auto="1"/>
                </left>
                <right/>
                <top/>
                <bottom/>
                <vertical/>
                <horizontal/>
              </border>
            </x14:dxf>
          </x14:cfRule>
          <xm:sqref>T8:T12 T16:T23 T27:T58 T62:T70 T74:T83 T88:T96 T98:T106 T108:T116 T118:T126 T128:T136 T138:T146 T148:T156 T160:T175 T177:T192 T194:T209</xm:sqref>
        </x14:conditionalFormatting>
        <x14:conditionalFormatting xmlns:xm="http://schemas.microsoft.com/office/excel/2006/main">
          <x14:cfRule type="expression" priority="83" id="{00000000-000E-0000-0D00-000053000000}">
            <xm:f>'4c) Berechnungen_MFS'!$E$99="Nein"</xm:f>
            <x14:dxf>
              <font>
                <u val="none"/>
                <color theme="0"/>
              </font>
              <fill>
                <patternFill>
                  <bgColor theme="0"/>
                </patternFill>
              </fill>
              <border>
                <left/>
                <right/>
                <top/>
                <bottom/>
                <vertical/>
                <horizontal/>
              </border>
            </x14:dxf>
          </x14:cfRule>
          <xm:sqref>U8:U12 U16:U23 U27:U58 U62:U70 U74:U83 U88:U96 U98:U106 U108:U116 U118:U126 U128:U136 U138:U146 U148:U156 U160:U175 U177:U192 U194:U209</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D4FF6-B0F3-4C73-9AFA-97E3EE06098C}">
  <sheetPr codeName="Sheet16">
    <tabColor theme="8" tint="0.59999389629810485"/>
    <pageSetUpPr fitToPage="1"/>
  </sheetPr>
  <dimension ref="A1:AG536"/>
  <sheetViews>
    <sheetView zoomScaleNormal="100" workbookViewId="0"/>
  </sheetViews>
  <sheetFormatPr defaultColWidth="0" defaultRowHeight="0" customHeight="1" zeroHeight="1"/>
  <cols>
    <col min="1" max="1" width="9.1796875" style="1117" customWidth="1"/>
    <col min="2" max="2" width="78.1796875" style="1117" customWidth="1"/>
    <col min="3" max="4" width="35.7265625" style="1117" customWidth="1"/>
    <col min="5" max="21" width="15.81640625" style="1117" customWidth="1"/>
    <col min="22" max="22" width="8.1796875" style="1117" customWidth="1"/>
    <col min="23" max="33" width="0" style="1117" hidden="1" customWidth="1"/>
    <col min="34" max="16383" width="11.453125" style="1117" hidden="1"/>
    <col min="16384" max="16384" width="11.453125" style="1117" hidden="1" customWidth="1"/>
  </cols>
  <sheetData>
    <row r="1" spans="1:21" ht="14.5"/>
    <row r="2" spans="1:21" ht="28.5">
      <c r="B2" s="1118" t="s">
        <v>339</v>
      </c>
    </row>
    <row r="3" spans="1:21" ht="42.65" customHeight="1">
      <c r="B3" s="1632" t="s">
        <v>340</v>
      </c>
      <c r="C3" s="1632"/>
    </row>
    <row r="4" spans="1:21" ht="14.5"/>
    <row r="5" spans="1:21" ht="14.5"/>
    <row r="6" spans="1:21" ht="15" thickBot="1"/>
    <row r="7" spans="1:21" s="1198" customFormat="1" ht="30" customHeight="1" thickBot="1">
      <c r="B7" s="1627" t="s">
        <v>307</v>
      </c>
      <c r="C7" s="1645"/>
    </row>
    <row r="8" spans="1:21" s="1263" customFormat="1" ht="30" customHeight="1" thickBot="1">
      <c r="A8" s="1425"/>
      <c r="B8" s="1255" t="s">
        <v>308</v>
      </c>
      <c r="C8" s="1397" t="s">
        <v>52</v>
      </c>
      <c r="D8" s="1426"/>
      <c r="E8" s="1427">
        <f>YEAR('2b) Allg. Inputs'!$C$8)</f>
        <v>1900</v>
      </c>
      <c r="F8" s="1428">
        <f>E8+1</f>
        <v>1901</v>
      </c>
      <c r="G8" s="1428">
        <f t="shared" ref="G8:R8" si="0">F8+1</f>
        <v>1902</v>
      </c>
      <c r="H8" s="1428">
        <f t="shared" si="0"/>
        <v>1903</v>
      </c>
      <c r="I8" s="1428">
        <f t="shared" si="0"/>
        <v>1904</v>
      </c>
      <c r="J8" s="1428">
        <f t="shared" si="0"/>
        <v>1905</v>
      </c>
      <c r="K8" s="1428">
        <f t="shared" si="0"/>
        <v>1906</v>
      </c>
      <c r="L8" s="1428">
        <f t="shared" si="0"/>
        <v>1907</v>
      </c>
      <c r="M8" s="1428">
        <f t="shared" si="0"/>
        <v>1908</v>
      </c>
      <c r="N8" s="1428">
        <f t="shared" si="0"/>
        <v>1909</v>
      </c>
      <c r="O8" s="1428">
        <f t="shared" si="0"/>
        <v>1910</v>
      </c>
      <c r="P8" s="1428">
        <f t="shared" si="0"/>
        <v>1911</v>
      </c>
      <c r="Q8" s="1428">
        <f t="shared" si="0"/>
        <v>1912</v>
      </c>
      <c r="R8" s="1428">
        <f t="shared" si="0"/>
        <v>1913</v>
      </c>
      <c r="S8" s="1429">
        <f>IF('4c) Berechnungen_MFS'!E99 = "Nein",R8+1, R8+1&amp;" 1. Teil-KJ")</f>
        <v>1914</v>
      </c>
      <c r="T8" s="1430" t="str">
        <f>IF('4c) Berechnungen_MFS'!E99 = "Nein","", R8+1&amp;" 2. Teil-KJ")</f>
        <v/>
      </c>
      <c r="U8" s="1431" t="str">
        <f>IF('4c) Berechnungen_MFS'!E99="Ja",R8+2,"")</f>
        <v/>
      </c>
    </row>
    <row r="9" spans="1:21" s="1198" customFormat="1" ht="16.5">
      <c r="B9" s="1259" t="s">
        <v>309</v>
      </c>
      <c r="C9" s="1432" t="s">
        <v>310</v>
      </c>
      <c r="D9" s="1326" t="s">
        <v>53</v>
      </c>
      <c r="E9" s="1433">
        <f>'2e) Realisierte Werte (Anlage)'!E119</f>
        <v>0</v>
      </c>
      <c r="F9" s="1434">
        <f>'2e) Realisierte Werte (Anlage)'!F119</f>
        <v>0</v>
      </c>
      <c r="G9" s="1434">
        <f>'2e) Realisierte Werte (Anlage)'!G119</f>
        <v>0</v>
      </c>
      <c r="H9" s="1434">
        <f>'2e) Realisierte Werte (Anlage)'!H119</f>
        <v>0</v>
      </c>
      <c r="I9" s="1434">
        <f>'2e) Realisierte Werte (Anlage)'!I119</f>
        <v>0</v>
      </c>
      <c r="J9" s="1434">
        <f>'2e) Realisierte Werte (Anlage)'!J119</f>
        <v>0</v>
      </c>
      <c r="K9" s="1434">
        <f>'2e) Realisierte Werte (Anlage)'!K119</f>
        <v>0</v>
      </c>
      <c r="L9" s="1434">
        <f>'2e) Realisierte Werte (Anlage)'!L119</f>
        <v>0</v>
      </c>
      <c r="M9" s="1434">
        <f>'2e) Realisierte Werte (Anlage)'!M119</f>
        <v>0</v>
      </c>
      <c r="N9" s="1434">
        <f>'2e) Realisierte Werte (Anlage)'!N119</f>
        <v>0</v>
      </c>
      <c r="O9" s="1434">
        <f>'2e) Realisierte Werte (Anlage)'!O119</f>
        <v>0</v>
      </c>
      <c r="P9" s="1434">
        <f>'2e) Realisierte Werte (Anlage)'!P119</f>
        <v>0</v>
      </c>
      <c r="Q9" s="1434">
        <f>'2e) Realisierte Werte (Anlage)'!Q119</f>
        <v>0</v>
      </c>
      <c r="R9" s="1434">
        <f>'2e) Realisierte Werte (Anlage)'!R119</f>
        <v>0</v>
      </c>
      <c r="S9" s="1434">
        <f>'2e) Realisierte Werte (Anlage)'!S119</f>
        <v>0</v>
      </c>
      <c r="T9" s="1434">
        <f>'2e) Realisierte Werte (Anlage)'!T119</f>
        <v>0</v>
      </c>
      <c r="U9" s="1435">
        <f>'2e) Realisierte Werte (Anlage)'!U119</f>
        <v>0</v>
      </c>
    </row>
    <row r="10" spans="1:21" s="1198" customFormat="1" ht="16.5">
      <c r="B10" s="1273" t="s">
        <v>311</v>
      </c>
      <c r="C10" s="1436" t="s">
        <v>310</v>
      </c>
      <c r="D10" s="1328" t="s">
        <v>53</v>
      </c>
      <c r="E10" s="1437">
        <f>E65</f>
        <v>0</v>
      </c>
      <c r="F10" s="1438">
        <f t="shared" ref="F10:U10" si="1">F65</f>
        <v>0</v>
      </c>
      <c r="G10" s="1438">
        <f t="shared" si="1"/>
        <v>0</v>
      </c>
      <c r="H10" s="1438">
        <f t="shared" si="1"/>
        <v>0</v>
      </c>
      <c r="I10" s="1438">
        <f t="shared" si="1"/>
        <v>0</v>
      </c>
      <c r="J10" s="1438">
        <f t="shared" si="1"/>
        <v>0</v>
      </c>
      <c r="K10" s="1438">
        <f t="shared" si="1"/>
        <v>0</v>
      </c>
      <c r="L10" s="1438">
        <f t="shared" si="1"/>
        <v>0</v>
      </c>
      <c r="M10" s="1438">
        <f t="shared" si="1"/>
        <v>0</v>
      </c>
      <c r="N10" s="1438">
        <f t="shared" si="1"/>
        <v>0</v>
      </c>
      <c r="O10" s="1438">
        <f t="shared" si="1"/>
        <v>0</v>
      </c>
      <c r="P10" s="1438">
        <f t="shared" si="1"/>
        <v>0</v>
      </c>
      <c r="Q10" s="1438">
        <f t="shared" si="1"/>
        <v>0</v>
      </c>
      <c r="R10" s="1438">
        <f t="shared" si="1"/>
        <v>0</v>
      </c>
      <c r="S10" s="1438">
        <f t="shared" si="1"/>
        <v>0</v>
      </c>
      <c r="T10" s="1438">
        <f t="shared" si="1"/>
        <v>0</v>
      </c>
      <c r="U10" s="1439">
        <f t="shared" si="1"/>
        <v>0</v>
      </c>
    </row>
    <row r="11" spans="1:21" s="1198" customFormat="1" ht="16.5">
      <c r="B11" s="1279" t="s">
        <v>73</v>
      </c>
      <c r="C11" s="1440" t="s">
        <v>310</v>
      </c>
      <c r="D11" s="1441" t="s">
        <v>53</v>
      </c>
      <c r="E11" s="1442">
        <f>IF('2e) Realisierte Werte (Anlage)'!E119="",0,E65-'2e) Realisierte Werte (Anlage)'!E119)</f>
        <v>0</v>
      </c>
      <c r="F11" s="1443">
        <f>IF('2e) Realisierte Werte (Anlage)'!F119="",0,F65-'2e) Realisierte Werte (Anlage)'!F119)</f>
        <v>0</v>
      </c>
      <c r="G11" s="1443">
        <f>IF('2e) Realisierte Werte (Anlage)'!G119="",0,G65-'2e) Realisierte Werte (Anlage)'!G119)</f>
        <v>0</v>
      </c>
      <c r="H11" s="1443">
        <f>IF('2e) Realisierte Werte (Anlage)'!H119="",0,H65-'2e) Realisierte Werte (Anlage)'!H119)</f>
        <v>0</v>
      </c>
      <c r="I11" s="1443">
        <f>IF('2e) Realisierte Werte (Anlage)'!I119="",0,I65-'2e) Realisierte Werte (Anlage)'!I119)</f>
        <v>0</v>
      </c>
      <c r="J11" s="1443">
        <f>IF('2e) Realisierte Werte (Anlage)'!J119="",0,J65-'2e) Realisierte Werte (Anlage)'!J119)</f>
        <v>0</v>
      </c>
      <c r="K11" s="1443">
        <f>IF('2e) Realisierte Werte (Anlage)'!K119="",0,K65-'2e) Realisierte Werte (Anlage)'!K119)</f>
        <v>0</v>
      </c>
      <c r="L11" s="1443">
        <f>IF('2e) Realisierte Werte (Anlage)'!L119="",0,L65-'2e) Realisierte Werte (Anlage)'!L119)</f>
        <v>0</v>
      </c>
      <c r="M11" s="1443">
        <f>IF('2e) Realisierte Werte (Anlage)'!M119="",0,M65-'2e) Realisierte Werte (Anlage)'!M119)</f>
        <v>0</v>
      </c>
      <c r="N11" s="1443">
        <f>IF('2e) Realisierte Werte (Anlage)'!N119="",0,N65-'2e) Realisierte Werte (Anlage)'!N119)</f>
        <v>0</v>
      </c>
      <c r="O11" s="1443">
        <f>IF('2e) Realisierte Werte (Anlage)'!O119="",0,O65-'2e) Realisierte Werte (Anlage)'!O119)</f>
        <v>0</v>
      </c>
      <c r="P11" s="1443">
        <f>IF('2e) Realisierte Werte (Anlage)'!P119="",0,P65-'2e) Realisierte Werte (Anlage)'!P119)</f>
        <v>0</v>
      </c>
      <c r="Q11" s="1443">
        <f>IF('2e) Realisierte Werte (Anlage)'!Q119="",0,Q65-'2e) Realisierte Werte (Anlage)'!Q119)</f>
        <v>0</v>
      </c>
      <c r="R11" s="1443">
        <f>IF('2e) Realisierte Werte (Anlage)'!R119="",0,R65-'2e) Realisierte Werte (Anlage)'!R119)</f>
        <v>0</v>
      </c>
      <c r="S11" s="1443">
        <f>IF('2e) Realisierte Werte (Anlage)'!S119="",0,S65-'2e) Realisierte Werte (Anlage)'!S119)</f>
        <v>0</v>
      </c>
      <c r="T11" s="1443">
        <f>IF('2e) Realisierte Werte (Anlage)'!T119="",0,T65-'2e) Realisierte Werte (Anlage)'!T119)</f>
        <v>0</v>
      </c>
      <c r="U11" s="1444">
        <f>IF('2e) Realisierte Werte (Anlage)'!U119="",0,U65-'2e) Realisierte Werte (Anlage)'!U119)</f>
        <v>0</v>
      </c>
    </row>
    <row r="12" spans="1:21" s="1198" customFormat="1" ht="15" thickBot="1">
      <c r="B12" s="1305" t="s">
        <v>312</v>
      </c>
      <c r="C12" s="1445" t="s">
        <v>313</v>
      </c>
      <c r="D12" s="1446" t="s">
        <v>53</v>
      </c>
      <c r="E12" s="1447">
        <f>IF('2e) Realisierte Werte (Anlage)'!E119="",0,IFERROR(E11/E65,0))</f>
        <v>0</v>
      </c>
      <c r="F12" s="1448">
        <f>IF('2e) Realisierte Werte (Anlage)'!F119="",0,IFERROR(F11/F65,0))</f>
        <v>0</v>
      </c>
      <c r="G12" s="1448">
        <f>IF('2e) Realisierte Werte (Anlage)'!G119="",0,IFERROR(G11/G65,0))</f>
        <v>0</v>
      </c>
      <c r="H12" s="1448">
        <f>IF('2e) Realisierte Werte (Anlage)'!H119="",0,IFERROR(H11/H65,0))</f>
        <v>0</v>
      </c>
      <c r="I12" s="1448">
        <f>IF('2e) Realisierte Werte (Anlage)'!I119="",0,IFERROR(I11/I65,0))</f>
        <v>0</v>
      </c>
      <c r="J12" s="1448">
        <f>IF('2e) Realisierte Werte (Anlage)'!J119="",0,IFERROR(J11/J65,0))</f>
        <v>0</v>
      </c>
      <c r="K12" s="1448">
        <f>IF('2e) Realisierte Werte (Anlage)'!K119="",0,IFERROR(K11/K65,0))</f>
        <v>0</v>
      </c>
      <c r="L12" s="1448">
        <f>IF('2e) Realisierte Werte (Anlage)'!L119="",0,IFERROR(L11/L65,0))</f>
        <v>0</v>
      </c>
      <c r="M12" s="1448">
        <f>IF('2e) Realisierte Werte (Anlage)'!M119="",0,IFERROR(M11/M65,0))</f>
        <v>0</v>
      </c>
      <c r="N12" s="1448">
        <f>IF('2e) Realisierte Werte (Anlage)'!N119="",0,IFERROR(N11/N65,0))</f>
        <v>0</v>
      </c>
      <c r="O12" s="1448">
        <f>IF('2e) Realisierte Werte (Anlage)'!O119="",0,IFERROR(O11/O65,0))</f>
        <v>0</v>
      </c>
      <c r="P12" s="1448">
        <f>IF('2e) Realisierte Werte (Anlage)'!P119="",0,IFERROR(P11/P65,0))</f>
        <v>0</v>
      </c>
      <c r="Q12" s="1448">
        <f>IF('2e) Realisierte Werte (Anlage)'!Q119="",0,IFERROR(Q11/Q65,0))</f>
        <v>0</v>
      </c>
      <c r="R12" s="1448">
        <f>IF('2e) Realisierte Werte (Anlage)'!R119="",0,IFERROR(R11/R65,0))</f>
        <v>0</v>
      </c>
      <c r="S12" s="1448">
        <f>IF('2e) Realisierte Werte (Anlage)'!S119="",0,IFERROR(S11/S65,0))</f>
        <v>0</v>
      </c>
      <c r="T12" s="1448">
        <f>IF('2e) Realisierte Werte (Anlage)'!T119="",0,IFERROR(T11/T65,0))</f>
        <v>0</v>
      </c>
      <c r="U12" s="1449">
        <f>IF('2e) Realisierte Werte (Anlage)'!U119="",0,IFERROR(U11/U65,0))</f>
        <v>0</v>
      </c>
    </row>
    <row r="13" spans="1:21" s="1198" customFormat="1" ht="14.5">
      <c r="B13" s="1117"/>
      <c r="C13" s="1117"/>
      <c r="D13" s="1450"/>
      <c r="E13" s="1117"/>
      <c r="F13" s="1117"/>
      <c r="G13" s="1117"/>
      <c r="H13" s="1117"/>
      <c r="I13" s="1117"/>
      <c r="J13" s="1117"/>
      <c r="K13" s="1117"/>
      <c r="L13" s="1117"/>
      <c r="M13" s="1117"/>
      <c r="N13" s="1117"/>
      <c r="O13" s="1117"/>
      <c r="P13" s="1117"/>
      <c r="Q13" s="1117"/>
      <c r="R13" s="1117"/>
      <c r="S13" s="1117"/>
      <c r="T13" s="1117"/>
      <c r="U13" s="1117"/>
    </row>
    <row r="14" spans="1:21" s="1198" customFormat="1" ht="15" thickBot="1">
      <c r="B14" s="1117"/>
      <c r="C14" s="1117"/>
      <c r="D14" s="1117"/>
    </row>
    <row r="15" spans="1:21" s="1198" customFormat="1" ht="19" thickBot="1">
      <c r="B15" s="1627" t="s">
        <v>514</v>
      </c>
      <c r="C15" s="1628"/>
    </row>
    <row r="16" spans="1:21" s="1263" customFormat="1" ht="32.25" customHeight="1" thickBot="1">
      <c r="A16" s="1425"/>
      <c r="B16" s="1228" t="s">
        <v>511</v>
      </c>
      <c r="C16" s="1397" t="s">
        <v>52</v>
      </c>
      <c r="D16" s="1353"/>
      <c r="E16" s="1451">
        <f>YEAR('2b) Allg. Inputs'!$C$8)</f>
        <v>1900</v>
      </c>
      <c r="F16" s="1452">
        <f>E16+1</f>
        <v>1901</v>
      </c>
      <c r="G16" s="1452">
        <f t="shared" ref="G16:R16" si="2">F16+1</f>
        <v>1902</v>
      </c>
      <c r="H16" s="1452">
        <f t="shared" si="2"/>
        <v>1903</v>
      </c>
      <c r="I16" s="1452">
        <f t="shared" si="2"/>
        <v>1904</v>
      </c>
      <c r="J16" s="1452">
        <f t="shared" si="2"/>
        <v>1905</v>
      </c>
      <c r="K16" s="1452">
        <f t="shared" si="2"/>
        <v>1906</v>
      </c>
      <c r="L16" s="1452">
        <f t="shared" si="2"/>
        <v>1907</v>
      </c>
      <c r="M16" s="1452">
        <f t="shared" si="2"/>
        <v>1908</v>
      </c>
      <c r="N16" s="1452">
        <f t="shared" si="2"/>
        <v>1909</v>
      </c>
      <c r="O16" s="1452">
        <f t="shared" si="2"/>
        <v>1910</v>
      </c>
      <c r="P16" s="1452">
        <f t="shared" si="2"/>
        <v>1911</v>
      </c>
      <c r="Q16" s="1452">
        <f t="shared" si="2"/>
        <v>1912</v>
      </c>
      <c r="R16" s="1452">
        <f t="shared" si="2"/>
        <v>1913</v>
      </c>
      <c r="S16" s="1452">
        <f>IF('4c) Berechnungen_MFS'!E99 = "Nein",R16+1, R16+1&amp;" 1. Teil-KJ")</f>
        <v>1914</v>
      </c>
      <c r="T16" s="1453" t="str">
        <f>IF('4c) Berechnungen_MFS'!E99 = "Nein","", R16+1&amp;" 2. Teil-KJ")</f>
        <v/>
      </c>
      <c r="U16" s="1454" t="str">
        <f>IF('4c) Berechnungen_MFS'!E99="Ja",R16+2,"")</f>
        <v/>
      </c>
    </row>
    <row r="17" spans="1:21" s="1198" customFormat="1" ht="14.5">
      <c r="A17" s="1355"/>
      <c r="B17" s="1259" t="s">
        <v>100</v>
      </c>
      <c r="C17" s="1432" t="s">
        <v>188</v>
      </c>
      <c r="D17" s="1326" t="s">
        <v>53</v>
      </c>
      <c r="E17" s="1455">
        <f>'2e) Realisierte Werte (Anlage)'!E$76+'2e) Realisierte Werte (Anlage)'!E$109</f>
        <v>0</v>
      </c>
      <c r="F17" s="1456">
        <f>'2e) Realisierte Werte (Anlage)'!F$76+'2e) Realisierte Werte (Anlage)'!F$109</f>
        <v>0</v>
      </c>
      <c r="G17" s="1456">
        <f>'2e) Realisierte Werte (Anlage)'!G$76+'2e) Realisierte Werte (Anlage)'!G$109</f>
        <v>0</v>
      </c>
      <c r="H17" s="1456">
        <f>'2e) Realisierte Werte (Anlage)'!H$76+'2e) Realisierte Werte (Anlage)'!H$109</f>
        <v>0</v>
      </c>
      <c r="I17" s="1456">
        <f>'2e) Realisierte Werte (Anlage)'!I$76+'2e) Realisierte Werte (Anlage)'!I$109</f>
        <v>0</v>
      </c>
      <c r="J17" s="1456">
        <f>'2e) Realisierte Werte (Anlage)'!J$76+'2e) Realisierte Werte (Anlage)'!J$109</f>
        <v>0</v>
      </c>
      <c r="K17" s="1456">
        <f>'2e) Realisierte Werte (Anlage)'!K$76+'2e) Realisierte Werte (Anlage)'!K$109</f>
        <v>0</v>
      </c>
      <c r="L17" s="1456">
        <f>'2e) Realisierte Werte (Anlage)'!L$76+'2e) Realisierte Werte (Anlage)'!L$109</f>
        <v>0</v>
      </c>
      <c r="M17" s="1456">
        <f>'2e) Realisierte Werte (Anlage)'!M$76+'2e) Realisierte Werte (Anlage)'!M$109</f>
        <v>0</v>
      </c>
      <c r="N17" s="1456">
        <f>'2e) Realisierte Werte (Anlage)'!N$76+'2e) Realisierte Werte (Anlage)'!N$109</f>
        <v>0</v>
      </c>
      <c r="O17" s="1456">
        <f>'2e) Realisierte Werte (Anlage)'!O$76+'2e) Realisierte Werte (Anlage)'!O$109</f>
        <v>0</v>
      </c>
      <c r="P17" s="1456">
        <f>'2e) Realisierte Werte (Anlage)'!P$76+'2e) Realisierte Werte (Anlage)'!P$109</f>
        <v>0</v>
      </c>
      <c r="Q17" s="1456">
        <f>'2e) Realisierte Werte (Anlage)'!Q$76+'2e) Realisierte Werte (Anlage)'!Q$109</f>
        <v>0</v>
      </c>
      <c r="R17" s="1456">
        <f>'2e) Realisierte Werte (Anlage)'!R$76+'2e) Realisierte Werte (Anlage)'!R$109</f>
        <v>0</v>
      </c>
      <c r="S17" s="1456">
        <f>'2e) Realisierte Werte (Anlage)'!S$76+'2e) Realisierte Werte (Anlage)'!S$109</f>
        <v>0</v>
      </c>
      <c r="T17" s="1456">
        <f>'2e) Realisierte Werte (Anlage)'!T$76+'2e) Realisierte Werte (Anlage)'!T$109</f>
        <v>0</v>
      </c>
      <c r="U17" s="1457">
        <f>'2e) Realisierte Werte (Anlage)'!U$76+'2e) Realisierte Werte (Anlage)'!U$109</f>
        <v>0</v>
      </c>
    </row>
    <row r="18" spans="1:21" s="1198" customFormat="1" ht="14.5">
      <c r="A18" s="1458"/>
      <c r="B18" s="1273" t="s">
        <v>102</v>
      </c>
      <c r="C18" s="1436" t="s">
        <v>188</v>
      </c>
      <c r="D18" s="1328" t="s">
        <v>53</v>
      </c>
      <c r="E18" s="1459">
        <f>'2e) Realisierte Werte (Anlage)'!E$77+'2e) Realisierte Werte (Anlage)'!E$110</f>
        <v>0</v>
      </c>
      <c r="F18" s="1460">
        <f>'2e) Realisierte Werte (Anlage)'!F$77+'2e) Realisierte Werte (Anlage)'!F$110</f>
        <v>0</v>
      </c>
      <c r="G18" s="1460">
        <f>'2e) Realisierte Werte (Anlage)'!G$77+'2e) Realisierte Werte (Anlage)'!G$110</f>
        <v>0</v>
      </c>
      <c r="H18" s="1460">
        <f>'2e) Realisierte Werte (Anlage)'!H$77+'2e) Realisierte Werte (Anlage)'!H$110</f>
        <v>0</v>
      </c>
      <c r="I18" s="1460">
        <f>'2e) Realisierte Werte (Anlage)'!I$77+'2e) Realisierte Werte (Anlage)'!I$110</f>
        <v>0</v>
      </c>
      <c r="J18" s="1460">
        <f>'2e) Realisierte Werte (Anlage)'!J$77+'2e) Realisierte Werte (Anlage)'!J$110</f>
        <v>0</v>
      </c>
      <c r="K18" s="1460">
        <f>'2e) Realisierte Werte (Anlage)'!K$77+'2e) Realisierte Werte (Anlage)'!K$110</f>
        <v>0</v>
      </c>
      <c r="L18" s="1460">
        <f>'2e) Realisierte Werte (Anlage)'!L$77+'2e) Realisierte Werte (Anlage)'!L$110</f>
        <v>0</v>
      </c>
      <c r="M18" s="1460">
        <f>'2e) Realisierte Werte (Anlage)'!M$77+'2e) Realisierte Werte (Anlage)'!M$110</f>
        <v>0</v>
      </c>
      <c r="N18" s="1460">
        <f>'2e) Realisierte Werte (Anlage)'!N$77+'2e) Realisierte Werte (Anlage)'!N$110</f>
        <v>0</v>
      </c>
      <c r="O18" s="1460">
        <f>'2e) Realisierte Werte (Anlage)'!O$77+'2e) Realisierte Werte (Anlage)'!O$110</f>
        <v>0</v>
      </c>
      <c r="P18" s="1460">
        <f>'2e) Realisierte Werte (Anlage)'!P$77+'2e) Realisierte Werte (Anlage)'!P$110</f>
        <v>0</v>
      </c>
      <c r="Q18" s="1460">
        <f>'2e) Realisierte Werte (Anlage)'!Q$77+'2e) Realisierte Werte (Anlage)'!Q$110</f>
        <v>0</v>
      </c>
      <c r="R18" s="1460">
        <f>'2e) Realisierte Werte (Anlage)'!R$77+'2e) Realisierte Werte (Anlage)'!R$110</f>
        <v>0</v>
      </c>
      <c r="S18" s="1460">
        <f>'2e) Realisierte Werte (Anlage)'!S$77+'2e) Realisierte Werte (Anlage)'!S$110</f>
        <v>0</v>
      </c>
      <c r="T18" s="1460">
        <f>'2e) Realisierte Werte (Anlage)'!T$77+'2e) Realisierte Werte (Anlage)'!T$110</f>
        <v>0</v>
      </c>
      <c r="U18" s="1461">
        <f>'2e) Realisierte Werte (Anlage)'!U$77+'2e) Realisierte Werte (Anlage)'!U$110</f>
        <v>0</v>
      </c>
    </row>
    <row r="19" spans="1:21" s="1198" customFormat="1" ht="16.5">
      <c r="A19" s="1355"/>
      <c r="B19" s="1329" t="s">
        <v>226</v>
      </c>
      <c r="C19" s="1462" t="s">
        <v>188</v>
      </c>
      <c r="D19" s="1331" t="s">
        <v>53</v>
      </c>
      <c r="E19" s="1463">
        <f>'2e) Realisierte Werte (Anlage)'!E$78+'2e) Realisierte Werte (Anlage)'!E$111</f>
        <v>0</v>
      </c>
      <c r="F19" s="1464">
        <f>'2e) Realisierte Werte (Anlage)'!F$78+'2e) Realisierte Werte (Anlage)'!F$111</f>
        <v>0</v>
      </c>
      <c r="G19" s="1464">
        <f>'2e) Realisierte Werte (Anlage)'!G$78+'2e) Realisierte Werte (Anlage)'!G$111</f>
        <v>0</v>
      </c>
      <c r="H19" s="1464">
        <f>'2e) Realisierte Werte (Anlage)'!H$78+'2e) Realisierte Werte (Anlage)'!H$111</f>
        <v>0</v>
      </c>
      <c r="I19" s="1464">
        <f>'2e) Realisierte Werte (Anlage)'!I$78+'2e) Realisierte Werte (Anlage)'!I$111</f>
        <v>0</v>
      </c>
      <c r="J19" s="1464">
        <f>'2e) Realisierte Werte (Anlage)'!J$78+'2e) Realisierte Werte (Anlage)'!J$111</f>
        <v>0</v>
      </c>
      <c r="K19" s="1464">
        <f>'2e) Realisierte Werte (Anlage)'!K$78+'2e) Realisierte Werte (Anlage)'!K$111</f>
        <v>0</v>
      </c>
      <c r="L19" s="1464">
        <f>'2e) Realisierte Werte (Anlage)'!L$78+'2e) Realisierte Werte (Anlage)'!L$111</f>
        <v>0</v>
      </c>
      <c r="M19" s="1464">
        <f>'2e) Realisierte Werte (Anlage)'!M$78+'2e) Realisierte Werte (Anlage)'!M$111</f>
        <v>0</v>
      </c>
      <c r="N19" s="1464">
        <f>'2e) Realisierte Werte (Anlage)'!N$78+'2e) Realisierte Werte (Anlage)'!N$111</f>
        <v>0</v>
      </c>
      <c r="O19" s="1464">
        <f>'2e) Realisierte Werte (Anlage)'!O$78+'2e) Realisierte Werte (Anlage)'!O$111</f>
        <v>0</v>
      </c>
      <c r="P19" s="1464">
        <f>'2e) Realisierte Werte (Anlage)'!P$78+'2e) Realisierte Werte (Anlage)'!P$111</f>
        <v>0</v>
      </c>
      <c r="Q19" s="1464">
        <f>'2e) Realisierte Werte (Anlage)'!Q$78+'2e) Realisierte Werte (Anlage)'!Q$111</f>
        <v>0</v>
      </c>
      <c r="R19" s="1464">
        <f>'2e) Realisierte Werte (Anlage)'!R$78+'2e) Realisierte Werte (Anlage)'!R$111</f>
        <v>0</v>
      </c>
      <c r="S19" s="1464">
        <f>'2e) Realisierte Werte (Anlage)'!S$78+'2e) Realisierte Werte (Anlage)'!S$111</f>
        <v>0</v>
      </c>
      <c r="T19" s="1464">
        <f>'2e) Realisierte Werte (Anlage)'!T$78+'2e) Realisierte Werte (Anlage)'!T$111</f>
        <v>0</v>
      </c>
      <c r="U19" s="1465">
        <f>'2e) Realisierte Werte (Anlage)'!U$78+'2e) Realisierte Werte (Anlage)'!U$111</f>
        <v>0</v>
      </c>
    </row>
    <row r="20" spans="1:21" s="1198" customFormat="1" ht="14.5">
      <c r="A20" s="1355"/>
      <c r="B20" s="1236" t="s">
        <v>104</v>
      </c>
      <c r="C20" s="1436" t="s">
        <v>188</v>
      </c>
      <c r="D20" s="1328" t="s">
        <v>53</v>
      </c>
      <c r="E20" s="1459">
        <f>'2e) Realisierte Werte (Anlage)'!E$79+'2e) Realisierte Werte (Anlage)'!E$112</f>
        <v>0</v>
      </c>
      <c r="F20" s="1460">
        <f>'2e) Realisierte Werte (Anlage)'!F$79+'2e) Realisierte Werte (Anlage)'!F$112</f>
        <v>0</v>
      </c>
      <c r="G20" s="1460">
        <f>'2e) Realisierte Werte (Anlage)'!G$79+'2e) Realisierte Werte (Anlage)'!G$112</f>
        <v>0</v>
      </c>
      <c r="H20" s="1460">
        <f>'2e) Realisierte Werte (Anlage)'!H$79+'2e) Realisierte Werte (Anlage)'!H$112</f>
        <v>0</v>
      </c>
      <c r="I20" s="1460">
        <f>'2e) Realisierte Werte (Anlage)'!I$79+'2e) Realisierte Werte (Anlage)'!I$112</f>
        <v>0</v>
      </c>
      <c r="J20" s="1460">
        <f>'2e) Realisierte Werte (Anlage)'!J$79+'2e) Realisierte Werte (Anlage)'!J$112</f>
        <v>0</v>
      </c>
      <c r="K20" s="1460">
        <f>'2e) Realisierte Werte (Anlage)'!K$79+'2e) Realisierte Werte (Anlage)'!K$112</f>
        <v>0</v>
      </c>
      <c r="L20" s="1460">
        <f>'2e) Realisierte Werte (Anlage)'!L$79+'2e) Realisierte Werte (Anlage)'!L$112</f>
        <v>0</v>
      </c>
      <c r="M20" s="1460">
        <f>'2e) Realisierte Werte (Anlage)'!M$79+'2e) Realisierte Werte (Anlage)'!M$112</f>
        <v>0</v>
      </c>
      <c r="N20" s="1460">
        <f>'2e) Realisierte Werte (Anlage)'!N$79+'2e) Realisierte Werte (Anlage)'!N$112</f>
        <v>0</v>
      </c>
      <c r="O20" s="1460">
        <f>'2e) Realisierte Werte (Anlage)'!O$79+'2e) Realisierte Werte (Anlage)'!O$112</f>
        <v>0</v>
      </c>
      <c r="P20" s="1460">
        <f>'2e) Realisierte Werte (Anlage)'!P$79+'2e) Realisierte Werte (Anlage)'!P$112</f>
        <v>0</v>
      </c>
      <c r="Q20" s="1460">
        <f>'2e) Realisierte Werte (Anlage)'!Q$79+'2e) Realisierte Werte (Anlage)'!Q$112</f>
        <v>0</v>
      </c>
      <c r="R20" s="1460">
        <f>'2e) Realisierte Werte (Anlage)'!R$79+'2e) Realisierte Werte (Anlage)'!R$112</f>
        <v>0</v>
      </c>
      <c r="S20" s="1460">
        <f>'2e) Realisierte Werte (Anlage)'!S$79+'2e) Realisierte Werte (Anlage)'!S$112</f>
        <v>0</v>
      </c>
      <c r="T20" s="1460">
        <f>'2e) Realisierte Werte (Anlage)'!T$79+'2e) Realisierte Werte (Anlage)'!T$112</f>
        <v>0</v>
      </c>
      <c r="U20" s="1461">
        <f>'2e) Realisierte Werte (Anlage)'!U$79+'2e) Realisierte Werte (Anlage)'!U$112</f>
        <v>0</v>
      </c>
    </row>
    <row r="21" spans="1:21" s="1198" customFormat="1" ht="14.5">
      <c r="A21" s="1355"/>
      <c r="B21" s="1329" t="s">
        <v>105</v>
      </c>
      <c r="C21" s="1462" t="s">
        <v>188</v>
      </c>
      <c r="D21" s="1331" t="s">
        <v>53</v>
      </c>
      <c r="E21" s="1463">
        <f>'2e) Realisierte Werte (Anlage)'!E$88</f>
        <v>0</v>
      </c>
      <c r="F21" s="1464">
        <f>'2e) Realisierte Werte (Anlage)'!F$88</f>
        <v>0</v>
      </c>
      <c r="G21" s="1464">
        <f>'2e) Realisierte Werte (Anlage)'!G$88</f>
        <v>0</v>
      </c>
      <c r="H21" s="1464">
        <f>'2e) Realisierte Werte (Anlage)'!H$88</f>
        <v>0</v>
      </c>
      <c r="I21" s="1464">
        <f>'2e) Realisierte Werte (Anlage)'!I$88</f>
        <v>0</v>
      </c>
      <c r="J21" s="1464">
        <f>'2e) Realisierte Werte (Anlage)'!J$88</f>
        <v>0</v>
      </c>
      <c r="K21" s="1464">
        <f>'2e) Realisierte Werte (Anlage)'!K$88</f>
        <v>0</v>
      </c>
      <c r="L21" s="1464">
        <f>'2e) Realisierte Werte (Anlage)'!L$88</f>
        <v>0</v>
      </c>
      <c r="M21" s="1464">
        <f>'2e) Realisierte Werte (Anlage)'!M$88</f>
        <v>0</v>
      </c>
      <c r="N21" s="1464">
        <f>'2e) Realisierte Werte (Anlage)'!N$88</f>
        <v>0</v>
      </c>
      <c r="O21" s="1464">
        <f>'2e) Realisierte Werte (Anlage)'!O$88</f>
        <v>0</v>
      </c>
      <c r="P21" s="1464">
        <f>'2e) Realisierte Werte (Anlage)'!P$88</f>
        <v>0</v>
      </c>
      <c r="Q21" s="1464">
        <f>'2e) Realisierte Werte (Anlage)'!Q$88</f>
        <v>0</v>
      </c>
      <c r="R21" s="1464">
        <f>'2e) Realisierte Werte (Anlage)'!R$88</f>
        <v>0</v>
      </c>
      <c r="S21" s="1464">
        <f>'2e) Realisierte Werte (Anlage)'!S$88</f>
        <v>0</v>
      </c>
      <c r="T21" s="1464">
        <f>'2e) Realisierte Werte (Anlage)'!T$88</f>
        <v>0</v>
      </c>
      <c r="U21" s="1465">
        <f>'2e) Realisierte Werte (Anlage)'!U$88</f>
        <v>0</v>
      </c>
    </row>
    <row r="22" spans="1:21" s="1198" customFormat="1" ht="15" thickBot="1">
      <c r="A22" s="1355"/>
      <c r="B22" s="1466" t="s">
        <v>106</v>
      </c>
      <c r="C22" s="1445" t="s">
        <v>188</v>
      </c>
      <c r="D22" s="1446" t="s">
        <v>53</v>
      </c>
      <c r="E22" s="1467">
        <f>'2e) Realisierte Werte (Anlage)'!E$89</f>
        <v>0</v>
      </c>
      <c r="F22" s="1468">
        <f>'2e) Realisierte Werte (Anlage)'!F$89</f>
        <v>0</v>
      </c>
      <c r="G22" s="1468">
        <f>'2e) Realisierte Werte (Anlage)'!G$89</f>
        <v>0</v>
      </c>
      <c r="H22" s="1468">
        <f>'2e) Realisierte Werte (Anlage)'!H$89</f>
        <v>0</v>
      </c>
      <c r="I22" s="1468">
        <f>'2e) Realisierte Werte (Anlage)'!I$89</f>
        <v>0</v>
      </c>
      <c r="J22" s="1468">
        <f>'2e) Realisierte Werte (Anlage)'!J$89</f>
        <v>0</v>
      </c>
      <c r="K22" s="1468">
        <f>'2e) Realisierte Werte (Anlage)'!K$89</f>
        <v>0</v>
      </c>
      <c r="L22" s="1468">
        <f>'2e) Realisierte Werte (Anlage)'!L$89</f>
        <v>0</v>
      </c>
      <c r="M22" s="1469">
        <f>'2e) Realisierte Werte (Anlage)'!M$89</f>
        <v>0</v>
      </c>
      <c r="N22" s="1468">
        <f>'2e) Realisierte Werte (Anlage)'!N$89</f>
        <v>0</v>
      </c>
      <c r="O22" s="1469">
        <f>'2e) Realisierte Werte (Anlage)'!O$89</f>
        <v>0</v>
      </c>
      <c r="P22" s="1469">
        <f>'2e) Realisierte Werte (Anlage)'!P$89</f>
        <v>0</v>
      </c>
      <c r="Q22" s="1468">
        <f>'2e) Realisierte Werte (Anlage)'!Q$89</f>
        <v>0</v>
      </c>
      <c r="R22" s="1468">
        <f>'2e) Realisierte Werte (Anlage)'!R$89</f>
        <v>0</v>
      </c>
      <c r="S22" s="1468">
        <f>'2e) Realisierte Werte (Anlage)'!S$89</f>
        <v>0</v>
      </c>
      <c r="T22" s="1468">
        <f>'2e) Realisierte Werte (Anlage)'!T$89</f>
        <v>0</v>
      </c>
      <c r="U22" s="1470">
        <f>'2e) Realisierte Werte (Anlage)'!U$89</f>
        <v>0</v>
      </c>
    </row>
    <row r="23" spans="1:21" s="1198" customFormat="1" ht="21.75" customHeight="1" thickBot="1">
      <c r="A23" s="1355"/>
      <c r="B23" s="1471" t="s">
        <v>523</v>
      </c>
      <c r="C23" s="1472" t="s">
        <v>188</v>
      </c>
      <c r="D23" s="1473" t="s">
        <v>53</v>
      </c>
      <c r="E23" s="1474">
        <f>IFERROR(SUM(E17:E22),0)</f>
        <v>0</v>
      </c>
      <c r="F23" s="1475">
        <f t="shared" ref="F23:U23" si="3">IFERROR(SUM(F17:F22),0)</f>
        <v>0</v>
      </c>
      <c r="G23" s="1475">
        <f t="shared" si="3"/>
        <v>0</v>
      </c>
      <c r="H23" s="1475">
        <f t="shared" si="3"/>
        <v>0</v>
      </c>
      <c r="I23" s="1475">
        <f t="shared" si="3"/>
        <v>0</v>
      </c>
      <c r="J23" s="1475">
        <f t="shared" si="3"/>
        <v>0</v>
      </c>
      <c r="K23" s="1475">
        <f t="shared" si="3"/>
        <v>0</v>
      </c>
      <c r="L23" s="1475">
        <f t="shared" si="3"/>
        <v>0</v>
      </c>
      <c r="M23" s="1476">
        <f t="shared" si="3"/>
        <v>0</v>
      </c>
      <c r="N23" s="1362">
        <f t="shared" si="3"/>
        <v>0</v>
      </c>
      <c r="O23" s="1475">
        <f t="shared" si="3"/>
        <v>0</v>
      </c>
      <c r="P23" s="1476">
        <f t="shared" si="3"/>
        <v>0</v>
      </c>
      <c r="Q23" s="1362">
        <f t="shared" si="3"/>
        <v>0</v>
      </c>
      <c r="R23" s="1475">
        <f t="shared" si="3"/>
        <v>0</v>
      </c>
      <c r="S23" s="1477">
        <f t="shared" si="3"/>
        <v>0</v>
      </c>
      <c r="T23" s="1478">
        <f t="shared" si="3"/>
        <v>0</v>
      </c>
      <c r="U23" s="1479">
        <f t="shared" si="3"/>
        <v>0</v>
      </c>
    </row>
    <row r="24" spans="1:21" s="1198" customFormat="1" ht="14.5">
      <c r="A24" s="1355"/>
      <c r="B24" s="1117"/>
      <c r="C24" s="1117"/>
      <c r="D24" s="1367"/>
    </row>
    <row r="25" spans="1:21" s="1198" customFormat="1" ht="15" thickBot="1">
      <c r="A25" s="1355"/>
      <c r="B25" s="1117"/>
      <c r="C25" s="1117"/>
      <c r="D25" s="1367"/>
    </row>
    <row r="26" spans="1:21" s="1198" customFormat="1" ht="19" thickBot="1">
      <c r="A26" s="1355"/>
      <c r="B26" s="1627" t="s">
        <v>513</v>
      </c>
      <c r="C26" s="1645"/>
    </row>
    <row r="27" spans="1:21" s="1198" customFormat="1" ht="15" thickBot="1">
      <c r="A27" s="1355"/>
      <c r="B27" s="1228" t="s">
        <v>511</v>
      </c>
      <c r="C27" s="1397" t="s">
        <v>52</v>
      </c>
      <c r="D27" s="1353"/>
      <c r="E27" s="1451">
        <f>YEAR('2b) Allg. Inputs'!$C$8)</f>
        <v>1900</v>
      </c>
      <c r="F27" s="1452">
        <f>E27+1</f>
        <v>1901</v>
      </c>
      <c r="G27" s="1452">
        <f t="shared" ref="G27:R27" si="4">F27+1</f>
        <v>1902</v>
      </c>
      <c r="H27" s="1452">
        <f t="shared" si="4"/>
        <v>1903</v>
      </c>
      <c r="I27" s="1452">
        <f t="shared" si="4"/>
        <v>1904</v>
      </c>
      <c r="J27" s="1452">
        <f t="shared" si="4"/>
        <v>1905</v>
      </c>
      <c r="K27" s="1452">
        <f t="shared" si="4"/>
        <v>1906</v>
      </c>
      <c r="L27" s="1452">
        <f t="shared" si="4"/>
        <v>1907</v>
      </c>
      <c r="M27" s="1452">
        <f t="shared" si="4"/>
        <v>1908</v>
      </c>
      <c r="N27" s="1452">
        <f t="shared" si="4"/>
        <v>1909</v>
      </c>
      <c r="O27" s="1452">
        <f t="shared" si="4"/>
        <v>1910</v>
      </c>
      <c r="P27" s="1452">
        <f t="shared" si="4"/>
        <v>1911</v>
      </c>
      <c r="Q27" s="1452">
        <f t="shared" si="4"/>
        <v>1912</v>
      </c>
      <c r="R27" s="1452">
        <f t="shared" si="4"/>
        <v>1913</v>
      </c>
      <c r="S27" s="1480">
        <f>IF('4c) Berechnungen_MFS'!E99 = "Nein",R27+1, R27+1&amp;" 1. Teil-KJ")</f>
        <v>1914</v>
      </c>
      <c r="T27" s="1453" t="str">
        <f>IF('4c) Berechnungen_MFS'!E99 = "Nein","", R27+1&amp;" 2. Teil-KJ")</f>
        <v/>
      </c>
      <c r="U27" s="1454" t="str">
        <f>IF('4c) Berechnungen_MFS'!E99="Ja",R27+2,"")</f>
        <v/>
      </c>
    </row>
    <row r="28" spans="1:21" s="1198" customFormat="1" ht="14.5">
      <c r="A28" s="1355"/>
      <c r="B28" s="1259" t="s">
        <v>100</v>
      </c>
      <c r="C28" s="1432" t="s">
        <v>188</v>
      </c>
      <c r="D28" s="1326" t="s">
        <v>53</v>
      </c>
      <c r="E28" s="1456">
        <f>'2e) Realisierte Werte (Anlage)'!E$76+'2e) Realisierte Werte (Anlage)'!E$109</f>
        <v>0</v>
      </c>
      <c r="F28" s="1456">
        <f>'2e) Realisierte Werte (Anlage)'!F$76+'2e) Realisierte Werte (Anlage)'!F$109</f>
        <v>0</v>
      </c>
      <c r="G28" s="1456">
        <f>'2e) Realisierte Werte (Anlage)'!G$76+'2e) Realisierte Werte (Anlage)'!G$109</f>
        <v>0</v>
      </c>
      <c r="H28" s="1456">
        <f>'2e) Realisierte Werte (Anlage)'!H$76+'2e) Realisierte Werte (Anlage)'!H$109</f>
        <v>0</v>
      </c>
      <c r="I28" s="1456">
        <f>'2e) Realisierte Werte (Anlage)'!I$76+'2e) Realisierte Werte (Anlage)'!I$109</f>
        <v>0</v>
      </c>
      <c r="J28" s="1456">
        <f>'2e) Realisierte Werte (Anlage)'!J$76+'2e) Realisierte Werte (Anlage)'!J$109</f>
        <v>0</v>
      </c>
      <c r="K28" s="1456">
        <f>'2e) Realisierte Werte (Anlage)'!K$76+'2e) Realisierte Werte (Anlage)'!K$109</f>
        <v>0</v>
      </c>
      <c r="L28" s="1456">
        <f>'2e) Realisierte Werte (Anlage)'!L$76+'2e) Realisierte Werte (Anlage)'!L$109</f>
        <v>0</v>
      </c>
      <c r="M28" s="1456">
        <f>'2e) Realisierte Werte (Anlage)'!M$76+'2e) Realisierte Werte (Anlage)'!M$109</f>
        <v>0</v>
      </c>
      <c r="N28" s="1456">
        <f>'2e) Realisierte Werte (Anlage)'!N$76+'2e) Realisierte Werte (Anlage)'!N$109</f>
        <v>0</v>
      </c>
      <c r="O28" s="1456">
        <f>'2e) Realisierte Werte (Anlage)'!O$76+'2e) Realisierte Werte (Anlage)'!O$109</f>
        <v>0</v>
      </c>
      <c r="P28" s="1456">
        <f>'2e) Realisierte Werte (Anlage)'!P$76+'2e) Realisierte Werte (Anlage)'!P$109</f>
        <v>0</v>
      </c>
      <c r="Q28" s="1456">
        <f>'2e) Realisierte Werte (Anlage)'!Q$76+'2e) Realisierte Werte (Anlage)'!Q$109</f>
        <v>0</v>
      </c>
      <c r="R28" s="1456">
        <f>'2e) Realisierte Werte (Anlage)'!R$76+'2e) Realisierte Werte (Anlage)'!R$109</f>
        <v>0</v>
      </c>
      <c r="S28" s="1456">
        <f>'2e) Realisierte Werte (Anlage)'!S$76+'2e) Realisierte Werte (Anlage)'!S$109</f>
        <v>0</v>
      </c>
      <c r="T28" s="1481">
        <f>'2e) Realisierte Werte (Anlage)'!T$76+'2e) Realisierte Werte (Anlage)'!T$109</f>
        <v>0</v>
      </c>
      <c r="U28" s="1457">
        <f>'2e) Realisierte Werte (Anlage)'!U$76+'2e) Realisierte Werte (Anlage)'!U$109</f>
        <v>0</v>
      </c>
    </row>
    <row r="29" spans="1:21" s="1198" customFormat="1" ht="14.5">
      <c r="A29" s="1355"/>
      <c r="B29" s="1273" t="s">
        <v>102</v>
      </c>
      <c r="C29" s="1436" t="s">
        <v>188</v>
      </c>
      <c r="D29" s="1328" t="s">
        <v>53</v>
      </c>
      <c r="E29" s="1460">
        <f>'2e) Realisierte Werte (Anlage)'!E$77+'2e) Realisierte Werte (Anlage)'!E$110</f>
        <v>0</v>
      </c>
      <c r="F29" s="1460">
        <f>'2e) Realisierte Werte (Anlage)'!F$77+'2e) Realisierte Werte (Anlage)'!F$110</f>
        <v>0</v>
      </c>
      <c r="G29" s="1460">
        <f>'2e) Realisierte Werte (Anlage)'!G$77+'2e) Realisierte Werte (Anlage)'!G$110</f>
        <v>0</v>
      </c>
      <c r="H29" s="1460">
        <f>'2e) Realisierte Werte (Anlage)'!H$77+'2e) Realisierte Werte (Anlage)'!H$110</f>
        <v>0</v>
      </c>
      <c r="I29" s="1460">
        <f>'2e) Realisierte Werte (Anlage)'!I$77+'2e) Realisierte Werte (Anlage)'!I$110</f>
        <v>0</v>
      </c>
      <c r="J29" s="1460">
        <f>'2e) Realisierte Werte (Anlage)'!J$77+'2e) Realisierte Werte (Anlage)'!J$110</f>
        <v>0</v>
      </c>
      <c r="K29" s="1460">
        <f>'2e) Realisierte Werte (Anlage)'!K$77+'2e) Realisierte Werte (Anlage)'!K$110</f>
        <v>0</v>
      </c>
      <c r="L29" s="1460">
        <f>'2e) Realisierte Werte (Anlage)'!L$77+'2e) Realisierte Werte (Anlage)'!L$110</f>
        <v>0</v>
      </c>
      <c r="M29" s="1460">
        <f>'2e) Realisierte Werte (Anlage)'!M$77+'2e) Realisierte Werte (Anlage)'!M$110</f>
        <v>0</v>
      </c>
      <c r="N29" s="1460">
        <f>'2e) Realisierte Werte (Anlage)'!N$77+'2e) Realisierte Werte (Anlage)'!N$110</f>
        <v>0</v>
      </c>
      <c r="O29" s="1460">
        <f>'2e) Realisierte Werte (Anlage)'!O$77+'2e) Realisierte Werte (Anlage)'!O$110</f>
        <v>0</v>
      </c>
      <c r="P29" s="1460">
        <f>'2e) Realisierte Werte (Anlage)'!P$77+'2e) Realisierte Werte (Anlage)'!P$110</f>
        <v>0</v>
      </c>
      <c r="Q29" s="1460">
        <f>'2e) Realisierte Werte (Anlage)'!Q$77+'2e) Realisierte Werte (Anlage)'!Q$110</f>
        <v>0</v>
      </c>
      <c r="R29" s="1460">
        <f>'2e) Realisierte Werte (Anlage)'!R$77+'2e) Realisierte Werte (Anlage)'!R$110</f>
        <v>0</v>
      </c>
      <c r="S29" s="1460">
        <f>'2e) Realisierte Werte (Anlage)'!S$77+'2e) Realisierte Werte (Anlage)'!S$110</f>
        <v>0</v>
      </c>
      <c r="T29" s="1460">
        <f>'2e) Realisierte Werte (Anlage)'!T$77+'2e) Realisierte Werte (Anlage)'!T$110</f>
        <v>0</v>
      </c>
      <c r="U29" s="1461">
        <f>'2e) Realisierte Werte (Anlage)'!U$77+'2e) Realisierte Werte (Anlage)'!U$110</f>
        <v>0</v>
      </c>
    </row>
    <row r="30" spans="1:21" s="1198" customFormat="1" ht="16.5">
      <c r="A30" s="1355"/>
      <c r="B30" s="1329" t="s">
        <v>226</v>
      </c>
      <c r="C30" s="1462" t="s">
        <v>188</v>
      </c>
      <c r="D30" s="1331" t="s">
        <v>53</v>
      </c>
      <c r="E30" s="1464">
        <f>'2e) Realisierte Werte (Anlage)'!E$78+'2e) Realisierte Werte (Anlage)'!E$111</f>
        <v>0</v>
      </c>
      <c r="F30" s="1464">
        <f>'2e) Realisierte Werte (Anlage)'!F$78+'2e) Realisierte Werte (Anlage)'!F$111</f>
        <v>0</v>
      </c>
      <c r="G30" s="1464">
        <f>'2e) Realisierte Werte (Anlage)'!G$78+'2e) Realisierte Werte (Anlage)'!G$111</f>
        <v>0</v>
      </c>
      <c r="H30" s="1464">
        <f>'2e) Realisierte Werte (Anlage)'!H$78+'2e) Realisierte Werte (Anlage)'!H$111</f>
        <v>0</v>
      </c>
      <c r="I30" s="1464">
        <f>'2e) Realisierte Werte (Anlage)'!I$78+'2e) Realisierte Werte (Anlage)'!I$111</f>
        <v>0</v>
      </c>
      <c r="J30" s="1464">
        <f>'2e) Realisierte Werte (Anlage)'!J$78+'2e) Realisierte Werte (Anlage)'!J$111</f>
        <v>0</v>
      </c>
      <c r="K30" s="1464">
        <f>'2e) Realisierte Werte (Anlage)'!K$78+'2e) Realisierte Werte (Anlage)'!K$111</f>
        <v>0</v>
      </c>
      <c r="L30" s="1464">
        <f>'2e) Realisierte Werte (Anlage)'!L$78+'2e) Realisierte Werte (Anlage)'!L$111</f>
        <v>0</v>
      </c>
      <c r="M30" s="1464">
        <f>'2e) Realisierte Werte (Anlage)'!M$78+'2e) Realisierte Werte (Anlage)'!M$111</f>
        <v>0</v>
      </c>
      <c r="N30" s="1464">
        <f>'2e) Realisierte Werte (Anlage)'!N$78+'2e) Realisierte Werte (Anlage)'!N$111</f>
        <v>0</v>
      </c>
      <c r="O30" s="1464">
        <f>'2e) Realisierte Werte (Anlage)'!O$78+'2e) Realisierte Werte (Anlage)'!O$111</f>
        <v>0</v>
      </c>
      <c r="P30" s="1464">
        <f>'2e) Realisierte Werte (Anlage)'!P$78+'2e) Realisierte Werte (Anlage)'!P$111</f>
        <v>0</v>
      </c>
      <c r="Q30" s="1464">
        <f>'2e) Realisierte Werte (Anlage)'!Q$78+'2e) Realisierte Werte (Anlage)'!Q$111</f>
        <v>0</v>
      </c>
      <c r="R30" s="1464">
        <f>'2e) Realisierte Werte (Anlage)'!R$78+'2e) Realisierte Werte (Anlage)'!R$111</f>
        <v>0</v>
      </c>
      <c r="S30" s="1464">
        <f>'2e) Realisierte Werte (Anlage)'!S$78+'2e) Realisierte Werte (Anlage)'!S$111</f>
        <v>0</v>
      </c>
      <c r="T30" s="1464">
        <f>'2e) Realisierte Werte (Anlage)'!T$78+'2e) Realisierte Werte (Anlage)'!T$111</f>
        <v>0</v>
      </c>
      <c r="U30" s="1465">
        <f>'2e) Realisierte Werte (Anlage)'!U$78+'2e) Realisierte Werte (Anlage)'!U$111</f>
        <v>0</v>
      </c>
    </row>
    <row r="31" spans="1:21" s="1198" customFormat="1" ht="14.5">
      <c r="A31" s="1355"/>
      <c r="B31" s="1273" t="s">
        <v>104</v>
      </c>
      <c r="C31" s="1436" t="s">
        <v>188</v>
      </c>
      <c r="D31" s="1328" t="s">
        <v>53</v>
      </c>
      <c r="E31" s="1460">
        <f>'2e) Realisierte Werte (Anlage)'!E$79+'2e) Realisierte Werte (Anlage)'!E$112</f>
        <v>0</v>
      </c>
      <c r="F31" s="1460">
        <f>'2e) Realisierte Werte (Anlage)'!F$79+'2e) Realisierte Werte (Anlage)'!F$112</f>
        <v>0</v>
      </c>
      <c r="G31" s="1460">
        <f>'2e) Realisierte Werte (Anlage)'!G$79+'2e) Realisierte Werte (Anlage)'!G$112</f>
        <v>0</v>
      </c>
      <c r="H31" s="1460">
        <f>'2e) Realisierte Werte (Anlage)'!H$79+'2e) Realisierte Werte (Anlage)'!H$112</f>
        <v>0</v>
      </c>
      <c r="I31" s="1460">
        <f>'2e) Realisierte Werte (Anlage)'!I$79+'2e) Realisierte Werte (Anlage)'!I$112</f>
        <v>0</v>
      </c>
      <c r="J31" s="1460">
        <f>'2e) Realisierte Werte (Anlage)'!J$79+'2e) Realisierte Werte (Anlage)'!J$112</f>
        <v>0</v>
      </c>
      <c r="K31" s="1460">
        <f>'2e) Realisierte Werte (Anlage)'!K$79+'2e) Realisierte Werte (Anlage)'!K$112</f>
        <v>0</v>
      </c>
      <c r="L31" s="1460">
        <f>'2e) Realisierte Werte (Anlage)'!L$79+'2e) Realisierte Werte (Anlage)'!L$112</f>
        <v>0</v>
      </c>
      <c r="M31" s="1460">
        <f>'2e) Realisierte Werte (Anlage)'!M$79+'2e) Realisierte Werte (Anlage)'!M$112</f>
        <v>0</v>
      </c>
      <c r="N31" s="1460">
        <f>'2e) Realisierte Werte (Anlage)'!N$79+'2e) Realisierte Werte (Anlage)'!N$112</f>
        <v>0</v>
      </c>
      <c r="O31" s="1460">
        <f>'2e) Realisierte Werte (Anlage)'!O$79+'2e) Realisierte Werte (Anlage)'!O$112</f>
        <v>0</v>
      </c>
      <c r="P31" s="1460">
        <f>'2e) Realisierte Werte (Anlage)'!P$79+'2e) Realisierte Werte (Anlage)'!P$112</f>
        <v>0</v>
      </c>
      <c r="Q31" s="1460">
        <f>'2e) Realisierte Werte (Anlage)'!Q$79+'2e) Realisierte Werte (Anlage)'!Q$112</f>
        <v>0</v>
      </c>
      <c r="R31" s="1460">
        <f>'2e) Realisierte Werte (Anlage)'!R$79+'2e) Realisierte Werte (Anlage)'!R$112</f>
        <v>0</v>
      </c>
      <c r="S31" s="1460">
        <f>'2e) Realisierte Werte (Anlage)'!S$79+'2e) Realisierte Werte (Anlage)'!S$112</f>
        <v>0</v>
      </c>
      <c r="T31" s="1460">
        <f>'2e) Realisierte Werte (Anlage)'!T$79+'2e) Realisierte Werte (Anlage)'!T$112</f>
        <v>0</v>
      </c>
      <c r="U31" s="1461">
        <f>'2e) Realisierte Werte (Anlage)'!U$79+'2e) Realisierte Werte (Anlage)'!U$112</f>
        <v>0</v>
      </c>
    </row>
    <row r="32" spans="1:21" s="1198" customFormat="1" ht="14.5">
      <c r="A32" s="1355"/>
      <c r="B32" s="1329" t="s">
        <v>105</v>
      </c>
      <c r="C32" s="1440" t="s">
        <v>188</v>
      </c>
      <c r="D32" s="1331" t="s">
        <v>53</v>
      </c>
      <c r="E32" s="1464">
        <f>'2e) Realisierte Werte (Anlage)'!E$88</f>
        <v>0</v>
      </c>
      <c r="F32" s="1464">
        <f>'2e) Realisierte Werte (Anlage)'!F$88</f>
        <v>0</v>
      </c>
      <c r="G32" s="1464">
        <f>'2e) Realisierte Werte (Anlage)'!G$88</f>
        <v>0</v>
      </c>
      <c r="H32" s="1464">
        <f>'2e) Realisierte Werte (Anlage)'!H$88</f>
        <v>0</v>
      </c>
      <c r="I32" s="1464">
        <f>'2e) Realisierte Werte (Anlage)'!I$88</f>
        <v>0</v>
      </c>
      <c r="J32" s="1464">
        <f>'2e) Realisierte Werte (Anlage)'!J$88</f>
        <v>0</v>
      </c>
      <c r="K32" s="1464">
        <f>'2e) Realisierte Werte (Anlage)'!K$88</f>
        <v>0</v>
      </c>
      <c r="L32" s="1464">
        <f>'2e) Realisierte Werte (Anlage)'!L$88</f>
        <v>0</v>
      </c>
      <c r="M32" s="1464">
        <f>'2e) Realisierte Werte (Anlage)'!M$88</f>
        <v>0</v>
      </c>
      <c r="N32" s="1464">
        <f>'2e) Realisierte Werte (Anlage)'!N$88</f>
        <v>0</v>
      </c>
      <c r="O32" s="1464">
        <f>'2e) Realisierte Werte (Anlage)'!O$88</f>
        <v>0</v>
      </c>
      <c r="P32" s="1464">
        <f>'2e) Realisierte Werte (Anlage)'!P$88</f>
        <v>0</v>
      </c>
      <c r="Q32" s="1464">
        <f>'2e) Realisierte Werte (Anlage)'!Q$88</f>
        <v>0</v>
      </c>
      <c r="R32" s="1464">
        <f>'2e) Realisierte Werte (Anlage)'!R$88</f>
        <v>0</v>
      </c>
      <c r="S32" s="1464">
        <f>'2e) Realisierte Werte (Anlage)'!S$88</f>
        <v>0</v>
      </c>
      <c r="T32" s="1464">
        <f>'2e) Realisierte Werte (Anlage)'!T$88</f>
        <v>0</v>
      </c>
      <c r="U32" s="1465">
        <f>'2e) Realisierte Werte (Anlage)'!U$88</f>
        <v>0</v>
      </c>
    </row>
    <row r="33" spans="1:21" s="1198" customFormat="1" ht="14.5">
      <c r="A33" s="1355"/>
      <c r="B33" s="1273" t="s">
        <v>106</v>
      </c>
      <c r="C33" s="1436" t="s">
        <v>188</v>
      </c>
      <c r="D33" s="1328" t="s">
        <v>53</v>
      </c>
      <c r="E33" s="1460">
        <f>'2e) Realisierte Werte (Anlage)'!E$89</f>
        <v>0</v>
      </c>
      <c r="F33" s="1460">
        <f>'2e) Realisierte Werte (Anlage)'!F$89</f>
        <v>0</v>
      </c>
      <c r="G33" s="1460">
        <f>'2e) Realisierte Werte (Anlage)'!G$89</f>
        <v>0</v>
      </c>
      <c r="H33" s="1460">
        <f>'2e) Realisierte Werte (Anlage)'!H$89</f>
        <v>0</v>
      </c>
      <c r="I33" s="1460">
        <f>'2e) Realisierte Werte (Anlage)'!I$89</f>
        <v>0</v>
      </c>
      <c r="J33" s="1460">
        <f>'2e) Realisierte Werte (Anlage)'!J$89</f>
        <v>0</v>
      </c>
      <c r="K33" s="1460">
        <f>'2e) Realisierte Werte (Anlage)'!K$89</f>
        <v>0</v>
      </c>
      <c r="L33" s="1460">
        <f>'2e) Realisierte Werte (Anlage)'!L$89</f>
        <v>0</v>
      </c>
      <c r="M33" s="1460">
        <f>'2e) Realisierte Werte (Anlage)'!M$89</f>
        <v>0</v>
      </c>
      <c r="N33" s="1460">
        <f>'2e) Realisierte Werte (Anlage)'!N$89</f>
        <v>0</v>
      </c>
      <c r="O33" s="1460">
        <f>'2e) Realisierte Werte (Anlage)'!O$89</f>
        <v>0</v>
      </c>
      <c r="P33" s="1460">
        <f>'2e) Realisierte Werte (Anlage)'!P$89</f>
        <v>0</v>
      </c>
      <c r="Q33" s="1460">
        <f>'2e) Realisierte Werte (Anlage)'!Q$89</f>
        <v>0</v>
      </c>
      <c r="R33" s="1460">
        <f>'2e) Realisierte Werte (Anlage)'!R$89</f>
        <v>0</v>
      </c>
      <c r="S33" s="1460">
        <f>'2e) Realisierte Werte (Anlage)'!S$89</f>
        <v>0</v>
      </c>
      <c r="T33" s="1460">
        <f>'2e) Realisierte Werte (Anlage)'!T$89</f>
        <v>0</v>
      </c>
      <c r="U33" s="1461">
        <f>'2e) Realisierte Werte (Anlage)'!U$89</f>
        <v>0</v>
      </c>
    </row>
    <row r="34" spans="1:21" s="1198" customFormat="1" ht="14.5">
      <c r="A34" s="1355"/>
      <c r="B34" s="1329" t="s">
        <v>314</v>
      </c>
      <c r="C34" s="1344" t="s">
        <v>188</v>
      </c>
      <c r="D34" s="1331" t="s">
        <v>53</v>
      </c>
      <c r="E34" s="1464">
        <f>'2e) Realisierte Werte (Anlage)'!E$80+'2e) Realisierte Werte (Anlage)'!E$113</f>
        <v>0</v>
      </c>
      <c r="F34" s="1464">
        <f>'2e) Realisierte Werte (Anlage)'!F$80+'2e) Realisierte Werte (Anlage)'!F$113</f>
        <v>0</v>
      </c>
      <c r="G34" s="1464">
        <f>'2e) Realisierte Werte (Anlage)'!G$80+'2e) Realisierte Werte (Anlage)'!G$113</f>
        <v>0</v>
      </c>
      <c r="H34" s="1464">
        <f>'2e) Realisierte Werte (Anlage)'!H$80+'2e) Realisierte Werte (Anlage)'!H$113</f>
        <v>0</v>
      </c>
      <c r="I34" s="1464">
        <f>'2e) Realisierte Werte (Anlage)'!I$80+'2e) Realisierte Werte (Anlage)'!I$113</f>
        <v>0</v>
      </c>
      <c r="J34" s="1464">
        <f>'2e) Realisierte Werte (Anlage)'!J$80+'2e) Realisierte Werte (Anlage)'!J$113</f>
        <v>0</v>
      </c>
      <c r="K34" s="1464">
        <f>'2e) Realisierte Werte (Anlage)'!K$80+'2e) Realisierte Werte (Anlage)'!K$113</f>
        <v>0</v>
      </c>
      <c r="L34" s="1464">
        <f>'2e) Realisierte Werte (Anlage)'!L$80+'2e) Realisierte Werte (Anlage)'!L$113</f>
        <v>0</v>
      </c>
      <c r="M34" s="1464">
        <f>'2e) Realisierte Werte (Anlage)'!M$80+'2e) Realisierte Werte (Anlage)'!M$113</f>
        <v>0</v>
      </c>
      <c r="N34" s="1464">
        <f>'2e) Realisierte Werte (Anlage)'!N$80+'2e) Realisierte Werte (Anlage)'!N$113</f>
        <v>0</v>
      </c>
      <c r="O34" s="1464">
        <f>'2e) Realisierte Werte (Anlage)'!O$80+'2e) Realisierte Werte (Anlage)'!O$113</f>
        <v>0</v>
      </c>
      <c r="P34" s="1464">
        <f>'2e) Realisierte Werte (Anlage)'!P$80+'2e) Realisierte Werte (Anlage)'!P$113</f>
        <v>0</v>
      </c>
      <c r="Q34" s="1464">
        <f>'2e) Realisierte Werte (Anlage)'!Q$80+'2e) Realisierte Werte (Anlage)'!Q$113</f>
        <v>0</v>
      </c>
      <c r="R34" s="1464">
        <f>'2e) Realisierte Werte (Anlage)'!R$80+'2e) Realisierte Werte (Anlage)'!R$113</f>
        <v>0</v>
      </c>
      <c r="S34" s="1464">
        <f>'2e) Realisierte Werte (Anlage)'!S$80+'2e) Realisierte Werte (Anlage)'!S$113</f>
        <v>0</v>
      </c>
      <c r="T34" s="1464">
        <f>'2e) Realisierte Werte (Anlage)'!T$80+'2e) Realisierte Werte (Anlage)'!T$113</f>
        <v>0</v>
      </c>
      <c r="U34" s="1465">
        <f>'2e) Realisierte Werte (Anlage)'!U$80+'2e) Realisierte Werte (Anlage)'!U$113</f>
        <v>0</v>
      </c>
    </row>
    <row r="35" spans="1:21" s="1198" customFormat="1" ht="14.5">
      <c r="A35" s="1355"/>
      <c r="B35" s="1273" t="s">
        <v>315</v>
      </c>
      <c r="C35" s="1327" t="s">
        <v>188</v>
      </c>
      <c r="D35" s="1328" t="s">
        <v>53</v>
      </c>
      <c r="E35" s="1460">
        <f>'2e) Realisierte Werte (Anlage)'!E$81+'2e) Realisierte Werte (Anlage)'!E$114</f>
        <v>0</v>
      </c>
      <c r="F35" s="1460">
        <f>'2e) Realisierte Werte (Anlage)'!F$81+'2e) Realisierte Werte (Anlage)'!F$114</f>
        <v>0</v>
      </c>
      <c r="G35" s="1460">
        <f>'2e) Realisierte Werte (Anlage)'!G$81+'2e) Realisierte Werte (Anlage)'!G$114</f>
        <v>0</v>
      </c>
      <c r="H35" s="1460">
        <f>'2e) Realisierte Werte (Anlage)'!H$81+'2e) Realisierte Werte (Anlage)'!H$114</f>
        <v>0</v>
      </c>
      <c r="I35" s="1460">
        <f>'2e) Realisierte Werte (Anlage)'!I$81+'2e) Realisierte Werte (Anlage)'!I$114</f>
        <v>0</v>
      </c>
      <c r="J35" s="1460">
        <f>'2e) Realisierte Werte (Anlage)'!J$81+'2e) Realisierte Werte (Anlage)'!J$114</f>
        <v>0</v>
      </c>
      <c r="K35" s="1460">
        <f>'2e) Realisierte Werte (Anlage)'!K$81+'2e) Realisierte Werte (Anlage)'!K$114</f>
        <v>0</v>
      </c>
      <c r="L35" s="1460">
        <f>'2e) Realisierte Werte (Anlage)'!L$81+'2e) Realisierte Werte (Anlage)'!L$114</f>
        <v>0</v>
      </c>
      <c r="M35" s="1460">
        <f>'2e) Realisierte Werte (Anlage)'!M$81+'2e) Realisierte Werte (Anlage)'!M$114</f>
        <v>0</v>
      </c>
      <c r="N35" s="1460">
        <f>'2e) Realisierte Werte (Anlage)'!N$81+'2e) Realisierte Werte (Anlage)'!N$114</f>
        <v>0</v>
      </c>
      <c r="O35" s="1460">
        <f>'2e) Realisierte Werte (Anlage)'!O$81+'2e) Realisierte Werte (Anlage)'!O$114</f>
        <v>0</v>
      </c>
      <c r="P35" s="1460">
        <f>'2e) Realisierte Werte (Anlage)'!P$81+'2e) Realisierte Werte (Anlage)'!P$114</f>
        <v>0</v>
      </c>
      <c r="Q35" s="1460">
        <f>'2e) Realisierte Werte (Anlage)'!Q$81+'2e) Realisierte Werte (Anlage)'!Q$114</f>
        <v>0</v>
      </c>
      <c r="R35" s="1460">
        <f>'2e) Realisierte Werte (Anlage)'!R$81+'2e) Realisierte Werte (Anlage)'!R$114</f>
        <v>0</v>
      </c>
      <c r="S35" s="1460">
        <f>'2e) Realisierte Werte (Anlage)'!S$81+'2e) Realisierte Werte (Anlage)'!S$114</f>
        <v>0</v>
      </c>
      <c r="T35" s="1460">
        <f>'2e) Realisierte Werte (Anlage)'!T$81+'2e) Realisierte Werte (Anlage)'!T$114</f>
        <v>0</v>
      </c>
      <c r="U35" s="1461">
        <f>'2e) Realisierte Werte (Anlage)'!U$81+'2e) Realisierte Werte (Anlage)'!U$114</f>
        <v>0</v>
      </c>
    </row>
    <row r="36" spans="1:21" s="1198" customFormat="1" ht="15" thickBot="1">
      <c r="A36" s="1355"/>
      <c r="B36" s="1482" t="s">
        <v>605</v>
      </c>
      <c r="C36" s="1483" t="s">
        <v>188</v>
      </c>
      <c r="D36" s="1346" t="s">
        <v>53</v>
      </c>
      <c r="E36" s="1484">
        <f>'2e) Realisierte Werte (Anlage)'!E$82 + '2e) Realisierte Werte (Anlage)'!E$115</f>
        <v>0</v>
      </c>
      <c r="F36" s="1484">
        <f>'2e) Realisierte Werte (Anlage)'!F$82 + '2e) Realisierte Werte (Anlage)'!F$115</f>
        <v>0</v>
      </c>
      <c r="G36" s="1484">
        <f>'2e) Realisierte Werte (Anlage)'!G$82 + '2e) Realisierte Werte (Anlage)'!G$115</f>
        <v>0</v>
      </c>
      <c r="H36" s="1484">
        <f>'2e) Realisierte Werte (Anlage)'!H$82 + '2e) Realisierte Werte (Anlage)'!H$115</f>
        <v>0</v>
      </c>
      <c r="I36" s="1484">
        <f>'2e) Realisierte Werte (Anlage)'!I$82 + '2e) Realisierte Werte (Anlage)'!I$115</f>
        <v>0</v>
      </c>
      <c r="J36" s="1484">
        <f>'2e) Realisierte Werte (Anlage)'!J$82 + '2e) Realisierte Werte (Anlage)'!J$115</f>
        <v>0</v>
      </c>
      <c r="K36" s="1484">
        <f>'2e) Realisierte Werte (Anlage)'!K$82 + '2e) Realisierte Werte (Anlage)'!K$115</f>
        <v>0</v>
      </c>
      <c r="L36" s="1484">
        <f>'2e) Realisierte Werte (Anlage)'!L$82 + '2e) Realisierte Werte (Anlage)'!L$115</f>
        <v>0</v>
      </c>
      <c r="M36" s="1484">
        <f>'2e) Realisierte Werte (Anlage)'!M$82 + '2e) Realisierte Werte (Anlage)'!M$115</f>
        <v>0</v>
      </c>
      <c r="N36" s="1484">
        <f>'2e) Realisierte Werte (Anlage)'!N$82 + '2e) Realisierte Werte (Anlage)'!N$115</f>
        <v>0</v>
      </c>
      <c r="O36" s="1484">
        <f>'2e) Realisierte Werte (Anlage)'!O$82 + '2e) Realisierte Werte (Anlage)'!O$115</f>
        <v>0</v>
      </c>
      <c r="P36" s="1484">
        <f>'2e) Realisierte Werte (Anlage)'!P$82 + '2e) Realisierte Werte (Anlage)'!P$115</f>
        <v>0</v>
      </c>
      <c r="Q36" s="1484">
        <f>'2e) Realisierte Werte (Anlage)'!Q$82 + '2e) Realisierte Werte (Anlage)'!Q$115</f>
        <v>0</v>
      </c>
      <c r="R36" s="1484">
        <f>'2e) Realisierte Werte (Anlage)'!R$82 + '2e) Realisierte Werte (Anlage)'!R$115</f>
        <v>0</v>
      </c>
      <c r="S36" s="1484">
        <f>'2e) Realisierte Werte (Anlage)'!S$82 + '2e) Realisierte Werte (Anlage)'!S$115</f>
        <v>0</v>
      </c>
      <c r="T36" s="1484">
        <f>'2e) Realisierte Werte (Anlage)'!T$82 + '2e) Realisierte Werte (Anlage)'!T$115</f>
        <v>0</v>
      </c>
      <c r="U36" s="1485">
        <f>'2e) Realisierte Werte (Anlage)'!U$82 + '2e) Realisierte Werte (Anlage)'!U$115</f>
        <v>0</v>
      </c>
    </row>
    <row r="37" spans="1:21" s="1198" customFormat="1" ht="14.5" customHeight="1">
      <c r="A37" s="1355"/>
      <c r="B37" s="1486" t="str">
        <f>IF(OR(ISBLANK('2e) Realisierte Werte (Anlage)'!B83),'2e) Realisierte Werte (Anlage)'!B83="- bitte Wasserstoffderivat benennen -"),"",'2e) Realisierte Werte (Anlage)'!B83)</f>
        <v/>
      </c>
      <c r="C37" s="1487" t="str">
        <f>IF(OR(ISBLANK('2e) Realisierte Werte (Anlage)'!B83),'2e) Realisierte Werte (Anlage)'!B83="- bitte Wasserstoffderivat benennen -"),"","MWh/Jahr")</f>
        <v/>
      </c>
      <c r="D37" s="1488" t="s">
        <v>53</v>
      </c>
      <c r="E37" s="1489">
        <f>'2e) Realisierte Werte (Anlage)'!E83+IF(OR($B37&lt;&gt;'2e) Realisierte Werte (Anlage)'!$B$116,$B37=""),0,1)*'2e) Realisierte Werte (Anlage)'!E$116</f>
        <v>0</v>
      </c>
      <c r="F37" s="1489">
        <f>'2e) Realisierte Werte (Anlage)'!F83+IF(OR($B37&lt;&gt;'2e) Realisierte Werte (Anlage)'!$B$116,$B37=""),0,1)*'2e) Realisierte Werte (Anlage)'!F$116</f>
        <v>0</v>
      </c>
      <c r="G37" s="1489">
        <f>'2e) Realisierte Werte (Anlage)'!G83+IF(OR($B37&lt;&gt;'2e) Realisierte Werte (Anlage)'!$B$116,$B37=""),0,1)*'2e) Realisierte Werte (Anlage)'!G$116</f>
        <v>0</v>
      </c>
      <c r="H37" s="1489">
        <f>'2e) Realisierte Werte (Anlage)'!H83+IF(OR($B37&lt;&gt;'2e) Realisierte Werte (Anlage)'!$B$116,$B37=""),0,1)*'2e) Realisierte Werte (Anlage)'!H$116</f>
        <v>0</v>
      </c>
      <c r="I37" s="1489">
        <f>'2e) Realisierte Werte (Anlage)'!I83+IF(OR($B37&lt;&gt;'2e) Realisierte Werte (Anlage)'!$B$116,$B37=""),0,1)*'2e) Realisierte Werte (Anlage)'!I$116</f>
        <v>0</v>
      </c>
      <c r="J37" s="1489">
        <f>'2e) Realisierte Werte (Anlage)'!J83+IF(OR($B37&lt;&gt;'2e) Realisierte Werte (Anlage)'!$B$116,$B37=""),0,1)*'2e) Realisierte Werte (Anlage)'!J$116</f>
        <v>0</v>
      </c>
      <c r="K37" s="1489">
        <f>'2e) Realisierte Werte (Anlage)'!K83+IF(OR($B37&lt;&gt;'2e) Realisierte Werte (Anlage)'!$B$116,$B37=""),0,1)*'2e) Realisierte Werte (Anlage)'!K$116</f>
        <v>0</v>
      </c>
      <c r="L37" s="1489">
        <f>'2e) Realisierte Werte (Anlage)'!L83+IF(OR($B37&lt;&gt;'2e) Realisierte Werte (Anlage)'!$B$116,$B37=""),0,1)*'2e) Realisierte Werte (Anlage)'!L$116</f>
        <v>0</v>
      </c>
      <c r="M37" s="1489">
        <f>'2e) Realisierte Werte (Anlage)'!M83+IF(OR($B37&lt;&gt;'2e) Realisierte Werte (Anlage)'!$B$116,$B37=""),0,1)*'2e) Realisierte Werte (Anlage)'!M$116</f>
        <v>0</v>
      </c>
      <c r="N37" s="1489">
        <f>'2e) Realisierte Werte (Anlage)'!N83+IF(OR($B37&lt;&gt;'2e) Realisierte Werte (Anlage)'!$B$116,$B37=""),0,1)*'2e) Realisierte Werte (Anlage)'!N$116</f>
        <v>0</v>
      </c>
      <c r="O37" s="1489">
        <f>'2e) Realisierte Werte (Anlage)'!O83+IF(OR($B37&lt;&gt;'2e) Realisierte Werte (Anlage)'!$B$116,$B37=""),0,1)*'2e) Realisierte Werte (Anlage)'!O$116</f>
        <v>0</v>
      </c>
      <c r="P37" s="1489">
        <f>'2e) Realisierte Werte (Anlage)'!P83+IF(OR($B37&lt;&gt;'2e) Realisierte Werte (Anlage)'!$B$116,$B37=""),0,1)*'2e) Realisierte Werte (Anlage)'!P$116</f>
        <v>0</v>
      </c>
      <c r="Q37" s="1489">
        <f>'2e) Realisierte Werte (Anlage)'!Q83+IF(OR($B37&lt;&gt;'2e) Realisierte Werte (Anlage)'!$B$116,$B37=""),0,1)*'2e) Realisierte Werte (Anlage)'!Q$116</f>
        <v>0</v>
      </c>
      <c r="R37" s="1489">
        <f>'2e) Realisierte Werte (Anlage)'!R83+IF(OR($B37&lt;&gt;'2e) Realisierte Werte (Anlage)'!$B$116,$B37=""),0,1)*'2e) Realisierte Werte (Anlage)'!R$116</f>
        <v>0</v>
      </c>
      <c r="S37" s="1489">
        <f>'2e) Realisierte Werte (Anlage)'!S83+IF(OR($B37&lt;&gt;'2e) Realisierte Werte (Anlage)'!$B$116,$B37=""),0,1)*'2e) Realisierte Werte (Anlage)'!S$116</f>
        <v>0</v>
      </c>
      <c r="T37" s="1489">
        <f>'2e) Realisierte Werte (Anlage)'!T83+IF(OR($B37&lt;&gt;'2e) Realisierte Werte (Anlage)'!$B$116,$B37=""),0,1)*'2e) Realisierte Werte (Anlage)'!T$116</f>
        <v>0</v>
      </c>
      <c r="U37" s="1490">
        <f>'2e) Realisierte Werte (Anlage)'!U83+IF(OR($B37&lt;&gt;'2e) Realisierte Werte (Anlage)'!$B$116,$B37=""),0,1)*'2e) Realisierte Werte (Anlage)'!U$116</f>
        <v>0</v>
      </c>
    </row>
    <row r="38" spans="1:21" s="1198" customFormat="1" ht="14.5" customHeight="1">
      <c r="A38" s="1355"/>
      <c r="B38" s="1329" t="str">
        <f>IF(OR(ISBLANK('2e) Realisierte Werte (Anlage)'!B84),'2e) Realisierte Werte (Anlage)'!B84="- bitte Wasserstoffderivat benennen -"),"",'2e) Realisierte Werte (Anlage)'!B84)</f>
        <v/>
      </c>
      <c r="C38" s="1462" t="str">
        <f>IF(OR(ISBLANK('2e) Realisierte Werte (Anlage)'!B84),'2e) Realisierte Werte (Anlage)'!B84="- bitte Wasserstoffderivat benennen -"),"","MWh/Jahr")</f>
        <v/>
      </c>
      <c r="D38" s="1331" t="s">
        <v>53</v>
      </c>
      <c r="E38" s="1464">
        <f>'2e) Realisierte Werte (Anlage)'!E84+IF(OR($B38&lt;&gt;'2e) Realisierte Werte (Anlage)'!$B$116,$B38=""),0,1)*'2e) Realisierte Werte (Anlage)'!E$116</f>
        <v>0</v>
      </c>
      <c r="F38" s="1464">
        <f>'2e) Realisierte Werte (Anlage)'!F84+IF(OR($B38&lt;&gt;'2e) Realisierte Werte (Anlage)'!$B$116,$B38=""),0,1)*'2e) Realisierte Werte (Anlage)'!F$116</f>
        <v>0</v>
      </c>
      <c r="G38" s="1464">
        <f>'2e) Realisierte Werte (Anlage)'!G84+IF(OR($B38&lt;&gt;'2e) Realisierte Werte (Anlage)'!$B$116,$B38=""),0,1)*'2e) Realisierte Werte (Anlage)'!G$116</f>
        <v>0</v>
      </c>
      <c r="H38" s="1464">
        <f>'2e) Realisierte Werte (Anlage)'!H84+IF(OR($B38&lt;&gt;'2e) Realisierte Werte (Anlage)'!$B$116,$B38=""),0,1)*'2e) Realisierte Werte (Anlage)'!H$116</f>
        <v>0</v>
      </c>
      <c r="I38" s="1464">
        <f>'2e) Realisierte Werte (Anlage)'!I84+IF(OR($B38&lt;&gt;'2e) Realisierte Werte (Anlage)'!$B$116,$B38=""),0,1)*'2e) Realisierte Werte (Anlage)'!I$116</f>
        <v>0</v>
      </c>
      <c r="J38" s="1464">
        <f>'2e) Realisierte Werte (Anlage)'!J84+IF(OR($B38&lt;&gt;'2e) Realisierte Werte (Anlage)'!$B$116,$B38=""),0,1)*'2e) Realisierte Werte (Anlage)'!J$116</f>
        <v>0</v>
      </c>
      <c r="K38" s="1464">
        <f>'2e) Realisierte Werte (Anlage)'!K84+IF(OR($B38&lt;&gt;'2e) Realisierte Werte (Anlage)'!$B$116,$B38=""),0,1)*'2e) Realisierte Werte (Anlage)'!K$116</f>
        <v>0</v>
      </c>
      <c r="L38" s="1464">
        <f>'2e) Realisierte Werte (Anlage)'!L84+IF(OR($B38&lt;&gt;'2e) Realisierte Werte (Anlage)'!$B$116,$B38=""),0,1)*'2e) Realisierte Werte (Anlage)'!L$116</f>
        <v>0</v>
      </c>
      <c r="M38" s="1464">
        <f>'2e) Realisierte Werte (Anlage)'!M84+IF(OR($B38&lt;&gt;'2e) Realisierte Werte (Anlage)'!$B$116,$B38=""),0,1)*'2e) Realisierte Werte (Anlage)'!M$116</f>
        <v>0</v>
      </c>
      <c r="N38" s="1464">
        <f>'2e) Realisierte Werte (Anlage)'!N84+IF(OR($B38&lt;&gt;'2e) Realisierte Werte (Anlage)'!$B$116,$B38=""),0,1)*'2e) Realisierte Werte (Anlage)'!N$116</f>
        <v>0</v>
      </c>
      <c r="O38" s="1464">
        <f>'2e) Realisierte Werte (Anlage)'!O84+IF(OR($B38&lt;&gt;'2e) Realisierte Werte (Anlage)'!$B$116,$B38=""),0,1)*'2e) Realisierte Werte (Anlage)'!O$116</f>
        <v>0</v>
      </c>
      <c r="P38" s="1464">
        <f>'2e) Realisierte Werte (Anlage)'!P84+IF(OR($B38&lt;&gt;'2e) Realisierte Werte (Anlage)'!$B$116,$B38=""),0,1)*'2e) Realisierte Werte (Anlage)'!P$116</f>
        <v>0</v>
      </c>
      <c r="Q38" s="1464">
        <f>'2e) Realisierte Werte (Anlage)'!Q84+IF(OR($B38&lt;&gt;'2e) Realisierte Werte (Anlage)'!$B$116,$B38=""),0,1)*'2e) Realisierte Werte (Anlage)'!Q$116</f>
        <v>0</v>
      </c>
      <c r="R38" s="1464">
        <f>'2e) Realisierte Werte (Anlage)'!R84+IF(OR($B38&lt;&gt;'2e) Realisierte Werte (Anlage)'!$B$116,$B38=""),0,1)*'2e) Realisierte Werte (Anlage)'!R$116</f>
        <v>0</v>
      </c>
      <c r="S38" s="1464">
        <f>'2e) Realisierte Werte (Anlage)'!S84+IF(OR($B38&lt;&gt;'2e) Realisierte Werte (Anlage)'!$B$116,$B38=""),0,1)*'2e) Realisierte Werte (Anlage)'!S$116</f>
        <v>0</v>
      </c>
      <c r="T38" s="1464">
        <f>'2e) Realisierte Werte (Anlage)'!T84+IF(OR($B38&lt;&gt;'2e) Realisierte Werte (Anlage)'!$B$116,$B38=""),0,1)*'2e) Realisierte Werte (Anlage)'!T$116</f>
        <v>0</v>
      </c>
      <c r="U38" s="1465">
        <f>'2e) Realisierte Werte (Anlage)'!U84+IF(OR($B38&lt;&gt;'2e) Realisierte Werte (Anlage)'!$B$116,$B38=""),0,1)*'2e) Realisierte Werte (Anlage)'!U$116</f>
        <v>0</v>
      </c>
    </row>
    <row r="39" spans="1:21" s="1198" customFormat="1" ht="14.5" customHeight="1">
      <c r="A39" s="1355"/>
      <c r="B39" s="1273" t="str">
        <f>IF(OR(ISBLANK('2e) Realisierte Werte (Anlage)'!B85),'2e) Realisierte Werte (Anlage)'!B85="- bitte Wasserstoffderivat benennen -"),"",'2e) Realisierte Werte (Anlage)'!B85)</f>
        <v/>
      </c>
      <c r="C39" s="1436" t="str">
        <f>IF(OR(ISBLANK('2e) Realisierte Werte (Anlage)'!B85),'2e) Realisierte Werte (Anlage)'!B85="- bitte Wasserstoffderivat benennen -"),"","MWh/Jahr")</f>
        <v/>
      </c>
      <c r="D39" s="1328" t="s">
        <v>53</v>
      </c>
      <c r="E39" s="1460">
        <f>'2e) Realisierte Werte (Anlage)'!E85+IF(OR($B39&lt;&gt;'2e) Realisierte Werte (Anlage)'!$B$116,$B39=""),0,1)*'2e) Realisierte Werte (Anlage)'!E$116</f>
        <v>0</v>
      </c>
      <c r="F39" s="1460">
        <f>'2e) Realisierte Werte (Anlage)'!F85+IF(OR($B39&lt;&gt;'2e) Realisierte Werte (Anlage)'!$B$116,$B39=""),0,1)*'2e) Realisierte Werte (Anlage)'!F$116</f>
        <v>0</v>
      </c>
      <c r="G39" s="1460">
        <f>'2e) Realisierte Werte (Anlage)'!G85+IF(OR($B39&lt;&gt;'2e) Realisierte Werte (Anlage)'!$B$116,$B39=""),0,1)*'2e) Realisierte Werte (Anlage)'!G$116</f>
        <v>0</v>
      </c>
      <c r="H39" s="1460">
        <f>'2e) Realisierte Werte (Anlage)'!H85+IF(OR($B39&lt;&gt;'2e) Realisierte Werte (Anlage)'!$B$116,$B39=""),0,1)*'2e) Realisierte Werte (Anlage)'!H$116</f>
        <v>0</v>
      </c>
      <c r="I39" s="1460">
        <f>'2e) Realisierte Werte (Anlage)'!I85+IF(OR($B39&lt;&gt;'2e) Realisierte Werte (Anlage)'!$B$116,$B39=""),0,1)*'2e) Realisierte Werte (Anlage)'!I$116</f>
        <v>0</v>
      </c>
      <c r="J39" s="1460">
        <f>'2e) Realisierte Werte (Anlage)'!J85+IF(OR($B39&lt;&gt;'2e) Realisierte Werte (Anlage)'!$B$116,$B39=""),0,1)*'2e) Realisierte Werte (Anlage)'!J$116</f>
        <v>0</v>
      </c>
      <c r="K39" s="1460">
        <f>'2e) Realisierte Werte (Anlage)'!K85+IF(OR($B39&lt;&gt;'2e) Realisierte Werte (Anlage)'!$B$116,$B39=""),0,1)*'2e) Realisierte Werte (Anlage)'!K$116</f>
        <v>0</v>
      </c>
      <c r="L39" s="1460">
        <f>'2e) Realisierte Werte (Anlage)'!L85+IF(OR($B39&lt;&gt;'2e) Realisierte Werte (Anlage)'!$B$116,$B39=""),0,1)*'2e) Realisierte Werte (Anlage)'!L$116</f>
        <v>0</v>
      </c>
      <c r="M39" s="1460">
        <f>'2e) Realisierte Werte (Anlage)'!M85+IF(OR($B39&lt;&gt;'2e) Realisierte Werte (Anlage)'!$B$116,$B39=""),0,1)*'2e) Realisierte Werte (Anlage)'!M$116</f>
        <v>0</v>
      </c>
      <c r="N39" s="1460">
        <f>'2e) Realisierte Werte (Anlage)'!N85+IF(OR($B39&lt;&gt;'2e) Realisierte Werte (Anlage)'!$B$116,$B39=""),0,1)*'2e) Realisierte Werte (Anlage)'!N$116</f>
        <v>0</v>
      </c>
      <c r="O39" s="1460">
        <f>'2e) Realisierte Werte (Anlage)'!O85+IF(OR($B39&lt;&gt;'2e) Realisierte Werte (Anlage)'!$B$116,$B39=""),0,1)*'2e) Realisierte Werte (Anlage)'!O$116</f>
        <v>0</v>
      </c>
      <c r="P39" s="1460">
        <f>'2e) Realisierte Werte (Anlage)'!P85+IF(OR($B39&lt;&gt;'2e) Realisierte Werte (Anlage)'!$B$116,$B39=""),0,1)*'2e) Realisierte Werte (Anlage)'!P$116</f>
        <v>0</v>
      </c>
      <c r="Q39" s="1460">
        <f>'2e) Realisierte Werte (Anlage)'!Q85+IF(OR($B39&lt;&gt;'2e) Realisierte Werte (Anlage)'!$B$116,$B39=""),0,1)*'2e) Realisierte Werte (Anlage)'!Q$116</f>
        <v>0</v>
      </c>
      <c r="R39" s="1460">
        <f>'2e) Realisierte Werte (Anlage)'!R85+IF(OR($B39&lt;&gt;'2e) Realisierte Werte (Anlage)'!$B$116,$B39=""),0,1)*'2e) Realisierte Werte (Anlage)'!R$116</f>
        <v>0</v>
      </c>
      <c r="S39" s="1460">
        <f>'2e) Realisierte Werte (Anlage)'!S85+IF(OR($B39&lt;&gt;'2e) Realisierte Werte (Anlage)'!$B$116,$B39=""),0,1)*'2e) Realisierte Werte (Anlage)'!S$116</f>
        <v>0</v>
      </c>
      <c r="T39" s="1460">
        <f>'2e) Realisierte Werte (Anlage)'!T85+IF(OR($B39&lt;&gt;'2e) Realisierte Werte (Anlage)'!$B$116,$B39=""),0,1)*'2e) Realisierte Werte (Anlage)'!T$116</f>
        <v>0</v>
      </c>
      <c r="U39" s="1461">
        <f>'2e) Realisierte Werte (Anlage)'!U85+IF(OR($B39&lt;&gt;'2e) Realisierte Werte (Anlage)'!$B$116,$B39=""),0,1)*'2e) Realisierte Werte (Anlage)'!U$116</f>
        <v>0</v>
      </c>
    </row>
    <row r="40" spans="1:21" s="1198" customFormat="1" ht="14.5" customHeight="1" thickBot="1">
      <c r="A40" s="1355"/>
      <c r="B40" s="1491" t="str">
        <f>IF(OR(ISBLANK('2e) Realisierte Werte (Anlage)'!B86),'2e) Realisierte Werte (Anlage)'!B86="- bitte Wasserstoffderivat benennen -"),"",'2e) Realisierte Werte (Anlage)'!B86)</f>
        <v/>
      </c>
      <c r="C40" s="1492" t="str">
        <f>IF(OR(ISBLANK('2e) Realisierte Werte (Anlage)'!B86),'2e) Realisierte Werte (Anlage)'!B86="- bitte Wasserstoffderivat benennen -"),"","MWh/Jahr")</f>
        <v/>
      </c>
      <c r="D40" s="1493" t="s">
        <v>53</v>
      </c>
      <c r="E40" s="1494">
        <f>'2e) Realisierte Werte (Anlage)'!E86+IF(OR($B40&lt;&gt;'2e) Realisierte Werte (Anlage)'!$B$116,$B40=""),0,1)*'2e) Realisierte Werte (Anlage)'!E$116</f>
        <v>0</v>
      </c>
      <c r="F40" s="1494">
        <f>'2e) Realisierte Werte (Anlage)'!F86+IF(OR($B40&lt;&gt;'2e) Realisierte Werte (Anlage)'!$B$116,$B40=""),0,1)*'2e) Realisierte Werte (Anlage)'!F$116</f>
        <v>0</v>
      </c>
      <c r="G40" s="1494">
        <f>'2e) Realisierte Werte (Anlage)'!G86+IF(OR($B40&lt;&gt;'2e) Realisierte Werte (Anlage)'!$B$116,$B40=""),0,1)*'2e) Realisierte Werte (Anlage)'!G$116</f>
        <v>0</v>
      </c>
      <c r="H40" s="1494">
        <f>'2e) Realisierte Werte (Anlage)'!H86+IF(OR($B40&lt;&gt;'2e) Realisierte Werte (Anlage)'!$B$116,$B40=""),0,1)*'2e) Realisierte Werte (Anlage)'!H$116</f>
        <v>0</v>
      </c>
      <c r="I40" s="1494">
        <f>'2e) Realisierte Werte (Anlage)'!I86+IF(OR($B40&lt;&gt;'2e) Realisierte Werte (Anlage)'!$B$116,$B40=""),0,1)*'2e) Realisierte Werte (Anlage)'!I$116</f>
        <v>0</v>
      </c>
      <c r="J40" s="1494">
        <f>'2e) Realisierte Werte (Anlage)'!J86+IF(OR($B40&lt;&gt;'2e) Realisierte Werte (Anlage)'!$B$116,$B40=""),0,1)*'2e) Realisierte Werte (Anlage)'!J$116</f>
        <v>0</v>
      </c>
      <c r="K40" s="1494">
        <f>'2e) Realisierte Werte (Anlage)'!K86+IF(OR($B40&lt;&gt;'2e) Realisierte Werte (Anlage)'!$B$116,$B40=""),0,1)*'2e) Realisierte Werte (Anlage)'!K$116</f>
        <v>0</v>
      </c>
      <c r="L40" s="1494">
        <f>'2e) Realisierte Werte (Anlage)'!L86+IF(OR($B40&lt;&gt;'2e) Realisierte Werte (Anlage)'!$B$116,$B40=""),0,1)*'2e) Realisierte Werte (Anlage)'!L$116</f>
        <v>0</v>
      </c>
      <c r="M40" s="1494">
        <f>'2e) Realisierte Werte (Anlage)'!M86+IF(OR($B40&lt;&gt;'2e) Realisierte Werte (Anlage)'!$B$116,$B40=""),0,1)*'2e) Realisierte Werte (Anlage)'!M$116</f>
        <v>0</v>
      </c>
      <c r="N40" s="1494">
        <f>'2e) Realisierte Werte (Anlage)'!N86+IF(OR($B40&lt;&gt;'2e) Realisierte Werte (Anlage)'!$B$116,$B40=""),0,1)*'2e) Realisierte Werte (Anlage)'!N$116</f>
        <v>0</v>
      </c>
      <c r="O40" s="1494">
        <f>'2e) Realisierte Werte (Anlage)'!O86+IF(OR($B40&lt;&gt;'2e) Realisierte Werte (Anlage)'!$B$116,$B40=""),0,1)*'2e) Realisierte Werte (Anlage)'!O$116</f>
        <v>0</v>
      </c>
      <c r="P40" s="1494">
        <f>'2e) Realisierte Werte (Anlage)'!P86+IF(OR($B40&lt;&gt;'2e) Realisierte Werte (Anlage)'!$B$116,$B40=""),0,1)*'2e) Realisierte Werte (Anlage)'!P$116</f>
        <v>0</v>
      </c>
      <c r="Q40" s="1494">
        <f>'2e) Realisierte Werte (Anlage)'!Q86+IF(OR($B40&lt;&gt;'2e) Realisierte Werte (Anlage)'!$B$116,$B40=""),0,1)*'2e) Realisierte Werte (Anlage)'!Q$116</f>
        <v>0</v>
      </c>
      <c r="R40" s="1494">
        <f>'2e) Realisierte Werte (Anlage)'!R86+IF(OR($B40&lt;&gt;'2e) Realisierte Werte (Anlage)'!$B$116,$B40=""),0,1)*'2e) Realisierte Werte (Anlage)'!R$116</f>
        <v>0</v>
      </c>
      <c r="S40" s="1494">
        <f>'2e) Realisierte Werte (Anlage)'!S86+IF(OR($B40&lt;&gt;'2e) Realisierte Werte (Anlage)'!$B$116,$B40=""),0,1)*'2e) Realisierte Werte (Anlage)'!S$116</f>
        <v>0</v>
      </c>
      <c r="T40" s="1494">
        <f>'2e) Realisierte Werte (Anlage)'!T86+IF(OR($B40&lt;&gt;'2e) Realisierte Werte (Anlage)'!$B$116,$B40=""),0,1)*'2e) Realisierte Werte (Anlage)'!T$116</f>
        <v>0</v>
      </c>
      <c r="U40" s="1495">
        <f>'2e) Realisierte Werte (Anlage)'!U86+IF(OR($B40&lt;&gt;'2e) Realisierte Werte (Anlage)'!$B$116,$B40=""),0,1)*'2e) Realisierte Werte (Anlage)'!U$116</f>
        <v>0</v>
      </c>
    </row>
    <row r="41" spans="1:21" s="1198" customFormat="1" ht="14.5" customHeight="1">
      <c r="A41" s="1355"/>
      <c r="B41" s="1395" t="str">
        <f>IF(OR(ISBLANK('2e) Realisierte Werte (Anlage)'!B90),'2e) Realisierte Werte (Anlage)'!B90="- bitte weitere umweltschädlichste Energieträger hier benennen -"),"",'2e) Realisierte Werte (Anlage)'!B90)</f>
        <v/>
      </c>
      <c r="C41" s="1436" t="str">
        <f>IF(OR(ISBLANK('2e) Realisierte Werte (Anlage)'!B90),'2e) Realisierte Werte (Anlage)'!B90="- bitte weitere umweltschädlichste Energieträger hier benennen -"),"","MWh/Jahr")</f>
        <v/>
      </c>
      <c r="D41" s="1496" t="s">
        <v>53</v>
      </c>
      <c r="E41" s="1497">
        <f>'2e) Realisierte Werte (Anlage)'!E90+IF(OR($B41&lt;&gt;'2e) Realisierte Werte (Anlage)'!$B$116,$B41=""),0,1)*'2e) Realisierte Werte (Anlage)'!E$116</f>
        <v>0</v>
      </c>
      <c r="F41" s="1497">
        <f>'2e) Realisierte Werte (Anlage)'!F90+IF(OR($B41&lt;&gt;'2e) Realisierte Werte (Anlage)'!$B$116,$B41=""),0,1)*'2e) Realisierte Werte (Anlage)'!F$116</f>
        <v>0</v>
      </c>
      <c r="G41" s="1497">
        <f>'2e) Realisierte Werte (Anlage)'!G90+IF(OR($B41&lt;&gt;'2e) Realisierte Werte (Anlage)'!$B$116,$B41=""),0,1)*'2e) Realisierte Werte (Anlage)'!G$116</f>
        <v>0</v>
      </c>
      <c r="H41" s="1497">
        <f>'2e) Realisierte Werte (Anlage)'!H90+IF(OR($B41&lt;&gt;'2e) Realisierte Werte (Anlage)'!$B$116,$B41=""),0,1)*'2e) Realisierte Werte (Anlage)'!H$116</f>
        <v>0</v>
      </c>
      <c r="I41" s="1497">
        <f>'2e) Realisierte Werte (Anlage)'!I90+IF(OR($B41&lt;&gt;'2e) Realisierte Werte (Anlage)'!$B$116,$B41=""),0,1)*'2e) Realisierte Werte (Anlage)'!I$116</f>
        <v>0</v>
      </c>
      <c r="J41" s="1497">
        <f>'2e) Realisierte Werte (Anlage)'!J90+IF(OR($B41&lt;&gt;'2e) Realisierte Werte (Anlage)'!$B$116,$B41=""),0,1)*'2e) Realisierte Werte (Anlage)'!J$116</f>
        <v>0</v>
      </c>
      <c r="K41" s="1497">
        <f>'2e) Realisierte Werte (Anlage)'!K90+IF(OR($B41&lt;&gt;'2e) Realisierte Werte (Anlage)'!$B$116,$B41=""),0,1)*'2e) Realisierte Werte (Anlage)'!K$116</f>
        <v>0</v>
      </c>
      <c r="L41" s="1497">
        <f>'2e) Realisierte Werte (Anlage)'!L90+IF(OR($B41&lt;&gt;'2e) Realisierte Werte (Anlage)'!$B$116,$B41=""),0,1)*'2e) Realisierte Werte (Anlage)'!L$116</f>
        <v>0</v>
      </c>
      <c r="M41" s="1497">
        <f>'2e) Realisierte Werte (Anlage)'!M90+IF(OR($B41&lt;&gt;'2e) Realisierte Werte (Anlage)'!$B$116,$B41=""),0,1)*'2e) Realisierte Werte (Anlage)'!M$116</f>
        <v>0</v>
      </c>
      <c r="N41" s="1497">
        <f>'2e) Realisierte Werte (Anlage)'!N90+IF(OR($B41&lt;&gt;'2e) Realisierte Werte (Anlage)'!$B$116,$B41=""),0,1)*'2e) Realisierte Werte (Anlage)'!N$116</f>
        <v>0</v>
      </c>
      <c r="O41" s="1497">
        <f>'2e) Realisierte Werte (Anlage)'!O90+IF(OR($B41&lt;&gt;'2e) Realisierte Werte (Anlage)'!$B$116,$B41=""),0,1)*'2e) Realisierte Werte (Anlage)'!O$116</f>
        <v>0</v>
      </c>
      <c r="P41" s="1497">
        <f>'2e) Realisierte Werte (Anlage)'!P90+IF(OR($B41&lt;&gt;'2e) Realisierte Werte (Anlage)'!$B$116,$B41=""),0,1)*'2e) Realisierte Werte (Anlage)'!P$116</f>
        <v>0</v>
      </c>
      <c r="Q41" s="1497">
        <f>'2e) Realisierte Werte (Anlage)'!Q90+IF(OR($B41&lt;&gt;'2e) Realisierte Werte (Anlage)'!$B$116,$B41=""),0,1)*'2e) Realisierte Werte (Anlage)'!Q$116</f>
        <v>0</v>
      </c>
      <c r="R41" s="1497">
        <f>'2e) Realisierte Werte (Anlage)'!R90+IF(OR($B41&lt;&gt;'2e) Realisierte Werte (Anlage)'!$B$116,$B41=""),0,1)*'2e) Realisierte Werte (Anlage)'!R$116</f>
        <v>0</v>
      </c>
      <c r="S41" s="1497">
        <f>'2e) Realisierte Werte (Anlage)'!S90+IF(OR($B41&lt;&gt;'2e) Realisierte Werte (Anlage)'!$B$116,$B41=""),0,1)*'2e) Realisierte Werte (Anlage)'!S$116</f>
        <v>0</v>
      </c>
      <c r="T41" s="1497">
        <f>'2e) Realisierte Werte (Anlage)'!T90+IF(OR($B41&lt;&gt;'2e) Realisierte Werte (Anlage)'!$B$116,$B41=""),0,1)*'2e) Realisierte Werte (Anlage)'!T$116</f>
        <v>0</v>
      </c>
      <c r="U41" s="1498">
        <f>'2e) Realisierte Werte (Anlage)'!U90+IF(OR($B41&lt;&gt;'2e) Realisierte Werte (Anlage)'!$B$116,$B41=""),0,1)*'2e) Realisierte Werte (Anlage)'!U$116</f>
        <v>0</v>
      </c>
    </row>
    <row r="42" spans="1:21" s="1198" customFormat="1" ht="14.5" customHeight="1">
      <c r="A42" s="1355"/>
      <c r="B42" s="1329" t="str">
        <f>IF(OR(ISBLANK('2e) Realisierte Werte (Anlage)'!B91),'2e) Realisierte Werte (Anlage)'!B91="- bitte weitere umweltschädlichste Energieträger hier benennen -"),"",'2e) Realisierte Werte (Anlage)'!B91)</f>
        <v/>
      </c>
      <c r="C42" s="1440" t="str">
        <f>IF(OR(ISBLANK('2e) Realisierte Werte (Anlage)'!B91),'2e) Realisierte Werte (Anlage)'!B91="- bitte weitere umweltschädlichste Energieträger hier benennen -"),"","MWh/Jahr")</f>
        <v/>
      </c>
      <c r="D42" s="1331" t="s">
        <v>53</v>
      </c>
      <c r="E42" s="1464">
        <f>'2e) Realisierte Werte (Anlage)'!E91+IF(OR($B42&lt;&gt;'2e) Realisierte Werte (Anlage)'!$B$116,$B42=""),0,1)*'2e) Realisierte Werte (Anlage)'!E$116</f>
        <v>0</v>
      </c>
      <c r="F42" s="1464">
        <f>'2e) Realisierte Werte (Anlage)'!F91+IF(OR($B42&lt;&gt;'2e) Realisierte Werte (Anlage)'!$B$116,$B42=""),0,1)*'2e) Realisierte Werte (Anlage)'!F$116</f>
        <v>0</v>
      </c>
      <c r="G42" s="1464">
        <f>'2e) Realisierte Werte (Anlage)'!G91+IF(OR($B42&lt;&gt;'2e) Realisierte Werte (Anlage)'!$B$116,$B42=""),0,1)*'2e) Realisierte Werte (Anlage)'!G$116</f>
        <v>0</v>
      </c>
      <c r="H42" s="1464">
        <f>'2e) Realisierte Werte (Anlage)'!H91+IF(OR($B42&lt;&gt;'2e) Realisierte Werte (Anlage)'!$B$116,$B42=""),0,1)*'2e) Realisierte Werte (Anlage)'!H$116</f>
        <v>0</v>
      </c>
      <c r="I42" s="1464">
        <f>'2e) Realisierte Werte (Anlage)'!I91+IF(OR($B42&lt;&gt;'2e) Realisierte Werte (Anlage)'!$B$116,$B42=""),0,1)*'2e) Realisierte Werte (Anlage)'!I$116</f>
        <v>0</v>
      </c>
      <c r="J42" s="1464">
        <f>'2e) Realisierte Werte (Anlage)'!J91+IF(OR($B42&lt;&gt;'2e) Realisierte Werte (Anlage)'!$B$116,$B42=""),0,1)*'2e) Realisierte Werte (Anlage)'!J$116</f>
        <v>0</v>
      </c>
      <c r="K42" s="1464">
        <f>'2e) Realisierte Werte (Anlage)'!K91+IF(OR($B42&lt;&gt;'2e) Realisierte Werte (Anlage)'!$B$116,$B42=""),0,1)*'2e) Realisierte Werte (Anlage)'!K$116</f>
        <v>0</v>
      </c>
      <c r="L42" s="1464">
        <f>'2e) Realisierte Werte (Anlage)'!L91+IF(OR($B42&lt;&gt;'2e) Realisierte Werte (Anlage)'!$B$116,$B42=""),0,1)*'2e) Realisierte Werte (Anlage)'!L$116</f>
        <v>0</v>
      </c>
      <c r="M42" s="1464">
        <f>'2e) Realisierte Werte (Anlage)'!M91+IF(OR($B42&lt;&gt;'2e) Realisierte Werte (Anlage)'!$B$116,$B42=""),0,1)*'2e) Realisierte Werte (Anlage)'!M$116</f>
        <v>0</v>
      </c>
      <c r="N42" s="1464">
        <f>'2e) Realisierte Werte (Anlage)'!N91+IF(OR($B42&lt;&gt;'2e) Realisierte Werte (Anlage)'!$B$116,$B42=""),0,1)*'2e) Realisierte Werte (Anlage)'!N$116</f>
        <v>0</v>
      </c>
      <c r="O42" s="1464">
        <f>'2e) Realisierte Werte (Anlage)'!O91+IF(OR($B42&lt;&gt;'2e) Realisierte Werte (Anlage)'!$B$116,$B42=""),0,1)*'2e) Realisierte Werte (Anlage)'!O$116</f>
        <v>0</v>
      </c>
      <c r="P42" s="1464">
        <f>'2e) Realisierte Werte (Anlage)'!P91+IF(OR($B42&lt;&gt;'2e) Realisierte Werte (Anlage)'!$B$116,$B42=""),0,1)*'2e) Realisierte Werte (Anlage)'!P$116</f>
        <v>0</v>
      </c>
      <c r="Q42" s="1464">
        <f>'2e) Realisierte Werte (Anlage)'!Q91+IF(OR($B42&lt;&gt;'2e) Realisierte Werte (Anlage)'!$B$116,$B42=""),0,1)*'2e) Realisierte Werte (Anlage)'!Q$116</f>
        <v>0</v>
      </c>
      <c r="R42" s="1464">
        <f>'2e) Realisierte Werte (Anlage)'!R91+IF(OR($B42&lt;&gt;'2e) Realisierte Werte (Anlage)'!$B$116,$B42=""),0,1)*'2e) Realisierte Werte (Anlage)'!R$116</f>
        <v>0</v>
      </c>
      <c r="S42" s="1464">
        <f>'2e) Realisierte Werte (Anlage)'!S91+IF(OR($B42&lt;&gt;'2e) Realisierte Werte (Anlage)'!$B$116,$B42=""),0,1)*'2e) Realisierte Werte (Anlage)'!S$116</f>
        <v>0</v>
      </c>
      <c r="T42" s="1464">
        <f>'2e) Realisierte Werte (Anlage)'!T91+IF(OR($B42&lt;&gt;'2e) Realisierte Werte (Anlage)'!$B$116,$B42=""),0,1)*'2e) Realisierte Werte (Anlage)'!T$116</f>
        <v>0</v>
      </c>
      <c r="U42" s="1465">
        <f>'2e) Realisierte Werte (Anlage)'!U91+IF(OR($B42&lt;&gt;'2e) Realisierte Werte (Anlage)'!$B$116,$B42=""),0,1)*'2e) Realisierte Werte (Anlage)'!U$116</f>
        <v>0</v>
      </c>
    </row>
    <row r="43" spans="1:21" s="1198" customFormat="1" ht="14.5" customHeight="1">
      <c r="A43" s="1355"/>
      <c r="B43" s="1273" t="str">
        <f>IF(OR(ISBLANK('2e) Realisierte Werte (Anlage)'!B92),'2e) Realisierte Werte (Anlage)'!B92="- bitte weitere umweltschädlichste Energieträger hier benennen -"),"",'2e) Realisierte Werte (Anlage)'!B92)</f>
        <v/>
      </c>
      <c r="C43" s="1327" t="str">
        <f>IF(OR(ISBLANK('2e) Realisierte Werte (Anlage)'!B92),'2e) Realisierte Werte (Anlage)'!B92="- bitte weitere umweltschädlichste Energieträger hier benennen -"),"","MWh/Jahr")</f>
        <v/>
      </c>
      <c r="D43" s="1328" t="s">
        <v>53</v>
      </c>
      <c r="E43" s="1460">
        <f>'2e) Realisierte Werte (Anlage)'!E92+IF(OR($B43&lt;&gt;'2e) Realisierte Werte (Anlage)'!$B$116,$B43=""),0,1)*'2e) Realisierte Werte (Anlage)'!E$116</f>
        <v>0</v>
      </c>
      <c r="F43" s="1460">
        <f>'2e) Realisierte Werte (Anlage)'!F92+IF(OR($B43&lt;&gt;'2e) Realisierte Werte (Anlage)'!$B$116,$B43=""),0,1)*'2e) Realisierte Werte (Anlage)'!F$116</f>
        <v>0</v>
      </c>
      <c r="G43" s="1460">
        <f>'2e) Realisierte Werte (Anlage)'!G92+IF(OR($B43&lt;&gt;'2e) Realisierte Werte (Anlage)'!$B$116,$B43=""),0,1)*'2e) Realisierte Werte (Anlage)'!G$116</f>
        <v>0</v>
      </c>
      <c r="H43" s="1460">
        <f>'2e) Realisierte Werte (Anlage)'!H92+IF(OR($B43&lt;&gt;'2e) Realisierte Werte (Anlage)'!$B$116,$B43=""),0,1)*'2e) Realisierte Werte (Anlage)'!H$116</f>
        <v>0</v>
      </c>
      <c r="I43" s="1460">
        <f>'2e) Realisierte Werte (Anlage)'!I92+IF(OR($B43&lt;&gt;'2e) Realisierte Werte (Anlage)'!$B$116,$B43=""),0,1)*'2e) Realisierte Werte (Anlage)'!I$116</f>
        <v>0</v>
      </c>
      <c r="J43" s="1460">
        <f>'2e) Realisierte Werte (Anlage)'!J92+IF(OR($B43&lt;&gt;'2e) Realisierte Werte (Anlage)'!$B$116,$B43=""),0,1)*'2e) Realisierte Werte (Anlage)'!J$116</f>
        <v>0</v>
      </c>
      <c r="K43" s="1460">
        <f>'2e) Realisierte Werte (Anlage)'!K92+IF(OR($B43&lt;&gt;'2e) Realisierte Werte (Anlage)'!$B$116,$B43=""),0,1)*'2e) Realisierte Werte (Anlage)'!K$116</f>
        <v>0</v>
      </c>
      <c r="L43" s="1460">
        <f>'2e) Realisierte Werte (Anlage)'!L92+IF(OR($B43&lt;&gt;'2e) Realisierte Werte (Anlage)'!$B$116,$B43=""),0,1)*'2e) Realisierte Werte (Anlage)'!L$116</f>
        <v>0</v>
      </c>
      <c r="M43" s="1460">
        <f>'2e) Realisierte Werte (Anlage)'!M92+IF(OR($B43&lt;&gt;'2e) Realisierte Werte (Anlage)'!$B$116,$B43=""),0,1)*'2e) Realisierte Werte (Anlage)'!M$116</f>
        <v>0</v>
      </c>
      <c r="N43" s="1460">
        <f>'2e) Realisierte Werte (Anlage)'!N92+IF(OR($B43&lt;&gt;'2e) Realisierte Werte (Anlage)'!$B$116,$B43=""),0,1)*'2e) Realisierte Werte (Anlage)'!N$116</f>
        <v>0</v>
      </c>
      <c r="O43" s="1460">
        <f>'2e) Realisierte Werte (Anlage)'!O92+IF(OR($B43&lt;&gt;'2e) Realisierte Werte (Anlage)'!$B$116,$B43=""),0,1)*'2e) Realisierte Werte (Anlage)'!O$116</f>
        <v>0</v>
      </c>
      <c r="P43" s="1460">
        <f>'2e) Realisierte Werte (Anlage)'!P92+IF(OR($B43&lt;&gt;'2e) Realisierte Werte (Anlage)'!$B$116,$B43=""),0,1)*'2e) Realisierte Werte (Anlage)'!P$116</f>
        <v>0</v>
      </c>
      <c r="Q43" s="1460">
        <f>'2e) Realisierte Werte (Anlage)'!Q92+IF(OR($B43&lt;&gt;'2e) Realisierte Werte (Anlage)'!$B$116,$B43=""),0,1)*'2e) Realisierte Werte (Anlage)'!Q$116</f>
        <v>0</v>
      </c>
      <c r="R43" s="1460">
        <f>'2e) Realisierte Werte (Anlage)'!R92+IF(OR($B43&lt;&gt;'2e) Realisierte Werte (Anlage)'!$B$116,$B43=""),0,1)*'2e) Realisierte Werte (Anlage)'!R$116</f>
        <v>0</v>
      </c>
      <c r="S43" s="1460">
        <f>'2e) Realisierte Werte (Anlage)'!S92+IF(OR($B43&lt;&gt;'2e) Realisierte Werte (Anlage)'!$B$116,$B43=""),0,1)*'2e) Realisierte Werte (Anlage)'!S$116</f>
        <v>0</v>
      </c>
      <c r="T43" s="1460">
        <f>'2e) Realisierte Werte (Anlage)'!T92+IF(OR($B43&lt;&gt;'2e) Realisierte Werte (Anlage)'!$B$116,$B43=""),0,1)*'2e) Realisierte Werte (Anlage)'!T$116</f>
        <v>0</v>
      </c>
      <c r="U43" s="1499">
        <f>'2e) Realisierte Werte (Anlage)'!U92+IF(OR($B43&lt;&gt;'2e) Realisierte Werte (Anlage)'!$B$116,$B43=""),0,1)*'2e) Realisierte Werte (Anlage)'!U$116</f>
        <v>0</v>
      </c>
    </row>
    <row r="44" spans="1:21" s="1198" customFormat="1" ht="14.5" customHeight="1" thickBot="1">
      <c r="A44" s="1355"/>
      <c r="B44" s="1491" t="str">
        <f>IF(OR(ISBLANK('2e) Realisierte Werte (Anlage)'!B93),'2e) Realisierte Werte (Anlage)'!B93="- bitte weitere umweltschädlichste Energieträger hier benennen -"),"",'2e) Realisierte Werte (Anlage)'!B93)</f>
        <v/>
      </c>
      <c r="C44" s="1500" t="str">
        <f>IF(OR(ISBLANK('2e) Realisierte Werte (Anlage)'!B93),'2e) Realisierte Werte (Anlage)'!B93="- bitte weitere umweltschädlichste Energieträger hier benennen -"),"","MWh/Jahr")</f>
        <v/>
      </c>
      <c r="D44" s="1406" t="s">
        <v>53</v>
      </c>
      <c r="E44" s="1501">
        <f>'2e) Realisierte Werte (Anlage)'!E93+IF(OR($B44&lt;&gt;'2e) Realisierte Werte (Anlage)'!$B$116,$B44=""),0,1)*'2e) Realisierte Werte (Anlage)'!E$116</f>
        <v>0</v>
      </c>
      <c r="F44" s="1501">
        <f>'2e) Realisierte Werte (Anlage)'!F93+IF(OR($B44&lt;&gt;'2e) Realisierte Werte (Anlage)'!$B$116,$B44=""),0,1)*'2e) Realisierte Werte (Anlage)'!F$116</f>
        <v>0</v>
      </c>
      <c r="G44" s="1501">
        <f>'2e) Realisierte Werte (Anlage)'!G93+IF(OR($B44&lt;&gt;'2e) Realisierte Werte (Anlage)'!$B$116,$B44=""),0,1)*'2e) Realisierte Werte (Anlage)'!G$116</f>
        <v>0</v>
      </c>
      <c r="H44" s="1501">
        <f>'2e) Realisierte Werte (Anlage)'!H93+IF(OR($B44&lt;&gt;'2e) Realisierte Werte (Anlage)'!$B$116,$B44=""),0,1)*'2e) Realisierte Werte (Anlage)'!H$116</f>
        <v>0</v>
      </c>
      <c r="I44" s="1501">
        <f>'2e) Realisierte Werte (Anlage)'!I93+IF(OR($B44&lt;&gt;'2e) Realisierte Werte (Anlage)'!$B$116,$B44=""),0,1)*'2e) Realisierte Werte (Anlage)'!I$116</f>
        <v>0</v>
      </c>
      <c r="J44" s="1501">
        <f>'2e) Realisierte Werte (Anlage)'!J93+IF(OR($B44&lt;&gt;'2e) Realisierte Werte (Anlage)'!$B$116,$B44=""),0,1)*'2e) Realisierte Werte (Anlage)'!J$116</f>
        <v>0</v>
      </c>
      <c r="K44" s="1501">
        <f>'2e) Realisierte Werte (Anlage)'!K93+IF(OR($B44&lt;&gt;'2e) Realisierte Werte (Anlage)'!$B$116,$B44=""),0,1)*'2e) Realisierte Werte (Anlage)'!K$116</f>
        <v>0</v>
      </c>
      <c r="L44" s="1501">
        <f>'2e) Realisierte Werte (Anlage)'!L93+IF(OR($B44&lt;&gt;'2e) Realisierte Werte (Anlage)'!$B$116,$B44=""),0,1)*'2e) Realisierte Werte (Anlage)'!L$116</f>
        <v>0</v>
      </c>
      <c r="M44" s="1501">
        <f>'2e) Realisierte Werte (Anlage)'!M93+IF(OR($B44&lt;&gt;'2e) Realisierte Werte (Anlage)'!$B$116,$B44=""),0,1)*'2e) Realisierte Werte (Anlage)'!M$116</f>
        <v>0</v>
      </c>
      <c r="N44" s="1501">
        <f>'2e) Realisierte Werte (Anlage)'!N93+IF(OR($B44&lt;&gt;'2e) Realisierte Werte (Anlage)'!$B$116,$B44=""),0,1)*'2e) Realisierte Werte (Anlage)'!N$116</f>
        <v>0</v>
      </c>
      <c r="O44" s="1501">
        <f>'2e) Realisierte Werte (Anlage)'!O93+IF(OR($B44&lt;&gt;'2e) Realisierte Werte (Anlage)'!$B$116,$B44=""),0,1)*'2e) Realisierte Werte (Anlage)'!O$116</f>
        <v>0</v>
      </c>
      <c r="P44" s="1501">
        <f>'2e) Realisierte Werte (Anlage)'!P93+IF(OR($B44&lt;&gt;'2e) Realisierte Werte (Anlage)'!$B$116,$B44=""),0,1)*'2e) Realisierte Werte (Anlage)'!P$116</f>
        <v>0</v>
      </c>
      <c r="Q44" s="1501">
        <f>'2e) Realisierte Werte (Anlage)'!Q93+IF(OR($B44&lt;&gt;'2e) Realisierte Werte (Anlage)'!$B$116,$B44=""),0,1)*'2e) Realisierte Werte (Anlage)'!Q$116</f>
        <v>0</v>
      </c>
      <c r="R44" s="1501">
        <f>'2e) Realisierte Werte (Anlage)'!R93+IF(OR($B44&lt;&gt;'2e) Realisierte Werte (Anlage)'!$B$116,$B44=""),0,1)*'2e) Realisierte Werte (Anlage)'!R$116</f>
        <v>0</v>
      </c>
      <c r="S44" s="1501">
        <f>'2e) Realisierte Werte (Anlage)'!S93+IF(OR($B44&lt;&gt;'2e) Realisierte Werte (Anlage)'!$B$116,$B44=""),0,1)*'2e) Realisierte Werte (Anlage)'!S$116</f>
        <v>0</v>
      </c>
      <c r="T44" s="1501">
        <f>'2e) Realisierte Werte (Anlage)'!T93+IF(OR($B44&lt;&gt;'2e) Realisierte Werte (Anlage)'!$B$116,$B44=""),0,1)*'2e) Realisierte Werte (Anlage)'!T$116</f>
        <v>0</v>
      </c>
      <c r="U44" s="1502">
        <f>'2e) Realisierte Werte (Anlage)'!U93+IF(OR($B44&lt;&gt;'2e) Realisierte Werte (Anlage)'!$B$116,$B44=""),0,1)*'2e) Realisierte Werte (Anlage)'!U$116</f>
        <v>0</v>
      </c>
    </row>
    <row r="45" spans="1:21" s="1198" customFormat="1" ht="14.5" customHeight="1">
      <c r="A45" s="1355"/>
      <c r="B45" s="1273" t="str">
        <f>IF(OR(ISBLANK('2e) Realisierte Werte (Anlage)'!B95),'2e) Realisierte Werte (Anlage)'!B95="- bitte Abfallart benennen -"),"",'2e) Realisierte Werte (Anlage)'!B95)</f>
        <v/>
      </c>
      <c r="C45" s="1436" t="str">
        <f>IF(OR(ISBLANK('2e) Realisierte Werte (Anlage)'!B95),'2e) Realisierte Werte (Anlage)'!B95="- bitte Abfallart benennen -"),"","MWh/Jahr")</f>
        <v/>
      </c>
      <c r="D45" s="1328" t="s">
        <v>53</v>
      </c>
      <c r="E45" s="1460">
        <f>'2e) Realisierte Werte (Anlage)'!E95+IF(OR($B45&lt;&gt;'2e) Realisierte Werte (Anlage)'!$B$116,$B45=""),0,1)*'2e) Realisierte Werte (Anlage)'!E$116</f>
        <v>0</v>
      </c>
      <c r="F45" s="1460">
        <f>'2e) Realisierte Werte (Anlage)'!F95+IF(OR($B45&lt;&gt;'2e) Realisierte Werte (Anlage)'!$B$116,$B45=""),0,1)*'2e) Realisierte Werte (Anlage)'!F$116</f>
        <v>0</v>
      </c>
      <c r="G45" s="1460">
        <f>'2e) Realisierte Werte (Anlage)'!G95+IF(OR($B45&lt;&gt;'2e) Realisierte Werte (Anlage)'!$B$116,$B45=""),0,1)*'2e) Realisierte Werte (Anlage)'!G$116</f>
        <v>0</v>
      </c>
      <c r="H45" s="1460">
        <f>'2e) Realisierte Werte (Anlage)'!H95+IF(OR($B45&lt;&gt;'2e) Realisierte Werte (Anlage)'!$B$116,$B45=""),0,1)*'2e) Realisierte Werte (Anlage)'!H$116</f>
        <v>0</v>
      </c>
      <c r="I45" s="1460">
        <f>'2e) Realisierte Werte (Anlage)'!I95+IF(OR($B45&lt;&gt;'2e) Realisierte Werte (Anlage)'!$B$116,$B45=""),0,1)*'2e) Realisierte Werte (Anlage)'!I$116</f>
        <v>0</v>
      </c>
      <c r="J45" s="1460">
        <f>'2e) Realisierte Werte (Anlage)'!J95+IF(OR($B45&lt;&gt;'2e) Realisierte Werte (Anlage)'!$B$116,$B45=""),0,1)*'2e) Realisierte Werte (Anlage)'!J$116</f>
        <v>0</v>
      </c>
      <c r="K45" s="1460">
        <f>'2e) Realisierte Werte (Anlage)'!K95+IF(OR($B45&lt;&gt;'2e) Realisierte Werte (Anlage)'!$B$116,$B45=""),0,1)*'2e) Realisierte Werte (Anlage)'!K$116</f>
        <v>0</v>
      </c>
      <c r="L45" s="1460">
        <f>'2e) Realisierte Werte (Anlage)'!L95+IF(OR($B45&lt;&gt;'2e) Realisierte Werte (Anlage)'!$B$116,$B45=""),0,1)*'2e) Realisierte Werte (Anlage)'!L$116</f>
        <v>0</v>
      </c>
      <c r="M45" s="1460">
        <f>'2e) Realisierte Werte (Anlage)'!M95+IF(OR($B45&lt;&gt;'2e) Realisierte Werte (Anlage)'!$B$116,$B45=""),0,1)*'2e) Realisierte Werte (Anlage)'!M$116</f>
        <v>0</v>
      </c>
      <c r="N45" s="1460">
        <f>'2e) Realisierte Werte (Anlage)'!N95+IF(OR($B45&lt;&gt;'2e) Realisierte Werte (Anlage)'!$B$116,$B45=""),0,1)*'2e) Realisierte Werte (Anlage)'!N$116</f>
        <v>0</v>
      </c>
      <c r="O45" s="1460">
        <f>'2e) Realisierte Werte (Anlage)'!O95+IF(OR($B45&lt;&gt;'2e) Realisierte Werte (Anlage)'!$B$116,$B45=""),0,1)*'2e) Realisierte Werte (Anlage)'!O$116</f>
        <v>0</v>
      </c>
      <c r="P45" s="1460">
        <f>'2e) Realisierte Werte (Anlage)'!P95+IF(OR($B45&lt;&gt;'2e) Realisierte Werte (Anlage)'!$B$116,$B45=""),0,1)*'2e) Realisierte Werte (Anlage)'!P$116</f>
        <v>0</v>
      </c>
      <c r="Q45" s="1460">
        <f>'2e) Realisierte Werte (Anlage)'!Q95+IF(OR($B45&lt;&gt;'2e) Realisierte Werte (Anlage)'!$B$116,$B45=""),0,1)*'2e) Realisierte Werte (Anlage)'!Q$116</f>
        <v>0</v>
      </c>
      <c r="R45" s="1460">
        <f>'2e) Realisierte Werte (Anlage)'!R95+IF(OR($B45&lt;&gt;'2e) Realisierte Werte (Anlage)'!$B$116,$B45=""),0,1)*'2e) Realisierte Werte (Anlage)'!R$116</f>
        <v>0</v>
      </c>
      <c r="S45" s="1460">
        <f>'2e) Realisierte Werte (Anlage)'!S95+IF(OR($B45&lt;&gt;'2e) Realisierte Werte (Anlage)'!$B$116,$B45=""),0,1)*'2e) Realisierte Werte (Anlage)'!S$116</f>
        <v>0</v>
      </c>
      <c r="T45" s="1460">
        <f>'2e) Realisierte Werte (Anlage)'!T95+IF(OR($B45&lt;&gt;'2e) Realisierte Werte (Anlage)'!$B$116,$B45=""),0,1)*'2e) Realisierte Werte (Anlage)'!T$116</f>
        <v>0</v>
      </c>
      <c r="U45" s="1461">
        <f>'2e) Realisierte Werte (Anlage)'!U95+IF(OR($B45&lt;&gt;'2e) Realisierte Werte (Anlage)'!$B$116,$B45=""),0,1)*'2e) Realisierte Werte (Anlage)'!U$116</f>
        <v>0</v>
      </c>
    </row>
    <row r="46" spans="1:21" s="1198" customFormat="1" ht="14.5" customHeight="1">
      <c r="A46" s="1355"/>
      <c r="B46" s="1329" t="str">
        <f>IF(OR(ISBLANK('2e) Realisierte Werte (Anlage)'!B96),'2e) Realisierte Werte (Anlage)'!B96="- bitte Abfallart benennen -"),"",'2e) Realisierte Werte (Anlage)'!B96)</f>
        <v/>
      </c>
      <c r="C46" s="1462" t="str">
        <f>IF(OR(ISBLANK('2e) Realisierte Werte (Anlage)'!B96),'2e) Realisierte Werte (Anlage)'!B96="- bitte Abfallart benennen -"),"","MWh/Jahr")</f>
        <v/>
      </c>
      <c r="D46" s="1331" t="s">
        <v>53</v>
      </c>
      <c r="E46" s="1464">
        <f>'2e) Realisierte Werte (Anlage)'!E96+IF(OR($B46&lt;&gt;'2e) Realisierte Werte (Anlage)'!$B$116,$B46=""),0,1)*'2e) Realisierte Werte (Anlage)'!E$116</f>
        <v>0</v>
      </c>
      <c r="F46" s="1464">
        <f>'2e) Realisierte Werte (Anlage)'!F96+IF(OR($B46&lt;&gt;'2e) Realisierte Werte (Anlage)'!$B$116,$B46=""),0,1)*'2e) Realisierte Werte (Anlage)'!F$116</f>
        <v>0</v>
      </c>
      <c r="G46" s="1464">
        <f>'2e) Realisierte Werte (Anlage)'!G96+IF(OR($B46&lt;&gt;'2e) Realisierte Werte (Anlage)'!$B$116,$B46=""),0,1)*'2e) Realisierte Werte (Anlage)'!G$116</f>
        <v>0</v>
      </c>
      <c r="H46" s="1464">
        <f>'2e) Realisierte Werte (Anlage)'!H96+IF(OR($B46&lt;&gt;'2e) Realisierte Werte (Anlage)'!$B$116,$B46=""),0,1)*'2e) Realisierte Werte (Anlage)'!H$116</f>
        <v>0</v>
      </c>
      <c r="I46" s="1464">
        <f>'2e) Realisierte Werte (Anlage)'!I96+IF(OR($B46&lt;&gt;'2e) Realisierte Werte (Anlage)'!$B$116,$B46=""),0,1)*'2e) Realisierte Werte (Anlage)'!I$116</f>
        <v>0</v>
      </c>
      <c r="J46" s="1464">
        <f>'2e) Realisierte Werte (Anlage)'!J96+IF(OR($B46&lt;&gt;'2e) Realisierte Werte (Anlage)'!$B$116,$B46=""),0,1)*'2e) Realisierte Werte (Anlage)'!J$116</f>
        <v>0</v>
      </c>
      <c r="K46" s="1464">
        <f>'2e) Realisierte Werte (Anlage)'!K96+IF(OR($B46&lt;&gt;'2e) Realisierte Werte (Anlage)'!$B$116,$B46=""),0,1)*'2e) Realisierte Werte (Anlage)'!K$116</f>
        <v>0</v>
      </c>
      <c r="L46" s="1464">
        <f>'2e) Realisierte Werte (Anlage)'!L96+IF(OR($B46&lt;&gt;'2e) Realisierte Werte (Anlage)'!$B$116,$B46=""),0,1)*'2e) Realisierte Werte (Anlage)'!L$116</f>
        <v>0</v>
      </c>
      <c r="M46" s="1464">
        <f>'2e) Realisierte Werte (Anlage)'!M96+IF(OR($B46&lt;&gt;'2e) Realisierte Werte (Anlage)'!$B$116,$B46=""),0,1)*'2e) Realisierte Werte (Anlage)'!M$116</f>
        <v>0</v>
      </c>
      <c r="N46" s="1464">
        <f>'2e) Realisierte Werte (Anlage)'!N96+IF(OR($B46&lt;&gt;'2e) Realisierte Werte (Anlage)'!$B$116,$B46=""),0,1)*'2e) Realisierte Werte (Anlage)'!N$116</f>
        <v>0</v>
      </c>
      <c r="O46" s="1464">
        <f>'2e) Realisierte Werte (Anlage)'!O96+IF(OR($B46&lt;&gt;'2e) Realisierte Werte (Anlage)'!$B$116,$B46=""),0,1)*'2e) Realisierte Werte (Anlage)'!O$116</f>
        <v>0</v>
      </c>
      <c r="P46" s="1464">
        <f>'2e) Realisierte Werte (Anlage)'!P96+IF(OR($B46&lt;&gt;'2e) Realisierte Werte (Anlage)'!$B$116,$B46=""),0,1)*'2e) Realisierte Werte (Anlage)'!P$116</f>
        <v>0</v>
      </c>
      <c r="Q46" s="1464">
        <f>'2e) Realisierte Werte (Anlage)'!Q96+IF(OR($B46&lt;&gt;'2e) Realisierte Werte (Anlage)'!$B$116,$B46=""),0,1)*'2e) Realisierte Werte (Anlage)'!Q$116</f>
        <v>0</v>
      </c>
      <c r="R46" s="1464">
        <f>'2e) Realisierte Werte (Anlage)'!R96+IF(OR($B46&lt;&gt;'2e) Realisierte Werte (Anlage)'!$B$116,$B46=""),0,1)*'2e) Realisierte Werte (Anlage)'!R$116</f>
        <v>0</v>
      </c>
      <c r="S46" s="1464">
        <f>'2e) Realisierte Werte (Anlage)'!S96+IF(OR($B46&lt;&gt;'2e) Realisierte Werte (Anlage)'!$B$116,$B46=""),0,1)*'2e) Realisierte Werte (Anlage)'!S$116</f>
        <v>0</v>
      </c>
      <c r="T46" s="1464">
        <f>'2e) Realisierte Werte (Anlage)'!T96+IF(OR($B46&lt;&gt;'2e) Realisierte Werte (Anlage)'!$B$116,$B46=""),0,1)*'2e) Realisierte Werte (Anlage)'!T$116</f>
        <v>0</v>
      </c>
      <c r="U46" s="1465">
        <f>'2e) Realisierte Werte (Anlage)'!U96+IF(OR($B46&lt;&gt;'2e) Realisierte Werte (Anlage)'!$B$116,$B46=""),0,1)*'2e) Realisierte Werte (Anlage)'!U$116</f>
        <v>0</v>
      </c>
    </row>
    <row r="47" spans="1:21" s="1198" customFormat="1" ht="14.5" customHeight="1">
      <c r="A47" s="1355"/>
      <c r="B47" s="1273" t="str">
        <f>IF(OR(ISBLANK('2e) Realisierte Werte (Anlage)'!B97),'2e) Realisierte Werte (Anlage)'!B97="- bitte Abfallart benennen -"),"",'2e) Realisierte Werte (Anlage)'!B97)</f>
        <v/>
      </c>
      <c r="C47" s="1436" t="str">
        <f>IF(OR(ISBLANK('2e) Realisierte Werte (Anlage)'!B97),'2e) Realisierte Werte (Anlage)'!B97="- bitte Abfallart benennen -"),"","MWh/Jahr")</f>
        <v/>
      </c>
      <c r="D47" s="1328" t="s">
        <v>53</v>
      </c>
      <c r="E47" s="1460">
        <f>'2e) Realisierte Werte (Anlage)'!E97+IF(OR($B47&lt;&gt;'2e) Realisierte Werte (Anlage)'!$B$116,$B47=""),0,1)*'2e) Realisierte Werte (Anlage)'!E$116</f>
        <v>0</v>
      </c>
      <c r="F47" s="1460">
        <f>'2e) Realisierte Werte (Anlage)'!F97+IF(OR($B47&lt;&gt;'2e) Realisierte Werte (Anlage)'!$B$116,$B47=""),0,1)*'2e) Realisierte Werte (Anlage)'!F$116</f>
        <v>0</v>
      </c>
      <c r="G47" s="1460">
        <f>'2e) Realisierte Werte (Anlage)'!G97+IF(OR($B47&lt;&gt;'2e) Realisierte Werte (Anlage)'!$B$116,$B47=""),0,1)*'2e) Realisierte Werte (Anlage)'!G$116</f>
        <v>0</v>
      </c>
      <c r="H47" s="1460">
        <f>'2e) Realisierte Werte (Anlage)'!H97+IF(OR($B47&lt;&gt;'2e) Realisierte Werte (Anlage)'!$B$116,$B47=""),0,1)*'2e) Realisierte Werte (Anlage)'!H$116</f>
        <v>0</v>
      </c>
      <c r="I47" s="1460">
        <f>'2e) Realisierte Werte (Anlage)'!I97+IF(OR($B47&lt;&gt;'2e) Realisierte Werte (Anlage)'!$B$116,$B47=""),0,1)*'2e) Realisierte Werte (Anlage)'!I$116</f>
        <v>0</v>
      </c>
      <c r="J47" s="1460">
        <f>'2e) Realisierte Werte (Anlage)'!J97+IF(OR($B47&lt;&gt;'2e) Realisierte Werte (Anlage)'!$B$116,$B47=""),0,1)*'2e) Realisierte Werte (Anlage)'!J$116</f>
        <v>0</v>
      </c>
      <c r="K47" s="1460">
        <f>'2e) Realisierte Werte (Anlage)'!K97+IF(OR($B47&lt;&gt;'2e) Realisierte Werte (Anlage)'!$B$116,$B47=""),0,1)*'2e) Realisierte Werte (Anlage)'!K$116</f>
        <v>0</v>
      </c>
      <c r="L47" s="1460">
        <f>'2e) Realisierte Werte (Anlage)'!L97+IF(OR($B47&lt;&gt;'2e) Realisierte Werte (Anlage)'!$B$116,$B47=""),0,1)*'2e) Realisierte Werte (Anlage)'!L$116</f>
        <v>0</v>
      </c>
      <c r="M47" s="1460">
        <f>'2e) Realisierte Werte (Anlage)'!M97+IF(OR($B47&lt;&gt;'2e) Realisierte Werte (Anlage)'!$B$116,$B47=""),0,1)*'2e) Realisierte Werte (Anlage)'!M$116</f>
        <v>0</v>
      </c>
      <c r="N47" s="1460">
        <f>'2e) Realisierte Werte (Anlage)'!N97+IF(OR($B47&lt;&gt;'2e) Realisierte Werte (Anlage)'!$B$116,$B47=""),0,1)*'2e) Realisierte Werte (Anlage)'!N$116</f>
        <v>0</v>
      </c>
      <c r="O47" s="1460">
        <f>'2e) Realisierte Werte (Anlage)'!O97+IF(OR($B47&lt;&gt;'2e) Realisierte Werte (Anlage)'!$B$116,$B47=""),0,1)*'2e) Realisierte Werte (Anlage)'!O$116</f>
        <v>0</v>
      </c>
      <c r="P47" s="1460">
        <f>'2e) Realisierte Werte (Anlage)'!P97+IF(OR($B47&lt;&gt;'2e) Realisierte Werte (Anlage)'!$B$116,$B47=""),0,1)*'2e) Realisierte Werte (Anlage)'!P$116</f>
        <v>0</v>
      </c>
      <c r="Q47" s="1460">
        <f>'2e) Realisierte Werte (Anlage)'!Q97+IF(OR($B47&lt;&gt;'2e) Realisierte Werte (Anlage)'!$B$116,$B47=""),0,1)*'2e) Realisierte Werte (Anlage)'!Q$116</f>
        <v>0</v>
      </c>
      <c r="R47" s="1460">
        <f>'2e) Realisierte Werte (Anlage)'!R97+IF(OR($B47&lt;&gt;'2e) Realisierte Werte (Anlage)'!$B$116,$B47=""),0,1)*'2e) Realisierte Werte (Anlage)'!R$116</f>
        <v>0</v>
      </c>
      <c r="S47" s="1460">
        <f>'2e) Realisierte Werte (Anlage)'!S97+IF(OR($B47&lt;&gt;'2e) Realisierte Werte (Anlage)'!$B$116,$B47=""),0,1)*'2e) Realisierte Werte (Anlage)'!S$116</f>
        <v>0</v>
      </c>
      <c r="T47" s="1460">
        <f>'2e) Realisierte Werte (Anlage)'!T97+IF(OR($B47&lt;&gt;'2e) Realisierte Werte (Anlage)'!$B$116,$B47=""),0,1)*'2e) Realisierte Werte (Anlage)'!T$116</f>
        <v>0</v>
      </c>
      <c r="U47" s="1461">
        <f>'2e) Realisierte Werte (Anlage)'!U97+IF(OR($B47&lt;&gt;'2e) Realisierte Werte (Anlage)'!$B$116,$B47=""),0,1)*'2e) Realisierte Werte (Anlage)'!U$116</f>
        <v>0</v>
      </c>
    </row>
    <row r="48" spans="1:21" s="1198" customFormat="1" ht="14.5" customHeight="1">
      <c r="A48" s="1355"/>
      <c r="B48" s="1329" t="str">
        <f>IF(OR(ISBLANK('2e) Realisierte Werte (Anlage)'!B98),'2e) Realisierte Werte (Anlage)'!B98="- bitte Abfallart benennen -"),"",'2e) Realisierte Werte (Anlage)'!B98)</f>
        <v/>
      </c>
      <c r="C48" s="1440" t="str">
        <f>IF(OR(ISBLANK('2e) Realisierte Werte (Anlage)'!B98),'2e) Realisierte Werte (Anlage)'!B98="- bitte Abfallart benennen -"),"","MWh/Jahr")</f>
        <v/>
      </c>
      <c r="D48" s="1331" t="s">
        <v>53</v>
      </c>
      <c r="E48" s="1464">
        <f>'2e) Realisierte Werte (Anlage)'!E98+IF(OR($B48&lt;&gt;'2e) Realisierte Werte (Anlage)'!$B$116,$B48=""),0,1)*'2e) Realisierte Werte (Anlage)'!E$116</f>
        <v>0</v>
      </c>
      <c r="F48" s="1464">
        <f>'2e) Realisierte Werte (Anlage)'!F98+IF(OR($B48&lt;&gt;'2e) Realisierte Werte (Anlage)'!$B$116,$B48=""),0,1)*'2e) Realisierte Werte (Anlage)'!F$116</f>
        <v>0</v>
      </c>
      <c r="G48" s="1464">
        <f>'2e) Realisierte Werte (Anlage)'!G98+IF(OR($B48&lt;&gt;'2e) Realisierte Werte (Anlage)'!$B$116,$B48=""),0,1)*'2e) Realisierte Werte (Anlage)'!G$116</f>
        <v>0</v>
      </c>
      <c r="H48" s="1464">
        <f>'2e) Realisierte Werte (Anlage)'!H98+IF(OR($B48&lt;&gt;'2e) Realisierte Werte (Anlage)'!$B$116,$B48=""),0,1)*'2e) Realisierte Werte (Anlage)'!H$116</f>
        <v>0</v>
      </c>
      <c r="I48" s="1464">
        <f>'2e) Realisierte Werte (Anlage)'!I98+IF(OR($B48&lt;&gt;'2e) Realisierte Werte (Anlage)'!$B$116,$B48=""),0,1)*'2e) Realisierte Werte (Anlage)'!I$116</f>
        <v>0</v>
      </c>
      <c r="J48" s="1464">
        <f>'2e) Realisierte Werte (Anlage)'!J98+IF(OR($B48&lt;&gt;'2e) Realisierte Werte (Anlage)'!$B$116,$B48=""),0,1)*'2e) Realisierte Werte (Anlage)'!J$116</f>
        <v>0</v>
      </c>
      <c r="K48" s="1464">
        <f>'2e) Realisierte Werte (Anlage)'!K98+IF(OR($B48&lt;&gt;'2e) Realisierte Werte (Anlage)'!$B$116,$B48=""),0,1)*'2e) Realisierte Werte (Anlage)'!K$116</f>
        <v>0</v>
      </c>
      <c r="L48" s="1464">
        <f>'2e) Realisierte Werte (Anlage)'!L98+IF(OR($B48&lt;&gt;'2e) Realisierte Werte (Anlage)'!$B$116,$B48=""),0,1)*'2e) Realisierte Werte (Anlage)'!L$116</f>
        <v>0</v>
      </c>
      <c r="M48" s="1464">
        <f>'2e) Realisierte Werte (Anlage)'!M98+IF(OR($B48&lt;&gt;'2e) Realisierte Werte (Anlage)'!$B$116,$B48=""),0,1)*'2e) Realisierte Werte (Anlage)'!M$116</f>
        <v>0</v>
      </c>
      <c r="N48" s="1464">
        <f>'2e) Realisierte Werte (Anlage)'!N98+IF(OR($B48&lt;&gt;'2e) Realisierte Werte (Anlage)'!$B$116,$B48=""),0,1)*'2e) Realisierte Werte (Anlage)'!N$116</f>
        <v>0</v>
      </c>
      <c r="O48" s="1464">
        <f>'2e) Realisierte Werte (Anlage)'!O98+IF(OR($B48&lt;&gt;'2e) Realisierte Werte (Anlage)'!$B$116,$B48=""),0,1)*'2e) Realisierte Werte (Anlage)'!O$116</f>
        <v>0</v>
      </c>
      <c r="P48" s="1464">
        <f>'2e) Realisierte Werte (Anlage)'!P98+IF(OR($B48&lt;&gt;'2e) Realisierte Werte (Anlage)'!$B$116,$B48=""),0,1)*'2e) Realisierte Werte (Anlage)'!P$116</f>
        <v>0</v>
      </c>
      <c r="Q48" s="1464">
        <f>'2e) Realisierte Werte (Anlage)'!Q98+IF(OR($B48&lt;&gt;'2e) Realisierte Werte (Anlage)'!$B$116,$B48=""),0,1)*'2e) Realisierte Werte (Anlage)'!Q$116</f>
        <v>0</v>
      </c>
      <c r="R48" s="1464">
        <f>'2e) Realisierte Werte (Anlage)'!R98+IF(OR($B48&lt;&gt;'2e) Realisierte Werte (Anlage)'!$B$116,$B48=""),0,1)*'2e) Realisierte Werte (Anlage)'!R$116</f>
        <v>0</v>
      </c>
      <c r="S48" s="1464">
        <f>'2e) Realisierte Werte (Anlage)'!S98+IF(OR($B48&lt;&gt;'2e) Realisierte Werte (Anlage)'!$B$116,$B48=""),0,1)*'2e) Realisierte Werte (Anlage)'!S$116</f>
        <v>0</v>
      </c>
      <c r="T48" s="1464">
        <f>'2e) Realisierte Werte (Anlage)'!T98+IF(OR($B48&lt;&gt;'2e) Realisierte Werte (Anlage)'!$B$116,$B48=""),0,1)*'2e) Realisierte Werte (Anlage)'!T$116</f>
        <v>0</v>
      </c>
      <c r="U48" s="1465">
        <f>'2e) Realisierte Werte (Anlage)'!U98+IF(OR($B48&lt;&gt;'2e) Realisierte Werte (Anlage)'!$B$116,$B48=""),0,1)*'2e) Realisierte Werte (Anlage)'!U$116</f>
        <v>0</v>
      </c>
    </row>
    <row r="49" spans="1:22" s="1198" customFormat="1" ht="14.5" customHeight="1">
      <c r="A49" s="1355"/>
      <c r="B49" s="1273" t="str">
        <f>IF(OR(ISBLANK('2e) Realisierte Werte (Anlage)'!B99),'2e) Realisierte Werte (Anlage)'!B99="- bitte Abfallart benennen -"),"",'2e) Realisierte Werte (Anlage)'!B99)</f>
        <v/>
      </c>
      <c r="C49" s="1436" t="str">
        <f>IF(OR(ISBLANK('2e) Realisierte Werte (Anlage)'!B99),'2e) Realisierte Werte (Anlage)'!B99="- bitte Abfallart benennen -"),"","MWh/Jahr")</f>
        <v/>
      </c>
      <c r="D49" s="1328" t="s">
        <v>53</v>
      </c>
      <c r="E49" s="1460">
        <f>'2e) Realisierte Werte (Anlage)'!E99+IF(OR($B49&lt;&gt;'2e) Realisierte Werte (Anlage)'!$B$116,$B49=""),0,1)*'2e) Realisierte Werte (Anlage)'!E$116</f>
        <v>0</v>
      </c>
      <c r="F49" s="1460">
        <f>'2e) Realisierte Werte (Anlage)'!F99+IF(OR($B49&lt;&gt;'2e) Realisierte Werte (Anlage)'!$B$116,$B49=""),0,1)*'2e) Realisierte Werte (Anlage)'!F$116</f>
        <v>0</v>
      </c>
      <c r="G49" s="1460">
        <f>'2e) Realisierte Werte (Anlage)'!G99+IF(OR($B49&lt;&gt;'2e) Realisierte Werte (Anlage)'!$B$116,$B49=""),0,1)*'2e) Realisierte Werte (Anlage)'!G$116</f>
        <v>0</v>
      </c>
      <c r="H49" s="1460">
        <f>'2e) Realisierte Werte (Anlage)'!H99+IF(OR($B49&lt;&gt;'2e) Realisierte Werte (Anlage)'!$B$116,$B49=""),0,1)*'2e) Realisierte Werte (Anlage)'!H$116</f>
        <v>0</v>
      </c>
      <c r="I49" s="1460">
        <f>'2e) Realisierte Werte (Anlage)'!I99+IF(OR($B49&lt;&gt;'2e) Realisierte Werte (Anlage)'!$B$116,$B49=""),0,1)*'2e) Realisierte Werte (Anlage)'!I$116</f>
        <v>0</v>
      </c>
      <c r="J49" s="1460">
        <f>'2e) Realisierte Werte (Anlage)'!J99+IF(OR($B49&lt;&gt;'2e) Realisierte Werte (Anlage)'!$B$116,$B49=""),0,1)*'2e) Realisierte Werte (Anlage)'!J$116</f>
        <v>0</v>
      </c>
      <c r="K49" s="1460">
        <f>'2e) Realisierte Werte (Anlage)'!K99+IF(OR($B49&lt;&gt;'2e) Realisierte Werte (Anlage)'!$B$116,$B49=""),0,1)*'2e) Realisierte Werte (Anlage)'!K$116</f>
        <v>0</v>
      </c>
      <c r="L49" s="1460">
        <f>'2e) Realisierte Werte (Anlage)'!L99+IF(OR($B49&lt;&gt;'2e) Realisierte Werte (Anlage)'!$B$116,$B49=""),0,1)*'2e) Realisierte Werte (Anlage)'!L$116</f>
        <v>0</v>
      </c>
      <c r="M49" s="1460">
        <f>'2e) Realisierte Werte (Anlage)'!M99+IF(OR($B49&lt;&gt;'2e) Realisierte Werte (Anlage)'!$B$116,$B49=""),0,1)*'2e) Realisierte Werte (Anlage)'!M$116</f>
        <v>0</v>
      </c>
      <c r="N49" s="1460">
        <f>'2e) Realisierte Werte (Anlage)'!N99+IF(OR($B49&lt;&gt;'2e) Realisierte Werte (Anlage)'!$B$116,$B49=""),0,1)*'2e) Realisierte Werte (Anlage)'!N$116</f>
        <v>0</v>
      </c>
      <c r="O49" s="1460">
        <f>'2e) Realisierte Werte (Anlage)'!O99+IF(OR($B49&lt;&gt;'2e) Realisierte Werte (Anlage)'!$B$116,$B49=""),0,1)*'2e) Realisierte Werte (Anlage)'!O$116</f>
        <v>0</v>
      </c>
      <c r="P49" s="1460">
        <f>'2e) Realisierte Werte (Anlage)'!P99+IF(OR($B49&lt;&gt;'2e) Realisierte Werte (Anlage)'!$B$116,$B49=""),0,1)*'2e) Realisierte Werte (Anlage)'!P$116</f>
        <v>0</v>
      </c>
      <c r="Q49" s="1460">
        <f>'2e) Realisierte Werte (Anlage)'!Q99+IF(OR($B49&lt;&gt;'2e) Realisierte Werte (Anlage)'!$B$116,$B49=""),0,1)*'2e) Realisierte Werte (Anlage)'!Q$116</f>
        <v>0</v>
      </c>
      <c r="R49" s="1460">
        <f>'2e) Realisierte Werte (Anlage)'!R99+IF(OR($B49&lt;&gt;'2e) Realisierte Werte (Anlage)'!$B$116,$B49=""),0,1)*'2e) Realisierte Werte (Anlage)'!R$116</f>
        <v>0</v>
      </c>
      <c r="S49" s="1460">
        <f>'2e) Realisierte Werte (Anlage)'!S99+IF(OR($B49&lt;&gt;'2e) Realisierte Werte (Anlage)'!$B$116,$B49=""),0,1)*'2e) Realisierte Werte (Anlage)'!S$116</f>
        <v>0</v>
      </c>
      <c r="T49" s="1460">
        <f>'2e) Realisierte Werte (Anlage)'!T99+IF(OR($B49&lt;&gt;'2e) Realisierte Werte (Anlage)'!$B$116,$B49=""),0,1)*'2e) Realisierte Werte (Anlage)'!T$116</f>
        <v>0</v>
      </c>
      <c r="U49" s="1461">
        <f>'2e) Realisierte Werte (Anlage)'!U99+IF(OR($B49&lt;&gt;'2e) Realisierte Werte (Anlage)'!$B$116,$B49=""),0,1)*'2e) Realisierte Werte (Anlage)'!U$116</f>
        <v>0</v>
      </c>
    </row>
    <row r="50" spans="1:22" s="1198" customFormat="1" ht="14.5" customHeight="1" thickBot="1">
      <c r="A50" s="1355"/>
      <c r="B50" s="1491" t="str">
        <f>IF(OR(ISBLANK('2e) Realisierte Werte (Anlage)'!B100),'2e) Realisierte Werte (Anlage)'!B100="- bitte Abfallart benennen -"),"",'2e) Realisierte Werte (Anlage)'!B100)</f>
        <v/>
      </c>
      <c r="C50" s="1503" t="str">
        <f>IF(OR(ISBLANK('2e) Realisierte Werte (Anlage)'!B100),'2e) Realisierte Werte (Anlage)'!B100="- bitte Abfallart benennen -"),"","MWh/Jahr")</f>
        <v/>
      </c>
      <c r="D50" s="1493" t="s">
        <v>53</v>
      </c>
      <c r="E50" s="1494">
        <f>'2e) Realisierte Werte (Anlage)'!E100+IF(OR($B50&lt;&gt;'2e) Realisierte Werte (Anlage)'!$B$116,$B50=""),0,1)*'2e) Realisierte Werte (Anlage)'!E$116</f>
        <v>0</v>
      </c>
      <c r="F50" s="1494">
        <f>'2e) Realisierte Werte (Anlage)'!F100+IF(OR($B50&lt;&gt;'2e) Realisierte Werte (Anlage)'!$B$116,$B50=""),0,1)*'2e) Realisierte Werte (Anlage)'!F$116</f>
        <v>0</v>
      </c>
      <c r="G50" s="1494">
        <f>'2e) Realisierte Werte (Anlage)'!G100+IF(OR($B50&lt;&gt;'2e) Realisierte Werte (Anlage)'!$B$116,$B50=""),0,1)*'2e) Realisierte Werte (Anlage)'!G$116</f>
        <v>0</v>
      </c>
      <c r="H50" s="1494">
        <f>'2e) Realisierte Werte (Anlage)'!H100+IF(OR($B50&lt;&gt;'2e) Realisierte Werte (Anlage)'!$B$116,$B50=""),0,1)*'2e) Realisierte Werte (Anlage)'!H$116</f>
        <v>0</v>
      </c>
      <c r="I50" s="1494">
        <f>'2e) Realisierte Werte (Anlage)'!I100+IF(OR($B50&lt;&gt;'2e) Realisierte Werte (Anlage)'!$B$116,$B50=""),0,1)*'2e) Realisierte Werte (Anlage)'!I$116</f>
        <v>0</v>
      </c>
      <c r="J50" s="1494">
        <f>'2e) Realisierte Werte (Anlage)'!J100+IF(OR($B50&lt;&gt;'2e) Realisierte Werte (Anlage)'!$B$116,$B50=""),0,1)*'2e) Realisierte Werte (Anlage)'!J$116</f>
        <v>0</v>
      </c>
      <c r="K50" s="1494">
        <f>'2e) Realisierte Werte (Anlage)'!K100+IF(OR($B50&lt;&gt;'2e) Realisierte Werte (Anlage)'!$B$116,$B50=""),0,1)*'2e) Realisierte Werte (Anlage)'!K$116</f>
        <v>0</v>
      </c>
      <c r="L50" s="1494">
        <f>'2e) Realisierte Werte (Anlage)'!L100+IF(OR($B50&lt;&gt;'2e) Realisierte Werte (Anlage)'!$B$116,$B50=""),0,1)*'2e) Realisierte Werte (Anlage)'!L$116</f>
        <v>0</v>
      </c>
      <c r="M50" s="1494">
        <f>'2e) Realisierte Werte (Anlage)'!M100+IF(OR($B50&lt;&gt;'2e) Realisierte Werte (Anlage)'!$B$116,$B50=""),0,1)*'2e) Realisierte Werte (Anlage)'!M$116</f>
        <v>0</v>
      </c>
      <c r="N50" s="1494">
        <f>'2e) Realisierte Werte (Anlage)'!N100+IF(OR($B50&lt;&gt;'2e) Realisierte Werte (Anlage)'!$B$116,$B50=""),0,1)*'2e) Realisierte Werte (Anlage)'!N$116</f>
        <v>0</v>
      </c>
      <c r="O50" s="1494">
        <f>'2e) Realisierte Werte (Anlage)'!O100+IF(OR($B50&lt;&gt;'2e) Realisierte Werte (Anlage)'!$B$116,$B50=""),0,1)*'2e) Realisierte Werte (Anlage)'!O$116</f>
        <v>0</v>
      </c>
      <c r="P50" s="1494">
        <f>'2e) Realisierte Werte (Anlage)'!P100+IF(OR($B50&lt;&gt;'2e) Realisierte Werte (Anlage)'!$B$116,$B50=""),0,1)*'2e) Realisierte Werte (Anlage)'!P$116</f>
        <v>0</v>
      </c>
      <c r="Q50" s="1494">
        <f>'2e) Realisierte Werte (Anlage)'!Q100+IF(OR($B50&lt;&gt;'2e) Realisierte Werte (Anlage)'!$B$116,$B50=""),0,1)*'2e) Realisierte Werte (Anlage)'!Q$116</f>
        <v>0</v>
      </c>
      <c r="R50" s="1494">
        <f>'2e) Realisierte Werte (Anlage)'!R100+IF(OR($B50&lt;&gt;'2e) Realisierte Werte (Anlage)'!$B$116,$B50=""),0,1)*'2e) Realisierte Werte (Anlage)'!R$116</f>
        <v>0</v>
      </c>
      <c r="S50" s="1494">
        <f>'2e) Realisierte Werte (Anlage)'!S100+IF(OR($B50&lt;&gt;'2e) Realisierte Werte (Anlage)'!$B$116,$B50=""),0,1)*'2e) Realisierte Werte (Anlage)'!S$116</f>
        <v>0</v>
      </c>
      <c r="T50" s="1494">
        <f>'2e) Realisierte Werte (Anlage)'!T100+IF(OR($B50&lt;&gt;'2e) Realisierte Werte (Anlage)'!$B$116,$B50=""),0,1)*'2e) Realisierte Werte (Anlage)'!T$116</f>
        <v>0</v>
      </c>
      <c r="U50" s="1495">
        <f>'2e) Realisierte Werte (Anlage)'!U100+IF(OR($B50&lt;&gt;'2e) Realisierte Werte (Anlage)'!$B$116,$B50=""),0,1)*'2e) Realisierte Werte (Anlage)'!U$116</f>
        <v>0</v>
      </c>
    </row>
    <row r="51" spans="1:22" s="1198" customFormat="1" ht="14.5" customHeight="1">
      <c r="A51" s="1355"/>
      <c r="B51" s="1273" t="str">
        <f>IF(OR(ISBLANK('2e) Realisierte Werte (Anlage)'!B102),'2e) Realisierte Werte (Anlage)'!B102="- bitte Energieträger benennen -"),"",'2e) Realisierte Werte (Anlage)'!B102)</f>
        <v/>
      </c>
      <c r="C51" s="1436" t="str">
        <f>IF(OR(ISBLANK('2e) Realisierte Werte (Anlage)'!B102),'2e) Realisierte Werte (Anlage)'!B102="- bitte Energieträger benennen -"),"","MWh/Jahr")</f>
        <v/>
      </c>
      <c r="D51" s="1328" t="s">
        <v>53</v>
      </c>
      <c r="E51" s="1460">
        <f>'2e) Realisierte Werte (Anlage)'!E102+IF(OR($B51&lt;&gt;'2e) Realisierte Werte (Anlage)'!$B$116,$B51=""),0,1)*'2e) Realisierte Werte (Anlage)'!E$116</f>
        <v>0</v>
      </c>
      <c r="F51" s="1460">
        <f>'2e) Realisierte Werte (Anlage)'!F102+IF(OR($B51&lt;&gt;'2e) Realisierte Werte (Anlage)'!$B$116,$B51=""),0,1)*'2e) Realisierte Werte (Anlage)'!F$116</f>
        <v>0</v>
      </c>
      <c r="G51" s="1460">
        <f>'2e) Realisierte Werte (Anlage)'!G102+IF(OR($B51&lt;&gt;'2e) Realisierte Werte (Anlage)'!$B$116,$B51=""),0,1)*'2e) Realisierte Werte (Anlage)'!G$116</f>
        <v>0</v>
      </c>
      <c r="H51" s="1460">
        <f>'2e) Realisierte Werte (Anlage)'!H102+IF(OR($B51&lt;&gt;'2e) Realisierte Werte (Anlage)'!$B$116,$B51=""),0,1)*'2e) Realisierte Werte (Anlage)'!H$116</f>
        <v>0</v>
      </c>
      <c r="I51" s="1460">
        <f>'2e) Realisierte Werte (Anlage)'!I102+IF(OR($B51&lt;&gt;'2e) Realisierte Werte (Anlage)'!$B$116,$B51=""),0,1)*'2e) Realisierte Werte (Anlage)'!I$116</f>
        <v>0</v>
      </c>
      <c r="J51" s="1460">
        <f>'2e) Realisierte Werte (Anlage)'!J102+IF(OR($B51&lt;&gt;'2e) Realisierte Werte (Anlage)'!$B$116,$B51=""),0,1)*'2e) Realisierte Werte (Anlage)'!J$116</f>
        <v>0</v>
      </c>
      <c r="K51" s="1460">
        <f>'2e) Realisierte Werte (Anlage)'!K102+IF(OR($B51&lt;&gt;'2e) Realisierte Werte (Anlage)'!$B$116,$B51=""),0,1)*'2e) Realisierte Werte (Anlage)'!K$116</f>
        <v>0</v>
      </c>
      <c r="L51" s="1460">
        <f>'2e) Realisierte Werte (Anlage)'!L102+IF(OR($B51&lt;&gt;'2e) Realisierte Werte (Anlage)'!$B$116,$B51=""),0,1)*'2e) Realisierte Werte (Anlage)'!L$116</f>
        <v>0</v>
      </c>
      <c r="M51" s="1460">
        <f>'2e) Realisierte Werte (Anlage)'!M102+IF(OR($B51&lt;&gt;'2e) Realisierte Werte (Anlage)'!$B$116,$B51=""),0,1)*'2e) Realisierte Werte (Anlage)'!M$116</f>
        <v>0</v>
      </c>
      <c r="N51" s="1460">
        <f>'2e) Realisierte Werte (Anlage)'!N102+IF(OR($B51&lt;&gt;'2e) Realisierte Werte (Anlage)'!$B$116,$B51=""),0,1)*'2e) Realisierte Werte (Anlage)'!N$116</f>
        <v>0</v>
      </c>
      <c r="O51" s="1460">
        <f>'2e) Realisierte Werte (Anlage)'!O102+IF(OR($B51&lt;&gt;'2e) Realisierte Werte (Anlage)'!$B$116,$B51=""),0,1)*'2e) Realisierte Werte (Anlage)'!O$116</f>
        <v>0</v>
      </c>
      <c r="P51" s="1460">
        <f>'2e) Realisierte Werte (Anlage)'!P102+IF(OR($B51&lt;&gt;'2e) Realisierte Werte (Anlage)'!$B$116,$B51=""),0,1)*'2e) Realisierte Werte (Anlage)'!P$116</f>
        <v>0</v>
      </c>
      <c r="Q51" s="1460">
        <f>'2e) Realisierte Werte (Anlage)'!Q102+IF(OR($B51&lt;&gt;'2e) Realisierte Werte (Anlage)'!$B$116,$B51=""),0,1)*'2e) Realisierte Werte (Anlage)'!Q$116</f>
        <v>0</v>
      </c>
      <c r="R51" s="1460">
        <f>'2e) Realisierte Werte (Anlage)'!R102+IF(OR($B51&lt;&gt;'2e) Realisierte Werte (Anlage)'!$B$116,$B51=""),0,1)*'2e) Realisierte Werte (Anlage)'!R$116</f>
        <v>0</v>
      </c>
      <c r="S51" s="1460">
        <f>'2e) Realisierte Werte (Anlage)'!S102+IF(OR($B51&lt;&gt;'2e) Realisierte Werte (Anlage)'!$B$116,$B51=""),0,1)*'2e) Realisierte Werte (Anlage)'!S$116</f>
        <v>0</v>
      </c>
      <c r="T51" s="1460">
        <f>'2e) Realisierte Werte (Anlage)'!T102+IF(OR($B51&lt;&gt;'2e) Realisierte Werte (Anlage)'!$B$116,$B51=""),0,1)*'2e) Realisierte Werte (Anlage)'!T$116</f>
        <v>0</v>
      </c>
      <c r="U51" s="1461">
        <f>'2e) Realisierte Werte (Anlage)'!U102+IF(OR($B51&lt;&gt;'2e) Realisierte Werte (Anlage)'!$B$116,$B51=""),0,1)*'2e) Realisierte Werte (Anlage)'!U$116</f>
        <v>0</v>
      </c>
    </row>
    <row r="52" spans="1:22" s="1198" customFormat="1" ht="14.5" customHeight="1">
      <c r="A52" s="1355"/>
      <c r="B52" s="1329" t="str">
        <f>IF(OR(ISBLANK('2e) Realisierte Werte (Anlage)'!B103),'2e) Realisierte Werte (Anlage)'!B103="- bitte Energieträger benennen -"),"",'2e) Realisierte Werte (Anlage)'!B103)</f>
        <v/>
      </c>
      <c r="C52" s="1462" t="str">
        <f>IF(OR(ISBLANK('2e) Realisierte Werte (Anlage)'!B103),'2e) Realisierte Werte (Anlage)'!B103="- bitte Energieträger benennen -"),"","MWh/Jahr")</f>
        <v/>
      </c>
      <c r="D52" s="1331" t="s">
        <v>53</v>
      </c>
      <c r="E52" s="1464">
        <f>'2e) Realisierte Werte (Anlage)'!E103+IF(OR($B52&lt;&gt;'2e) Realisierte Werte (Anlage)'!$B$116,$B52=""),0,1)*'2e) Realisierte Werte (Anlage)'!E$116</f>
        <v>0</v>
      </c>
      <c r="F52" s="1464">
        <f>'2e) Realisierte Werte (Anlage)'!F103+IF(OR($B52&lt;&gt;'2e) Realisierte Werte (Anlage)'!$B$116,$B52=""),0,1)*'2e) Realisierte Werte (Anlage)'!F$116</f>
        <v>0</v>
      </c>
      <c r="G52" s="1464">
        <f>'2e) Realisierte Werte (Anlage)'!G103+IF(OR($B52&lt;&gt;'2e) Realisierte Werte (Anlage)'!$B$116,$B52=""),0,1)*'2e) Realisierte Werte (Anlage)'!G$116</f>
        <v>0</v>
      </c>
      <c r="H52" s="1464">
        <f>'2e) Realisierte Werte (Anlage)'!H103+IF(OR($B52&lt;&gt;'2e) Realisierte Werte (Anlage)'!$B$116,$B52=""),0,1)*'2e) Realisierte Werte (Anlage)'!H$116</f>
        <v>0</v>
      </c>
      <c r="I52" s="1464">
        <f>'2e) Realisierte Werte (Anlage)'!I103+IF(OR($B52&lt;&gt;'2e) Realisierte Werte (Anlage)'!$B$116,$B52=""),0,1)*'2e) Realisierte Werte (Anlage)'!I$116</f>
        <v>0</v>
      </c>
      <c r="J52" s="1464">
        <f>'2e) Realisierte Werte (Anlage)'!J103+IF(OR($B52&lt;&gt;'2e) Realisierte Werte (Anlage)'!$B$116,$B52=""),0,1)*'2e) Realisierte Werte (Anlage)'!J$116</f>
        <v>0</v>
      </c>
      <c r="K52" s="1464">
        <f>'2e) Realisierte Werte (Anlage)'!K103+IF(OR($B52&lt;&gt;'2e) Realisierte Werte (Anlage)'!$B$116,$B52=""),0,1)*'2e) Realisierte Werte (Anlage)'!K$116</f>
        <v>0</v>
      </c>
      <c r="L52" s="1464">
        <f>'2e) Realisierte Werte (Anlage)'!L103+IF(OR($B52&lt;&gt;'2e) Realisierte Werte (Anlage)'!$B$116,$B52=""),0,1)*'2e) Realisierte Werte (Anlage)'!L$116</f>
        <v>0</v>
      </c>
      <c r="M52" s="1464">
        <f>'2e) Realisierte Werte (Anlage)'!M103+IF(OR($B52&lt;&gt;'2e) Realisierte Werte (Anlage)'!$B$116,$B52=""),0,1)*'2e) Realisierte Werte (Anlage)'!M$116</f>
        <v>0</v>
      </c>
      <c r="N52" s="1464">
        <f>'2e) Realisierte Werte (Anlage)'!N103+IF(OR($B52&lt;&gt;'2e) Realisierte Werte (Anlage)'!$B$116,$B52=""),0,1)*'2e) Realisierte Werte (Anlage)'!N$116</f>
        <v>0</v>
      </c>
      <c r="O52" s="1464">
        <f>'2e) Realisierte Werte (Anlage)'!O103+IF(OR($B52&lt;&gt;'2e) Realisierte Werte (Anlage)'!$B$116,$B52=""),0,1)*'2e) Realisierte Werte (Anlage)'!O$116</f>
        <v>0</v>
      </c>
      <c r="P52" s="1464">
        <f>'2e) Realisierte Werte (Anlage)'!P103+IF(OR($B52&lt;&gt;'2e) Realisierte Werte (Anlage)'!$B$116,$B52=""),0,1)*'2e) Realisierte Werte (Anlage)'!P$116</f>
        <v>0</v>
      </c>
      <c r="Q52" s="1464">
        <f>'2e) Realisierte Werte (Anlage)'!Q103+IF(OR($B52&lt;&gt;'2e) Realisierte Werte (Anlage)'!$B$116,$B52=""),0,1)*'2e) Realisierte Werte (Anlage)'!Q$116</f>
        <v>0</v>
      </c>
      <c r="R52" s="1464">
        <f>'2e) Realisierte Werte (Anlage)'!R103+IF(OR($B52&lt;&gt;'2e) Realisierte Werte (Anlage)'!$B$116,$B52=""),0,1)*'2e) Realisierte Werte (Anlage)'!R$116</f>
        <v>0</v>
      </c>
      <c r="S52" s="1464">
        <f>'2e) Realisierte Werte (Anlage)'!S103+IF(OR($B52&lt;&gt;'2e) Realisierte Werte (Anlage)'!$B$116,$B52=""),0,1)*'2e) Realisierte Werte (Anlage)'!S$116</f>
        <v>0</v>
      </c>
      <c r="T52" s="1464">
        <f>'2e) Realisierte Werte (Anlage)'!T103+IF(OR($B52&lt;&gt;'2e) Realisierte Werte (Anlage)'!$B$116,$B52=""),0,1)*'2e) Realisierte Werte (Anlage)'!T$116</f>
        <v>0</v>
      </c>
      <c r="U52" s="1465">
        <f>'2e) Realisierte Werte (Anlage)'!U103+IF(OR($B52&lt;&gt;'2e) Realisierte Werte (Anlage)'!$B$116,$B52=""),0,1)*'2e) Realisierte Werte (Anlage)'!U$116</f>
        <v>0</v>
      </c>
    </row>
    <row r="53" spans="1:22" s="1198" customFormat="1" ht="14.5" customHeight="1">
      <c r="A53" s="1355"/>
      <c r="B53" s="1273" t="str">
        <f>IF(OR(ISBLANK('2e) Realisierte Werte (Anlage)'!B104),'2e) Realisierte Werte (Anlage)'!B104="- bitte Energieträger benennen -"),"",'2e) Realisierte Werte (Anlage)'!B104)</f>
        <v/>
      </c>
      <c r="C53" s="1436" t="str">
        <f>IF(OR(ISBLANK('2e) Realisierte Werte (Anlage)'!B104),'2e) Realisierte Werte (Anlage)'!B104="- bitte Energieträger benennen -"),"","MWh/Jahr")</f>
        <v/>
      </c>
      <c r="D53" s="1328" t="s">
        <v>53</v>
      </c>
      <c r="E53" s="1460">
        <f>'2e) Realisierte Werte (Anlage)'!E104+IF(OR($B53&lt;&gt;'2e) Realisierte Werte (Anlage)'!$B$116,$B53=""),0,1)*'2e) Realisierte Werte (Anlage)'!E$116</f>
        <v>0</v>
      </c>
      <c r="F53" s="1460">
        <f>'2e) Realisierte Werte (Anlage)'!F104+IF(OR($B53&lt;&gt;'2e) Realisierte Werte (Anlage)'!$B$116,$B53=""),0,1)*'2e) Realisierte Werte (Anlage)'!F$116</f>
        <v>0</v>
      </c>
      <c r="G53" s="1460">
        <f>'2e) Realisierte Werte (Anlage)'!G104+IF(OR($B53&lt;&gt;'2e) Realisierte Werte (Anlage)'!$B$116,$B53=""),0,1)*'2e) Realisierte Werte (Anlage)'!G$116</f>
        <v>0</v>
      </c>
      <c r="H53" s="1460">
        <f>'2e) Realisierte Werte (Anlage)'!H104+IF(OR($B53&lt;&gt;'2e) Realisierte Werte (Anlage)'!$B$116,$B53=""),0,1)*'2e) Realisierte Werte (Anlage)'!H$116</f>
        <v>0</v>
      </c>
      <c r="I53" s="1460">
        <f>'2e) Realisierte Werte (Anlage)'!I104+IF(OR($B53&lt;&gt;'2e) Realisierte Werte (Anlage)'!$B$116,$B53=""),0,1)*'2e) Realisierte Werte (Anlage)'!I$116</f>
        <v>0</v>
      </c>
      <c r="J53" s="1460">
        <f>'2e) Realisierte Werte (Anlage)'!J104+IF(OR($B53&lt;&gt;'2e) Realisierte Werte (Anlage)'!$B$116,$B53=""),0,1)*'2e) Realisierte Werte (Anlage)'!J$116</f>
        <v>0</v>
      </c>
      <c r="K53" s="1460">
        <f>'2e) Realisierte Werte (Anlage)'!K104+IF(OR($B53&lt;&gt;'2e) Realisierte Werte (Anlage)'!$B$116,$B53=""),0,1)*'2e) Realisierte Werte (Anlage)'!K$116</f>
        <v>0</v>
      </c>
      <c r="L53" s="1460">
        <f>'2e) Realisierte Werte (Anlage)'!L104+IF(OR($B53&lt;&gt;'2e) Realisierte Werte (Anlage)'!$B$116,$B53=""),0,1)*'2e) Realisierte Werte (Anlage)'!L$116</f>
        <v>0</v>
      </c>
      <c r="M53" s="1460">
        <f>'2e) Realisierte Werte (Anlage)'!M104+IF(OR($B53&lt;&gt;'2e) Realisierte Werte (Anlage)'!$B$116,$B53=""),0,1)*'2e) Realisierte Werte (Anlage)'!M$116</f>
        <v>0</v>
      </c>
      <c r="N53" s="1460">
        <f>'2e) Realisierte Werte (Anlage)'!N104+IF(OR($B53&lt;&gt;'2e) Realisierte Werte (Anlage)'!$B$116,$B53=""),0,1)*'2e) Realisierte Werte (Anlage)'!N$116</f>
        <v>0</v>
      </c>
      <c r="O53" s="1460">
        <f>'2e) Realisierte Werte (Anlage)'!O104+IF(OR($B53&lt;&gt;'2e) Realisierte Werte (Anlage)'!$B$116,$B53=""),0,1)*'2e) Realisierte Werte (Anlage)'!O$116</f>
        <v>0</v>
      </c>
      <c r="P53" s="1460">
        <f>'2e) Realisierte Werte (Anlage)'!P104+IF(OR($B53&lt;&gt;'2e) Realisierte Werte (Anlage)'!$B$116,$B53=""),0,1)*'2e) Realisierte Werte (Anlage)'!P$116</f>
        <v>0</v>
      </c>
      <c r="Q53" s="1460">
        <f>'2e) Realisierte Werte (Anlage)'!Q104+IF(OR($B53&lt;&gt;'2e) Realisierte Werte (Anlage)'!$B$116,$B53=""),0,1)*'2e) Realisierte Werte (Anlage)'!Q$116</f>
        <v>0</v>
      </c>
      <c r="R53" s="1460">
        <f>'2e) Realisierte Werte (Anlage)'!R104+IF(OR($B53&lt;&gt;'2e) Realisierte Werte (Anlage)'!$B$116,$B53=""),0,1)*'2e) Realisierte Werte (Anlage)'!R$116</f>
        <v>0</v>
      </c>
      <c r="S53" s="1460">
        <f>'2e) Realisierte Werte (Anlage)'!S104+IF(OR($B53&lt;&gt;'2e) Realisierte Werte (Anlage)'!$B$116,$B53=""),0,1)*'2e) Realisierte Werte (Anlage)'!S$116</f>
        <v>0</v>
      </c>
      <c r="T53" s="1460">
        <f>'2e) Realisierte Werte (Anlage)'!T104+IF(OR($B53&lt;&gt;'2e) Realisierte Werte (Anlage)'!$B$116,$B53=""),0,1)*'2e) Realisierte Werte (Anlage)'!T$116</f>
        <v>0</v>
      </c>
      <c r="U53" s="1461">
        <f>'2e) Realisierte Werte (Anlage)'!U104+IF(OR($B53&lt;&gt;'2e) Realisierte Werte (Anlage)'!$B$116,$B53=""),0,1)*'2e) Realisierte Werte (Anlage)'!U$116</f>
        <v>0</v>
      </c>
    </row>
    <row r="54" spans="1:22" s="1198" customFormat="1" ht="14.5" customHeight="1">
      <c r="A54" s="1355"/>
      <c r="B54" s="1329" t="str">
        <f>IF(OR(ISBLANK('2e) Realisierte Werte (Anlage)'!B105),'2e) Realisierte Werte (Anlage)'!B105="- bitte Energieträger benennen -"),"",'2e) Realisierte Werte (Anlage)'!B105)</f>
        <v/>
      </c>
      <c r="C54" s="1440" t="str">
        <f>IF(OR(ISBLANK('2e) Realisierte Werte (Anlage)'!B105),'2e) Realisierte Werte (Anlage)'!B105="- bitte Energieträger benennen -"),"","MWh/Jahr")</f>
        <v/>
      </c>
      <c r="D54" s="1331" t="s">
        <v>53</v>
      </c>
      <c r="E54" s="1464">
        <f>'2e) Realisierte Werte (Anlage)'!E105+IF(OR($B54&lt;&gt;'2e) Realisierte Werte (Anlage)'!$B$116,$B54=""),0,1)*'2e) Realisierte Werte (Anlage)'!E$116</f>
        <v>0</v>
      </c>
      <c r="F54" s="1464">
        <f>'2e) Realisierte Werte (Anlage)'!F105+IF(OR($B54&lt;&gt;'2e) Realisierte Werte (Anlage)'!$B$116,$B54=""),0,1)*'2e) Realisierte Werte (Anlage)'!F$116</f>
        <v>0</v>
      </c>
      <c r="G54" s="1464">
        <f>'2e) Realisierte Werte (Anlage)'!G105+IF(OR($B54&lt;&gt;'2e) Realisierte Werte (Anlage)'!$B$116,$B54=""),0,1)*'2e) Realisierte Werte (Anlage)'!G$116</f>
        <v>0</v>
      </c>
      <c r="H54" s="1464">
        <f>'2e) Realisierte Werte (Anlage)'!H105+IF(OR($B54&lt;&gt;'2e) Realisierte Werte (Anlage)'!$B$116,$B54=""),0,1)*'2e) Realisierte Werte (Anlage)'!H$116</f>
        <v>0</v>
      </c>
      <c r="I54" s="1464">
        <f>'2e) Realisierte Werte (Anlage)'!I105+IF(OR($B54&lt;&gt;'2e) Realisierte Werte (Anlage)'!$B$116,$B54=""),0,1)*'2e) Realisierte Werte (Anlage)'!I$116</f>
        <v>0</v>
      </c>
      <c r="J54" s="1464">
        <f>'2e) Realisierte Werte (Anlage)'!J105+IF(OR($B54&lt;&gt;'2e) Realisierte Werte (Anlage)'!$B$116,$B54=""),0,1)*'2e) Realisierte Werte (Anlage)'!J$116</f>
        <v>0</v>
      </c>
      <c r="K54" s="1464">
        <f>'2e) Realisierte Werte (Anlage)'!K105+IF(OR($B54&lt;&gt;'2e) Realisierte Werte (Anlage)'!$B$116,$B54=""),0,1)*'2e) Realisierte Werte (Anlage)'!K$116</f>
        <v>0</v>
      </c>
      <c r="L54" s="1464">
        <f>'2e) Realisierte Werte (Anlage)'!L105+IF(OR($B54&lt;&gt;'2e) Realisierte Werte (Anlage)'!$B$116,$B54=""),0,1)*'2e) Realisierte Werte (Anlage)'!L$116</f>
        <v>0</v>
      </c>
      <c r="M54" s="1464">
        <f>'2e) Realisierte Werte (Anlage)'!M105+IF(OR($B54&lt;&gt;'2e) Realisierte Werte (Anlage)'!$B$116,$B54=""),0,1)*'2e) Realisierte Werte (Anlage)'!M$116</f>
        <v>0</v>
      </c>
      <c r="N54" s="1464">
        <f>'2e) Realisierte Werte (Anlage)'!N105+IF(OR($B54&lt;&gt;'2e) Realisierte Werte (Anlage)'!$B$116,$B54=""),0,1)*'2e) Realisierte Werte (Anlage)'!N$116</f>
        <v>0</v>
      </c>
      <c r="O54" s="1464">
        <f>'2e) Realisierte Werte (Anlage)'!O105+IF(OR($B54&lt;&gt;'2e) Realisierte Werte (Anlage)'!$B$116,$B54=""),0,1)*'2e) Realisierte Werte (Anlage)'!O$116</f>
        <v>0</v>
      </c>
      <c r="P54" s="1464">
        <f>'2e) Realisierte Werte (Anlage)'!P105+IF(OR($B54&lt;&gt;'2e) Realisierte Werte (Anlage)'!$B$116,$B54=""),0,1)*'2e) Realisierte Werte (Anlage)'!P$116</f>
        <v>0</v>
      </c>
      <c r="Q54" s="1464">
        <f>'2e) Realisierte Werte (Anlage)'!Q105+IF(OR($B54&lt;&gt;'2e) Realisierte Werte (Anlage)'!$B$116,$B54=""),0,1)*'2e) Realisierte Werte (Anlage)'!Q$116</f>
        <v>0</v>
      </c>
      <c r="R54" s="1464">
        <f>'2e) Realisierte Werte (Anlage)'!R105+IF(OR($B54&lt;&gt;'2e) Realisierte Werte (Anlage)'!$B$116,$B54=""),0,1)*'2e) Realisierte Werte (Anlage)'!R$116</f>
        <v>0</v>
      </c>
      <c r="S54" s="1464">
        <f>'2e) Realisierte Werte (Anlage)'!S105+IF(OR($B54&lt;&gt;'2e) Realisierte Werte (Anlage)'!$B$116,$B54=""),0,1)*'2e) Realisierte Werte (Anlage)'!S$116</f>
        <v>0</v>
      </c>
      <c r="T54" s="1464">
        <f>'2e) Realisierte Werte (Anlage)'!T105+IF(OR($B54&lt;&gt;'2e) Realisierte Werte (Anlage)'!$B$116,$B54=""),0,1)*'2e) Realisierte Werte (Anlage)'!T$116</f>
        <v>0</v>
      </c>
      <c r="U54" s="1465">
        <f>'2e) Realisierte Werte (Anlage)'!U105+IF(OR($B54&lt;&gt;'2e) Realisierte Werte (Anlage)'!$B$116,$B54=""),0,1)*'2e) Realisierte Werte (Anlage)'!U$116</f>
        <v>0</v>
      </c>
    </row>
    <row r="55" spans="1:22" s="1198" customFormat="1" ht="14.5" customHeight="1">
      <c r="A55" s="1355"/>
      <c r="B55" s="1273" t="str">
        <f>IF(OR(ISBLANK('2e) Realisierte Werte (Anlage)'!B106),'2e) Realisierte Werte (Anlage)'!B106="- bitte Energieträger benennen -"),"",'2e) Realisierte Werte (Anlage)'!B106)</f>
        <v/>
      </c>
      <c r="C55" s="1436" t="str">
        <f>IF(OR(ISBLANK('2e) Realisierte Werte (Anlage)'!B106),'2e) Realisierte Werte (Anlage)'!B106="- bitte Energieträger benennen -"),"","MWh/Jahr")</f>
        <v/>
      </c>
      <c r="D55" s="1328" t="s">
        <v>53</v>
      </c>
      <c r="E55" s="1460">
        <f>'2e) Realisierte Werte (Anlage)'!E106+IF(OR($B55&lt;&gt;'2e) Realisierte Werte (Anlage)'!$B$116,$B55=""),0,1)*'2e) Realisierte Werte (Anlage)'!E$116</f>
        <v>0</v>
      </c>
      <c r="F55" s="1460">
        <f>'2e) Realisierte Werte (Anlage)'!F106+IF(OR($B55&lt;&gt;'2e) Realisierte Werte (Anlage)'!$B$116,$B55=""),0,1)*'2e) Realisierte Werte (Anlage)'!F$116</f>
        <v>0</v>
      </c>
      <c r="G55" s="1460">
        <f>'2e) Realisierte Werte (Anlage)'!G106+IF(OR($B55&lt;&gt;'2e) Realisierte Werte (Anlage)'!$B$116,$B55=""),0,1)*'2e) Realisierte Werte (Anlage)'!G$116</f>
        <v>0</v>
      </c>
      <c r="H55" s="1460">
        <f>'2e) Realisierte Werte (Anlage)'!H106+IF(OR($B55&lt;&gt;'2e) Realisierte Werte (Anlage)'!$B$116,$B55=""),0,1)*'2e) Realisierte Werte (Anlage)'!H$116</f>
        <v>0</v>
      </c>
      <c r="I55" s="1460">
        <f>'2e) Realisierte Werte (Anlage)'!I106+IF(OR($B55&lt;&gt;'2e) Realisierte Werte (Anlage)'!$B$116,$B55=""),0,1)*'2e) Realisierte Werte (Anlage)'!I$116</f>
        <v>0</v>
      </c>
      <c r="J55" s="1460">
        <f>'2e) Realisierte Werte (Anlage)'!J106+IF(OR($B55&lt;&gt;'2e) Realisierte Werte (Anlage)'!$B$116,$B55=""),0,1)*'2e) Realisierte Werte (Anlage)'!J$116</f>
        <v>0</v>
      </c>
      <c r="K55" s="1460">
        <f>'2e) Realisierte Werte (Anlage)'!K106+IF(OR($B55&lt;&gt;'2e) Realisierte Werte (Anlage)'!$B$116,$B55=""),0,1)*'2e) Realisierte Werte (Anlage)'!K$116</f>
        <v>0</v>
      </c>
      <c r="L55" s="1460">
        <f>'2e) Realisierte Werte (Anlage)'!L106+IF(OR($B55&lt;&gt;'2e) Realisierte Werte (Anlage)'!$B$116,$B55=""),0,1)*'2e) Realisierte Werte (Anlage)'!L$116</f>
        <v>0</v>
      </c>
      <c r="M55" s="1460">
        <f>'2e) Realisierte Werte (Anlage)'!M106+IF(OR($B55&lt;&gt;'2e) Realisierte Werte (Anlage)'!$B$116,$B55=""),0,1)*'2e) Realisierte Werte (Anlage)'!M$116</f>
        <v>0</v>
      </c>
      <c r="N55" s="1460">
        <f>'2e) Realisierte Werte (Anlage)'!N106+IF(OR($B55&lt;&gt;'2e) Realisierte Werte (Anlage)'!$B$116,$B55=""),0,1)*'2e) Realisierte Werte (Anlage)'!N$116</f>
        <v>0</v>
      </c>
      <c r="O55" s="1460">
        <f>'2e) Realisierte Werte (Anlage)'!O106+IF(OR($B55&lt;&gt;'2e) Realisierte Werte (Anlage)'!$B$116,$B55=""),0,1)*'2e) Realisierte Werte (Anlage)'!O$116</f>
        <v>0</v>
      </c>
      <c r="P55" s="1460">
        <f>'2e) Realisierte Werte (Anlage)'!P106+IF(OR($B55&lt;&gt;'2e) Realisierte Werte (Anlage)'!$B$116,$B55=""),0,1)*'2e) Realisierte Werte (Anlage)'!P$116</f>
        <v>0</v>
      </c>
      <c r="Q55" s="1460">
        <f>'2e) Realisierte Werte (Anlage)'!Q106+IF(OR($B55&lt;&gt;'2e) Realisierte Werte (Anlage)'!$B$116,$B55=""),0,1)*'2e) Realisierte Werte (Anlage)'!Q$116</f>
        <v>0</v>
      </c>
      <c r="R55" s="1460">
        <f>'2e) Realisierte Werte (Anlage)'!R106+IF(OR($B55&lt;&gt;'2e) Realisierte Werte (Anlage)'!$B$116,$B55=""),0,1)*'2e) Realisierte Werte (Anlage)'!R$116</f>
        <v>0</v>
      </c>
      <c r="S55" s="1460">
        <f>'2e) Realisierte Werte (Anlage)'!S106+IF(OR($B55&lt;&gt;'2e) Realisierte Werte (Anlage)'!$B$116,$B55=""),0,1)*'2e) Realisierte Werte (Anlage)'!S$116</f>
        <v>0</v>
      </c>
      <c r="T55" s="1460">
        <f>'2e) Realisierte Werte (Anlage)'!T106+IF(OR($B55&lt;&gt;'2e) Realisierte Werte (Anlage)'!$B$116,$B55=""),0,1)*'2e) Realisierte Werte (Anlage)'!T$116</f>
        <v>0</v>
      </c>
      <c r="U55" s="1461">
        <f>'2e) Realisierte Werte (Anlage)'!U106+IF(OR($B55&lt;&gt;'2e) Realisierte Werte (Anlage)'!$B$116,$B55=""),0,1)*'2e) Realisierte Werte (Anlage)'!U$116</f>
        <v>0</v>
      </c>
    </row>
    <row r="56" spans="1:22" s="1198" customFormat="1" ht="14.5" customHeight="1" thickBot="1">
      <c r="A56" s="1355"/>
      <c r="B56" s="1491" t="str">
        <f>IF(OR(ISBLANK('2e) Realisierte Werte (Anlage)'!B107),'2e) Realisierte Werte (Anlage)'!B107="- bitte Energieträger benennen -"),"",'2e) Realisierte Werte (Anlage)'!B107)</f>
        <v/>
      </c>
      <c r="C56" s="1503" t="str">
        <f>IF(OR(ISBLANK('2e) Realisierte Werte (Anlage)'!B107),'2e) Realisierte Werte (Anlage)'!B107="- bitte Energieträger benennen -"),"","MWh/Jahr")</f>
        <v/>
      </c>
      <c r="D56" s="1493" t="s">
        <v>53</v>
      </c>
      <c r="E56" s="1494">
        <f>'2e) Realisierte Werte (Anlage)'!E107+IF(OR($B56&lt;&gt;'2e) Realisierte Werte (Anlage)'!$B$116,$B56=""),0,1)*'2e) Realisierte Werte (Anlage)'!E$116</f>
        <v>0</v>
      </c>
      <c r="F56" s="1494">
        <f>'2e) Realisierte Werte (Anlage)'!F107+IF(OR($B56&lt;&gt;'2e) Realisierte Werte (Anlage)'!$B$116,$B56=""),0,1)*'2e) Realisierte Werte (Anlage)'!F$116</f>
        <v>0</v>
      </c>
      <c r="G56" s="1494">
        <f>'2e) Realisierte Werte (Anlage)'!G107+IF(OR($B56&lt;&gt;'2e) Realisierte Werte (Anlage)'!$B$116,$B56=""),0,1)*'2e) Realisierte Werte (Anlage)'!G$116</f>
        <v>0</v>
      </c>
      <c r="H56" s="1494">
        <f>'2e) Realisierte Werte (Anlage)'!H107+IF(OR($B56&lt;&gt;'2e) Realisierte Werte (Anlage)'!$B$116,$B56=""),0,1)*'2e) Realisierte Werte (Anlage)'!H$116</f>
        <v>0</v>
      </c>
      <c r="I56" s="1494">
        <f>'2e) Realisierte Werte (Anlage)'!I107+IF(OR($B56&lt;&gt;'2e) Realisierte Werte (Anlage)'!$B$116,$B56=""),0,1)*'2e) Realisierte Werte (Anlage)'!I$116</f>
        <v>0</v>
      </c>
      <c r="J56" s="1494">
        <f>'2e) Realisierte Werte (Anlage)'!J107+IF(OR($B56&lt;&gt;'2e) Realisierte Werte (Anlage)'!$B$116,$B56=""),0,1)*'2e) Realisierte Werte (Anlage)'!J$116</f>
        <v>0</v>
      </c>
      <c r="K56" s="1494">
        <f>'2e) Realisierte Werte (Anlage)'!K107+IF(OR($B56&lt;&gt;'2e) Realisierte Werte (Anlage)'!$B$116,$B56=""),0,1)*'2e) Realisierte Werte (Anlage)'!K$116</f>
        <v>0</v>
      </c>
      <c r="L56" s="1494">
        <f>'2e) Realisierte Werte (Anlage)'!L107+IF(OR($B56&lt;&gt;'2e) Realisierte Werte (Anlage)'!$B$116,$B56=""),0,1)*'2e) Realisierte Werte (Anlage)'!L$116</f>
        <v>0</v>
      </c>
      <c r="M56" s="1494">
        <f>'2e) Realisierte Werte (Anlage)'!M107+IF(OR($B56&lt;&gt;'2e) Realisierte Werte (Anlage)'!$B$116,$B56=""),0,1)*'2e) Realisierte Werte (Anlage)'!M$116</f>
        <v>0</v>
      </c>
      <c r="N56" s="1494">
        <f>'2e) Realisierte Werte (Anlage)'!N107+IF(OR($B56&lt;&gt;'2e) Realisierte Werte (Anlage)'!$B$116,$B56=""),0,1)*'2e) Realisierte Werte (Anlage)'!N$116</f>
        <v>0</v>
      </c>
      <c r="O56" s="1494">
        <f>'2e) Realisierte Werte (Anlage)'!O107+IF(OR($B56&lt;&gt;'2e) Realisierte Werte (Anlage)'!$B$116,$B56=""),0,1)*'2e) Realisierte Werte (Anlage)'!O$116</f>
        <v>0</v>
      </c>
      <c r="P56" s="1494">
        <f>'2e) Realisierte Werte (Anlage)'!P107+IF(OR($B56&lt;&gt;'2e) Realisierte Werte (Anlage)'!$B$116,$B56=""),0,1)*'2e) Realisierte Werte (Anlage)'!P$116</f>
        <v>0</v>
      </c>
      <c r="Q56" s="1494">
        <f>'2e) Realisierte Werte (Anlage)'!Q107+IF(OR($B56&lt;&gt;'2e) Realisierte Werte (Anlage)'!$B$116,$B56=""),0,1)*'2e) Realisierte Werte (Anlage)'!Q$116</f>
        <v>0</v>
      </c>
      <c r="R56" s="1494">
        <f>'2e) Realisierte Werte (Anlage)'!R107+IF(OR($B56&lt;&gt;'2e) Realisierte Werte (Anlage)'!$B$116,$B56=""),0,1)*'2e) Realisierte Werte (Anlage)'!R$116</f>
        <v>0</v>
      </c>
      <c r="S56" s="1494">
        <f>'2e) Realisierte Werte (Anlage)'!S107+IF(OR($B56&lt;&gt;'2e) Realisierte Werte (Anlage)'!$B$116,$B56=""),0,1)*'2e) Realisierte Werte (Anlage)'!S$116</f>
        <v>0</v>
      </c>
      <c r="T56" s="1494">
        <f>'2e) Realisierte Werte (Anlage)'!T107+IF(OR($B56&lt;&gt;'2e) Realisierte Werte (Anlage)'!$B$116,$B56=""),0,1)*'2e) Realisierte Werte (Anlage)'!T$116</f>
        <v>0</v>
      </c>
      <c r="U56" s="1495">
        <f>'2e) Realisierte Werte (Anlage)'!U107+IF(OR($B56&lt;&gt;'2e) Realisierte Werte (Anlage)'!$B$116,$B56=""),0,1)*'2e) Realisierte Werte (Anlage)'!U$116</f>
        <v>0</v>
      </c>
    </row>
    <row r="57" spans="1:22" s="1509" customFormat="1" ht="14.5" customHeight="1" thickBot="1">
      <c r="A57" s="1355"/>
      <c r="B57" s="1504" t="str">
        <f>IF(OR(ISBLANK('2e) Realisierte Werte (Anlage)'!B116),'2e) Realisierte Werte (Anlage)'!B116="- Sonstige Energieträger benennen -"),"",IF(COUNTIF($B$37:$B$56,'2e) Realisierte Werte (Anlage)'!B116)&gt;0,"",'2e) Realisierte Werte (Anlage)'!B116))</f>
        <v/>
      </c>
      <c r="C57" s="1505" t="str">
        <f>IF(OR(ISBLANK('2e) Realisierte Werte (Anlage)'!B116),'2e) Realisierte Werte (Anlage)'!B116="- Sonstige Energieträger benennen -"),"","MWh/Jahr")</f>
        <v/>
      </c>
      <c r="D57" s="1506" t="s">
        <v>53</v>
      </c>
      <c r="E57" s="1507">
        <f>IF(COUNTIF($B$37:$B$56,'2e) Realisierte Werte (Anlage)'!$B$116)&gt;0,"",'2e) Realisierte Werte (Anlage)'!E116)</f>
        <v>0</v>
      </c>
      <c r="F57" s="1507">
        <f>IF(COUNTIF($B$37:$B$56,'2e) Realisierte Werte (Anlage)'!$B$116)&gt;0,"",'2e) Realisierte Werte (Anlage)'!F116)</f>
        <v>0</v>
      </c>
      <c r="G57" s="1507">
        <f>IF(COUNTIF($B$37:$B$56,'2e) Realisierte Werte (Anlage)'!$B$116)&gt;0,"",'2e) Realisierte Werte (Anlage)'!G116)</f>
        <v>0</v>
      </c>
      <c r="H57" s="1507">
        <f>IF(COUNTIF($B$37:$B$56,'2e) Realisierte Werte (Anlage)'!$B$116)&gt;0,"",'2e) Realisierte Werte (Anlage)'!H116)</f>
        <v>0</v>
      </c>
      <c r="I57" s="1507">
        <f>IF(COUNTIF($B$37:$B$56,'2e) Realisierte Werte (Anlage)'!$B$116)&gt;0,"",'2e) Realisierte Werte (Anlage)'!I116)</f>
        <v>0</v>
      </c>
      <c r="J57" s="1507">
        <f>IF(COUNTIF($B$37:$B$56,'2e) Realisierte Werte (Anlage)'!$B$116)&gt;0,"",'2e) Realisierte Werte (Anlage)'!J116)</f>
        <v>0</v>
      </c>
      <c r="K57" s="1507">
        <f>IF(COUNTIF($B$37:$B$56,'2e) Realisierte Werte (Anlage)'!$B$116)&gt;0,"",'2e) Realisierte Werte (Anlage)'!K116)</f>
        <v>0</v>
      </c>
      <c r="L57" s="1507">
        <f>IF(COUNTIF($B$37:$B$56,'2e) Realisierte Werte (Anlage)'!$B$116)&gt;0,"",'2e) Realisierte Werte (Anlage)'!L116)</f>
        <v>0</v>
      </c>
      <c r="M57" s="1507">
        <f>IF(COUNTIF($B$37:$B$56,'2e) Realisierte Werte (Anlage)'!$B$116)&gt;0,"",'2e) Realisierte Werte (Anlage)'!M116)</f>
        <v>0</v>
      </c>
      <c r="N57" s="1507">
        <f>IF(COUNTIF($B$37:$B$56,'2e) Realisierte Werte (Anlage)'!$B$116)&gt;0,"",'2e) Realisierte Werte (Anlage)'!N116)</f>
        <v>0</v>
      </c>
      <c r="O57" s="1507">
        <f>IF(COUNTIF($B$37:$B$56,'2e) Realisierte Werte (Anlage)'!$B$116)&gt;0,"",'2e) Realisierte Werte (Anlage)'!O116)</f>
        <v>0</v>
      </c>
      <c r="P57" s="1507">
        <f>IF(COUNTIF($B$37:$B$56,'2e) Realisierte Werte (Anlage)'!$B$116)&gt;0,"",'2e) Realisierte Werte (Anlage)'!P116)</f>
        <v>0</v>
      </c>
      <c r="Q57" s="1507">
        <f>IF(COUNTIF($B$37:$B$56,'2e) Realisierte Werte (Anlage)'!$B$116)&gt;0,"",'2e) Realisierte Werte (Anlage)'!Q116)</f>
        <v>0</v>
      </c>
      <c r="R57" s="1507">
        <f>IF(COUNTIF($B$37:$B$56,'2e) Realisierte Werte (Anlage)'!$B$116)&gt;0,"",'2e) Realisierte Werte (Anlage)'!R116)</f>
        <v>0</v>
      </c>
      <c r="S57" s="1507">
        <f>IF(COUNTIF($B$37:$B$56,'2e) Realisierte Werte (Anlage)'!$B$116)&gt;0,"",'2e) Realisierte Werte (Anlage)'!S116)</f>
        <v>0</v>
      </c>
      <c r="T57" s="1507">
        <f>IF(COUNTIF($B$37:$B$56,'2e) Realisierte Werte (Anlage)'!$B$116)&gt;0,"",'2e) Realisierte Werte (Anlage)'!T116)</f>
        <v>0</v>
      </c>
      <c r="U57" s="193">
        <f>IF(COUNTIF($B$37:$B$56,'2e) Realisierte Werte (Anlage)'!$B$116)&gt;0,"",'2e) Realisierte Werte (Anlage)'!U116)</f>
        <v>0</v>
      </c>
      <c r="V57" s="1198"/>
    </row>
    <row r="58" spans="1:22" s="1198" customFormat="1" ht="14.5" customHeight="1" thickBot="1">
      <c r="A58" s="1355"/>
      <c r="B58" s="1510" t="s">
        <v>523</v>
      </c>
      <c r="C58" s="1511" t="s">
        <v>188</v>
      </c>
      <c r="D58" s="1512" t="s">
        <v>53</v>
      </c>
      <c r="E58" s="1513">
        <f t="shared" ref="E58:U58" si="5">IFERROR(SUM(E28:E57),0)</f>
        <v>0</v>
      </c>
      <c r="F58" s="1514">
        <f t="shared" si="5"/>
        <v>0</v>
      </c>
      <c r="G58" s="1515">
        <f t="shared" si="5"/>
        <v>0</v>
      </c>
      <c r="H58" s="1515">
        <f t="shared" si="5"/>
        <v>0</v>
      </c>
      <c r="I58" s="1515">
        <f t="shared" si="5"/>
        <v>0</v>
      </c>
      <c r="J58" s="1515">
        <f t="shared" si="5"/>
        <v>0</v>
      </c>
      <c r="K58" s="1515">
        <f t="shared" si="5"/>
        <v>0</v>
      </c>
      <c r="L58" s="1515">
        <f t="shared" si="5"/>
        <v>0</v>
      </c>
      <c r="M58" s="1515">
        <f t="shared" si="5"/>
        <v>0</v>
      </c>
      <c r="N58" s="1514">
        <f t="shared" si="5"/>
        <v>0</v>
      </c>
      <c r="O58" s="1516">
        <f t="shared" si="5"/>
        <v>0</v>
      </c>
      <c r="P58" s="1515">
        <f t="shared" si="5"/>
        <v>0</v>
      </c>
      <c r="Q58" s="1515">
        <f t="shared" si="5"/>
        <v>0</v>
      </c>
      <c r="R58" s="1515">
        <f t="shared" si="5"/>
        <v>0</v>
      </c>
      <c r="S58" s="1515">
        <f t="shared" si="5"/>
        <v>0</v>
      </c>
      <c r="T58" s="1515">
        <f t="shared" si="5"/>
        <v>0</v>
      </c>
      <c r="U58" s="1517">
        <f t="shared" si="5"/>
        <v>0</v>
      </c>
    </row>
    <row r="59" spans="1:22" s="1198" customFormat="1" ht="14.5">
      <c r="A59" s="1355"/>
      <c r="B59" s="1117"/>
      <c r="C59" s="1117"/>
      <c r="D59" s="1518"/>
    </row>
    <row r="60" spans="1:22" s="1198" customFormat="1" ht="14.5">
      <c r="A60" s="1355"/>
      <c r="B60" s="1117"/>
      <c r="C60" s="1117"/>
      <c r="D60" s="1518"/>
    </row>
    <row r="61" spans="1:22" s="1198" customFormat="1" ht="14.15" customHeight="1">
      <c r="A61" s="1355"/>
      <c r="B61" s="1117"/>
      <c r="C61" s="1117"/>
      <c r="D61" s="1518"/>
    </row>
    <row r="62" spans="1:22" s="1198" customFormat="1" ht="15" thickBot="1"/>
    <row r="63" spans="1:22" s="1198" customFormat="1" ht="19" thickBot="1">
      <c r="A63" s="1117"/>
      <c r="B63" s="1254" t="s">
        <v>316</v>
      </c>
      <c r="C63" s="1117"/>
      <c r="D63" s="520"/>
      <c r="E63" s="520"/>
      <c r="F63" s="1117"/>
      <c r="G63" s="1117"/>
      <c r="H63" s="1117"/>
      <c r="I63" s="1117"/>
      <c r="J63" s="1117"/>
      <c r="K63" s="1117"/>
      <c r="L63" s="1117"/>
      <c r="M63" s="1117"/>
      <c r="N63" s="1117"/>
      <c r="O63" s="1117"/>
      <c r="P63" s="1117"/>
      <c r="Q63" s="1117"/>
      <c r="R63" s="1117"/>
    </row>
    <row r="64" spans="1:22" s="1198" customFormat="1" ht="30" customHeight="1" thickBot="1">
      <c r="B64" s="1372" t="s">
        <v>341</v>
      </c>
      <c r="C64" s="1397" t="s">
        <v>52</v>
      </c>
      <c r="D64" s="1519"/>
      <c r="E64" s="1298">
        <f>YEAR('2b) Allg. Inputs'!$C$8)</f>
        <v>1900</v>
      </c>
      <c r="F64" s="1268">
        <f>E64+1</f>
        <v>1901</v>
      </c>
      <c r="G64" s="1268">
        <f t="shared" ref="G64:R64" si="6">F64+1</f>
        <v>1902</v>
      </c>
      <c r="H64" s="1268">
        <f t="shared" si="6"/>
        <v>1903</v>
      </c>
      <c r="I64" s="1268">
        <f t="shared" si="6"/>
        <v>1904</v>
      </c>
      <c r="J64" s="1268">
        <f t="shared" si="6"/>
        <v>1905</v>
      </c>
      <c r="K64" s="1268">
        <f t="shared" si="6"/>
        <v>1906</v>
      </c>
      <c r="L64" s="1268">
        <f t="shared" si="6"/>
        <v>1907</v>
      </c>
      <c r="M64" s="1268">
        <f t="shared" si="6"/>
        <v>1908</v>
      </c>
      <c r="N64" s="1268">
        <f t="shared" si="6"/>
        <v>1909</v>
      </c>
      <c r="O64" s="1268">
        <f t="shared" si="6"/>
        <v>1910</v>
      </c>
      <c r="P64" s="1268">
        <f t="shared" si="6"/>
        <v>1911</v>
      </c>
      <c r="Q64" s="1268">
        <f t="shared" si="6"/>
        <v>1912</v>
      </c>
      <c r="R64" s="1268">
        <f t="shared" si="6"/>
        <v>1913</v>
      </c>
      <c r="S64" s="1268">
        <f>IF('4c) Berechnungen_MFS'!E99 = "Nein",R64+1, R64+1&amp;" 1. Teil-KJ")</f>
        <v>1914</v>
      </c>
      <c r="T64" s="1269" t="str">
        <f>IF('4c) Berechnungen_MFS'!E99 = "Nein","", R64+1&amp;" 2. Teil-KJ")</f>
        <v/>
      </c>
      <c r="U64" s="1270" t="str">
        <f>IF('4c) Berechnungen_MFS'!E99="Ja",R64+2,"")</f>
        <v/>
      </c>
    </row>
    <row r="65" spans="2:21" s="1198" customFormat="1" ht="19.5" customHeight="1" thickBot="1">
      <c r="B65" s="1520" t="s">
        <v>317</v>
      </c>
      <c r="C65" s="1521" t="s">
        <v>310</v>
      </c>
      <c r="D65" s="1522" t="s">
        <v>53</v>
      </c>
      <c r="E65" s="1507">
        <f>E71+E74+E77+E80+E83+E86+E89</f>
        <v>0</v>
      </c>
      <c r="F65" s="1523">
        <f t="shared" ref="F65:U65" si="7">F71+F74+F77+F80+F83+F86+F89</f>
        <v>0</v>
      </c>
      <c r="G65" s="1523">
        <f t="shared" si="7"/>
        <v>0</v>
      </c>
      <c r="H65" s="1523">
        <f t="shared" si="7"/>
        <v>0</v>
      </c>
      <c r="I65" s="1523">
        <f t="shared" si="7"/>
        <v>0</v>
      </c>
      <c r="J65" s="1523">
        <f t="shared" si="7"/>
        <v>0</v>
      </c>
      <c r="K65" s="1523">
        <f t="shared" si="7"/>
        <v>0</v>
      </c>
      <c r="L65" s="1523">
        <f t="shared" si="7"/>
        <v>0</v>
      </c>
      <c r="M65" s="1523">
        <f t="shared" si="7"/>
        <v>0</v>
      </c>
      <c r="N65" s="1523">
        <f t="shared" si="7"/>
        <v>0</v>
      </c>
      <c r="O65" s="1523">
        <f t="shared" si="7"/>
        <v>0</v>
      </c>
      <c r="P65" s="1523">
        <f t="shared" si="7"/>
        <v>0</v>
      </c>
      <c r="Q65" s="1523">
        <f t="shared" si="7"/>
        <v>0</v>
      </c>
      <c r="R65" s="1523">
        <f t="shared" si="7"/>
        <v>0</v>
      </c>
      <c r="S65" s="1523">
        <f t="shared" si="7"/>
        <v>0</v>
      </c>
      <c r="T65" s="1523">
        <f>T71+T74+T77+T80+T83+T86+T89</f>
        <v>0</v>
      </c>
      <c r="U65" s="1508">
        <f t="shared" si="7"/>
        <v>0</v>
      </c>
    </row>
    <row r="66" spans="2:21" s="1198" customFormat="1" ht="14.5">
      <c r="B66" s="1524"/>
      <c r="C66" s="1371"/>
    </row>
    <row r="67" spans="2:21" s="1198" customFormat="1" ht="15" thickBot="1"/>
    <row r="68" spans="2:21" s="1198" customFormat="1" ht="27.65" customHeight="1" thickBot="1">
      <c r="B68" s="1627" t="s">
        <v>342</v>
      </c>
      <c r="C68" s="1645"/>
    </row>
    <row r="69" spans="2:21" s="1198" customFormat="1" ht="19" thickBot="1">
      <c r="B69" s="1525" t="s">
        <v>166</v>
      </c>
      <c r="C69" s="1526"/>
    </row>
    <row r="70" spans="2:21" s="1198" customFormat="1" ht="29.9" customHeight="1" thickBot="1">
      <c r="B70" s="1372" t="s">
        <v>341</v>
      </c>
      <c r="C70" s="1527" t="s">
        <v>52</v>
      </c>
      <c r="D70" s="1519"/>
      <c r="E70" s="1398">
        <f>YEAR('2b) Allg. Inputs'!$C$8)</f>
        <v>1900</v>
      </c>
      <c r="F70" s="1399">
        <f>E70+1</f>
        <v>1901</v>
      </c>
      <c r="G70" s="1399">
        <f t="shared" ref="G70:R70" si="8">F70+1</f>
        <v>1902</v>
      </c>
      <c r="H70" s="1399">
        <f t="shared" si="8"/>
        <v>1903</v>
      </c>
      <c r="I70" s="1399">
        <f t="shared" si="8"/>
        <v>1904</v>
      </c>
      <c r="J70" s="1399">
        <f t="shared" si="8"/>
        <v>1905</v>
      </c>
      <c r="K70" s="1399">
        <f t="shared" si="8"/>
        <v>1906</v>
      </c>
      <c r="L70" s="1399">
        <f t="shared" si="8"/>
        <v>1907</v>
      </c>
      <c r="M70" s="1399">
        <f t="shared" si="8"/>
        <v>1908</v>
      </c>
      <c r="N70" s="1399">
        <f t="shared" si="8"/>
        <v>1909</v>
      </c>
      <c r="O70" s="1399">
        <f t="shared" si="8"/>
        <v>1910</v>
      </c>
      <c r="P70" s="1399">
        <f t="shared" si="8"/>
        <v>1911</v>
      </c>
      <c r="Q70" s="1399">
        <f t="shared" si="8"/>
        <v>1912</v>
      </c>
      <c r="R70" s="1399">
        <f t="shared" si="8"/>
        <v>1913</v>
      </c>
      <c r="S70" s="1399">
        <f>IF('4c) Berechnungen_MFS'!E99 = "Nein",R70+1, R70+1&amp;" 1. Teil-KJ")</f>
        <v>1914</v>
      </c>
      <c r="T70" s="1400" t="str">
        <f>IF('4c) Berechnungen_MFS'!E99 = "Nein","", R70+1&amp;" 2. Teil-KJ")</f>
        <v/>
      </c>
      <c r="U70" s="1401" t="str">
        <f>IF('4c) Berechnungen_MFS'!E99="Ja",R70+2,"")</f>
        <v/>
      </c>
    </row>
    <row r="71" spans="2:21" s="1198" customFormat="1" ht="20.5" customHeight="1" thickBot="1">
      <c r="B71" s="1520" t="s">
        <v>317</v>
      </c>
      <c r="C71" s="1521" t="s">
        <v>310</v>
      </c>
      <c r="D71" s="1528">
        <f>VLOOKUP('2e) Realisierte Werte (Anlage)'!$C$11,'3b) Referenzsysteme'!$B$5:$K$57,9,FALSE)</f>
        <v>0</v>
      </c>
      <c r="E71" s="1507">
        <f>IF('2e) Realisierte Werte (Anlage)'!$C$11="50: Wasserstoff", E108, IF('2e) Realisierte Werte (Anlage)'!$C$11="51: Synthesegas",E125, IF( '2e) Realisierte Werte (Anlage)'!$C$11="Wärmebereitstellung und Brennstoffeinsatz", E142, VLOOKUP('2e) Realisierte Werte (Anlage)'!$C$11,'3b) Referenzsysteme'!$B$5:$K$57,9,FALSE))))*'2e) Realisierte Werte (Anlage)'!E17</f>
        <v>0</v>
      </c>
      <c r="F71" s="1507">
        <f>IF('2e) Realisierte Werte (Anlage)'!$C$11="50: Wasserstoff", F108, IF('2e) Realisierte Werte (Anlage)'!$C$11="51: Synthesegas",F125, IF( '2e) Realisierte Werte (Anlage)'!$C$11="Wärmebereitstellung und Brennstoffeinsatz", F142, VLOOKUP('2e) Realisierte Werte (Anlage)'!$C$11,'3b) Referenzsysteme'!$B$5:$K$57,9,FALSE))))*'2e) Realisierte Werte (Anlage)'!F17</f>
        <v>0</v>
      </c>
      <c r="G71" s="1507">
        <f>IF('2e) Realisierte Werte (Anlage)'!$C$11="50: Wasserstoff", G108, IF('2e) Realisierte Werte (Anlage)'!$C$11="51: Synthesegas",G125, IF( '2e) Realisierte Werte (Anlage)'!$C$11="Wärmebereitstellung und Brennstoffeinsatz", G142, VLOOKUP('2e) Realisierte Werte (Anlage)'!$C$11,'3b) Referenzsysteme'!$B$5:$K$57,9,FALSE))))*'2e) Realisierte Werte (Anlage)'!G17</f>
        <v>0</v>
      </c>
      <c r="H71" s="1507">
        <f>IF('2e) Realisierte Werte (Anlage)'!$C$11="50: Wasserstoff", H108, IF('2e) Realisierte Werte (Anlage)'!$C$11="51: Synthesegas",H125, IF( '2e) Realisierte Werte (Anlage)'!$C$11="Wärmebereitstellung und Brennstoffeinsatz", H142, VLOOKUP('2e) Realisierte Werte (Anlage)'!$C$11,'3b) Referenzsysteme'!$B$5:$K$57,9,FALSE))))*'2e) Realisierte Werte (Anlage)'!H17</f>
        <v>0</v>
      </c>
      <c r="I71" s="1507">
        <f>IF('2e) Realisierte Werte (Anlage)'!$C$11="50: Wasserstoff", I108, IF('2e) Realisierte Werte (Anlage)'!$C$11="51: Synthesegas",I125, IF( '2e) Realisierte Werte (Anlage)'!$C$11="Wärmebereitstellung und Brennstoffeinsatz", I142, VLOOKUP('2e) Realisierte Werte (Anlage)'!$C$11,'3b) Referenzsysteme'!$B$5:$K$57,9,FALSE))))*'2e) Realisierte Werte (Anlage)'!I17</f>
        <v>0</v>
      </c>
      <c r="J71" s="1507">
        <f>IF('2e) Realisierte Werte (Anlage)'!$C$11="50: Wasserstoff", J108, IF('2e) Realisierte Werte (Anlage)'!$C$11="51: Synthesegas",J125, IF( '2e) Realisierte Werte (Anlage)'!$C$11="Wärmebereitstellung und Brennstoffeinsatz", J142, VLOOKUP('2e) Realisierte Werte (Anlage)'!$C$11,'3b) Referenzsysteme'!$B$5:$K$57,9,FALSE))))*'2e) Realisierte Werte (Anlage)'!J17</f>
        <v>0</v>
      </c>
      <c r="K71" s="1507">
        <f>IF('2e) Realisierte Werte (Anlage)'!$C$11="50: Wasserstoff", K108, IF('2e) Realisierte Werte (Anlage)'!$C$11="51: Synthesegas",K125, IF( '2e) Realisierte Werte (Anlage)'!$C$11="Wärmebereitstellung und Brennstoffeinsatz", K142, VLOOKUP('2e) Realisierte Werte (Anlage)'!$C$11,'3b) Referenzsysteme'!$B$5:$K$57,9,FALSE))))*'2e) Realisierte Werte (Anlage)'!K17</f>
        <v>0</v>
      </c>
      <c r="L71" s="1507">
        <f>IF('2e) Realisierte Werte (Anlage)'!$C$11="50: Wasserstoff", L108, IF('2e) Realisierte Werte (Anlage)'!$C$11="51: Synthesegas",L125, IF( '2e) Realisierte Werte (Anlage)'!$C$11="Wärmebereitstellung und Brennstoffeinsatz", L142, VLOOKUP('2e) Realisierte Werte (Anlage)'!$C$11,'3b) Referenzsysteme'!$B$5:$K$57,9,FALSE))))*'2e) Realisierte Werte (Anlage)'!L17</f>
        <v>0</v>
      </c>
      <c r="M71" s="1507">
        <f>IF('2e) Realisierte Werte (Anlage)'!$C$11="50: Wasserstoff", M108, IF('2e) Realisierte Werte (Anlage)'!$C$11="51: Synthesegas",M125, IF( '2e) Realisierte Werte (Anlage)'!$C$11="Wärmebereitstellung und Brennstoffeinsatz", M142, VLOOKUP('2e) Realisierte Werte (Anlage)'!$C$11,'3b) Referenzsysteme'!$B$5:$K$57,9,FALSE))))*'2e) Realisierte Werte (Anlage)'!M17</f>
        <v>0</v>
      </c>
      <c r="N71" s="1507">
        <f>IF('2e) Realisierte Werte (Anlage)'!$C$11="50: Wasserstoff", N108, IF('2e) Realisierte Werte (Anlage)'!$C$11="51: Synthesegas",N125, IF( '2e) Realisierte Werte (Anlage)'!$C$11="Wärmebereitstellung und Brennstoffeinsatz", N142, VLOOKUP('2e) Realisierte Werte (Anlage)'!$C$11,'3b) Referenzsysteme'!$B$5:$K$57,9,FALSE))))*'2e) Realisierte Werte (Anlage)'!N17</f>
        <v>0</v>
      </c>
      <c r="O71" s="1507">
        <f>IF('2e) Realisierte Werte (Anlage)'!$C$11="50: Wasserstoff", O108, IF('2e) Realisierte Werte (Anlage)'!$C$11="51: Synthesegas",O125, IF( '2e) Realisierte Werte (Anlage)'!$C$11="Wärmebereitstellung und Brennstoffeinsatz", O142, VLOOKUP('2e) Realisierte Werte (Anlage)'!$C$11,'3b) Referenzsysteme'!$B$5:$K$57,9,FALSE))))*'2e) Realisierte Werte (Anlage)'!O17</f>
        <v>0</v>
      </c>
      <c r="P71" s="1507">
        <f>IF('2e) Realisierte Werte (Anlage)'!$C$11="50: Wasserstoff", P108, IF('2e) Realisierte Werte (Anlage)'!$C$11="51: Synthesegas",P125, IF( '2e) Realisierte Werte (Anlage)'!$C$11="Wärmebereitstellung und Brennstoffeinsatz", P142, VLOOKUP('2e) Realisierte Werte (Anlage)'!$C$11,'3b) Referenzsysteme'!$B$5:$K$57,9,FALSE))))*'2e) Realisierte Werte (Anlage)'!P17</f>
        <v>0</v>
      </c>
      <c r="Q71" s="1507">
        <f>IF('2e) Realisierte Werte (Anlage)'!$C$11="50: Wasserstoff", Q108, IF('2e) Realisierte Werte (Anlage)'!$C$11="51: Synthesegas",Q125, IF( '2e) Realisierte Werte (Anlage)'!$C$11="Wärmebereitstellung und Brennstoffeinsatz", Q142, VLOOKUP('2e) Realisierte Werte (Anlage)'!$C$11,'3b) Referenzsysteme'!$B$5:$K$57,9,FALSE))))*'2e) Realisierte Werte (Anlage)'!Q17</f>
        <v>0</v>
      </c>
      <c r="R71" s="1507">
        <f>IF('2e) Realisierte Werte (Anlage)'!$C$11="50: Wasserstoff", R108, IF('2e) Realisierte Werte (Anlage)'!$C$11="51: Synthesegas",R125, IF( '2e) Realisierte Werte (Anlage)'!$C$11="Wärmebereitstellung und Brennstoffeinsatz", R142, VLOOKUP('2e) Realisierte Werte (Anlage)'!$C$11,'3b) Referenzsysteme'!$B$5:$K$57,9,FALSE))))*'2e) Realisierte Werte (Anlage)'!R17</f>
        <v>0</v>
      </c>
      <c r="S71" s="1507">
        <f>IF('2e) Realisierte Werte (Anlage)'!$C$11="50: Wasserstoff", S108, IF('2e) Realisierte Werte (Anlage)'!$C$11="51: Synthesegas",S125, IF( '2e) Realisierte Werte (Anlage)'!$C$11="Wärmebereitstellung und Brennstoffeinsatz", S142, VLOOKUP('2e) Realisierte Werte (Anlage)'!$C$11,'3b) Referenzsysteme'!$B$5:$K$57,9,FALSE))))*'2e) Realisierte Werte (Anlage)'!S17</f>
        <v>0</v>
      </c>
      <c r="T71" s="1507">
        <f>IF('2e) Realisierte Werte (Anlage)'!$C$11="50: Wasserstoff", T108, IF('2e) Realisierte Werte (Anlage)'!$C$11="51: Synthesegas",T125, IF( '2e) Realisierte Werte (Anlage)'!$C$11="Wärmebereitstellung und Brennstoffeinsatz", T142, VLOOKUP('2e) Realisierte Werte (Anlage)'!$C$11,'3b) Referenzsysteme'!$B$5:$K$57,9,FALSE))))*'2e) Realisierte Werte (Anlage)'!T17</f>
        <v>0</v>
      </c>
      <c r="U71" s="1508">
        <f>IF('2e) Realisierte Werte (Anlage)'!$C$11="50: Wasserstoff", U108, IF('2e) Realisierte Werte (Anlage)'!$C$11="51: Synthesegas",U125, IF( '2e) Realisierte Werte (Anlage)'!$C$11="Wärmebereitstellung und Brennstoffeinsatz", U142, VLOOKUP('2e) Realisierte Werte (Anlage)'!$C$11,'3b) Referenzsysteme'!$B$5:$K$57,9,FALSE))))*'2e) Realisierte Werte (Anlage)'!U17</f>
        <v>0</v>
      </c>
    </row>
    <row r="72" spans="2:21" s="1198" customFormat="1" ht="19" thickBot="1">
      <c r="B72" s="1529" t="s">
        <v>323</v>
      </c>
      <c r="C72" s="1530"/>
    </row>
    <row r="73" spans="2:21" s="1198" customFormat="1" ht="29.9" customHeight="1" thickBot="1">
      <c r="B73" s="1372" t="s">
        <v>341</v>
      </c>
      <c r="C73" s="1397" t="s">
        <v>52</v>
      </c>
      <c r="D73" s="1519"/>
      <c r="E73" s="1398">
        <f>YEAR('2b) Allg. Inputs'!$C$8)</f>
        <v>1900</v>
      </c>
      <c r="F73" s="1399">
        <f>E73+1</f>
        <v>1901</v>
      </c>
      <c r="G73" s="1399">
        <f t="shared" ref="G73:R73" si="9">F73+1</f>
        <v>1902</v>
      </c>
      <c r="H73" s="1399">
        <f t="shared" si="9"/>
        <v>1903</v>
      </c>
      <c r="I73" s="1399">
        <f t="shared" si="9"/>
        <v>1904</v>
      </c>
      <c r="J73" s="1399">
        <f t="shared" si="9"/>
        <v>1905</v>
      </c>
      <c r="K73" s="1399">
        <f t="shared" si="9"/>
        <v>1906</v>
      </c>
      <c r="L73" s="1399">
        <f t="shared" si="9"/>
        <v>1907</v>
      </c>
      <c r="M73" s="1399">
        <f t="shared" si="9"/>
        <v>1908</v>
      </c>
      <c r="N73" s="1399">
        <f t="shared" si="9"/>
        <v>1909</v>
      </c>
      <c r="O73" s="1399">
        <f t="shared" si="9"/>
        <v>1910</v>
      </c>
      <c r="P73" s="1399">
        <f t="shared" si="9"/>
        <v>1911</v>
      </c>
      <c r="Q73" s="1399">
        <f t="shared" si="9"/>
        <v>1912</v>
      </c>
      <c r="R73" s="1399">
        <f t="shared" si="9"/>
        <v>1913</v>
      </c>
      <c r="S73" s="1399">
        <f>IF('4c) Berechnungen_MFS'!E99 = "Nein",R73+1, R73+1&amp;" 1. Teil-KJ")</f>
        <v>1914</v>
      </c>
      <c r="T73" s="1400" t="str">
        <f>IF('4c) Berechnungen_MFS'!E99 = "Nein","", R73+1&amp;" 2. Teil-KJ")</f>
        <v/>
      </c>
      <c r="U73" s="1401" t="str">
        <f>IF('4c) Berechnungen_MFS'!E99="Ja",R73+2,"")</f>
        <v/>
      </c>
    </row>
    <row r="74" spans="2:21" s="1198" customFormat="1" ht="22.5" customHeight="1" thickBot="1">
      <c r="B74" s="1520" t="s">
        <v>317</v>
      </c>
      <c r="C74" s="1521" t="s">
        <v>310</v>
      </c>
      <c r="D74" s="1528">
        <f>VLOOKUP('2e) Realisierte Werte (Anlage)'!$D$11,'3b) Referenzsysteme'!$B$5:$K$57,9,FALSE)</f>
        <v>0</v>
      </c>
      <c r="E74" s="1507">
        <f>IF('2e) Realisierte Werte (Anlage)'!$D$11="50: Wasserstoff", E108, IF('2e) Realisierte Werte (Anlage)'!$D$11="51: Synthesegas",E125, IF( '2e) Realisierte Werte (Anlage)'!$D$11="Wärmebereitstellung und Brennstoffeinsatz", E142, VLOOKUP('2e) Realisierte Werte (Anlage)'!$D$11,'3b) Referenzsysteme'!$B$5:$K$57,9,FALSE))))*'2e) Realisierte Werte (Anlage)'!E$18</f>
        <v>0</v>
      </c>
      <c r="F74" s="1507">
        <f>IF('2e) Realisierte Werte (Anlage)'!$D$11="50: Wasserstoff", F108, IF('2e) Realisierte Werte (Anlage)'!$D$11="51: Synthesegas",F125, IF( '2e) Realisierte Werte (Anlage)'!$D$11="Wärmebereitstellung und Brennstoffeinsatz", F142, VLOOKUP('2e) Realisierte Werte (Anlage)'!$D$11,'3b) Referenzsysteme'!$B$5:$K$57,9,FALSE))))*'2e) Realisierte Werte (Anlage)'!F$18</f>
        <v>0</v>
      </c>
      <c r="G74" s="1507">
        <f>IF('2e) Realisierte Werte (Anlage)'!$D$11="50: Wasserstoff", G108, IF('2e) Realisierte Werte (Anlage)'!$D$11="51: Synthesegas",G125, IF( '2e) Realisierte Werte (Anlage)'!$D$11="Wärmebereitstellung und Brennstoffeinsatz", G142, VLOOKUP('2e) Realisierte Werte (Anlage)'!$D$11,'3b) Referenzsysteme'!$B$5:$K$57,9,FALSE))))*'2e) Realisierte Werte (Anlage)'!G$18</f>
        <v>0</v>
      </c>
      <c r="H74" s="1507">
        <f>IF('2e) Realisierte Werte (Anlage)'!$D$11="50: Wasserstoff", H108, IF('2e) Realisierte Werte (Anlage)'!$D$11="51: Synthesegas",H125, IF( '2e) Realisierte Werte (Anlage)'!$D$11="Wärmebereitstellung und Brennstoffeinsatz", H142, VLOOKUP('2e) Realisierte Werte (Anlage)'!$D$11,'3b) Referenzsysteme'!$B$5:$K$57,9,FALSE))))*'2e) Realisierte Werte (Anlage)'!H$18</f>
        <v>0</v>
      </c>
      <c r="I74" s="1507">
        <f>IF('2e) Realisierte Werte (Anlage)'!$D$11="50: Wasserstoff", I108, IF('2e) Realisierte Werte (Anlage)'!$D$11="51: Synthesegas",I125, IF( '2e) Realisierte Werte (Anlage)'!$D$11="Wärmebereitstellung und Brennstoffeinsatz", I142, VLOOKUP('2e) Realisierte Werte (Anlage)'!$D$11,'3b) Referenzsysteme'!$B$5:$K$57,9,FALSE))))*'2e) Realisierte Werte (Anlage)'!I$18</f>
        <v>0</v>
      </c>
      <c r="J74" s="1507">
        <f>IF('2e) Realisierte Werte (Anlage)'!$D$11="50: Wasserstoff", J108, IF('2e) Realisierte Werte (Anlage)'!$D$11="51: Synthesegas",J125, IF( '2e) Realisierte Werte (Anlage)'!$D$11="Wärmebereitstellung und Brennstoffeinsatz", J142, VLOOKUP('2e) Realisierte Werte (Anlage)'!$D$11,'3b) Referenzsysteme'!$B$5:$K$57,9,FALSE))))*'2e) Realisierte Werte (Anlage)'!J$18</f>
        <v>0</v>
      </c>
      <c r="K74" s="1507">
        <f>IF('2e) Realisierte Werte (Anlage)'!$D$11="50: Wasserstoff", K108, IF('2e) Realisierte Werte (Anlage)'!$D$11="51: Synthesegas",K125, IF( '2e) Realisierte Werte (Anlage)'!$D$11="Wärmebereitstellung und Brennstoffeinsatz", K142, VLOOKUP('2e) Realisierte Werte (Anlage)'!$D$11,'3b) Referenzsysteme'!$B$5:$K$57,9,FALSE))))*'2e) Realisierte Werte (Anlage)'!K$18</f>
        <v>0</v>
      </c>
      <c r="L74" s="1507">
        <f>IF('2e) Realisierte Werte (Anlage)'!$D$11="50: Wasserstoff", L108, IF('2e) Realisierte Werte (Anlage)'!$D$11="51: Synthesegas",L125, IF( '2e) Realisierte Werte (Anlage)'!$D$11="Wärmebereitstellung und Brennstoffeinsatz", L142, VLOOKUP('2e) Realisierte Werte (Anlage)'!$D$11,'3b) Referenzsysteme'!$B$5:$K$57,9,FALSE))))*'2e) Realisierte Werte (Anlage)'!L$18</f>
        <v>0</v>
      </c>
      <c r="M74" s="1507">
        <f>IF('2e) Realisierte Werte (Anlage)'!$D$11="50: Wasserstoff", M108, IF('2e) Realisierte Werte (Anlage)'!$D$11="51: Synthesegas",M125, IF( '2e) Realisierte Werte (Anlage)'!$D$11="Wärmebereitstellung und Brennstoffeinsatz", M142, VLOOKUP('2e) Realisierte Werte (Anlage)'!$D$11,'3b) Referenzsysteme'!$B$5:$K$57,9,FALSE))))*'2e) Realisierte Werte (Anlage)'!M$18</f>
        <v>0</v>
      </c>
      <c r="N74" s="1507">
        <f>IF('2e) Realisierte Werte (Anlage)'!$D$11="50: Wasserstoff", N108, IF('2e) Realisierte Werte (Anlage)'!$D$11="51: Synthesegas",N125, IF( '2e) Realisierte Werte (Anlage)'!$D$11="Wärmebereitstellung und Brennstoffeinsatz", N142, VLOOKUP('2e) Realisierte Werte (Anlage)'!$D$11,'3b) Referenzsysteme'!$B$5:$K$57,9,FALSE))))*'2e) Realisierte Werte (Anlage)'!N$18</f>
        <v>0</v>
      </c>
      <c r="O74" s="1507">
        <f>IF('2e) Realisierte Werte (Anlage)'!$D$11="50: Wasserstoff", O108, IF('2e) Realisierte Werte (Anlage)'!$D$11="51: Synthesegas",O125, IF( '2e) Realisierte Werte (Anlage)'!$D$11="Wärmebereitstellung und Brennstoffeinsatz", O142, VLOOKUP('2e) Realisierte Werte (Anlage)'!$D$11,'3b) Referenzsysteme'!$B$5:$K$57,9,FALSE))))*'2e) Realisierte Werte (Anlage)'!O$18</f>
        <v>0</v>
      </c>
      <c r="P74" s="1507">
        <f>IF('2e) Realisierte Werte (Anlage)'!$D$11="50: Wasserstoff", P108, IF('2e) Realisierte Werte (Anlage)'!$D$11="51: Synthesegas",P125, IF( '2e) Realisierte Werte (Anlage)'!$D$11="Wärmebereitstellung und Brennstoffeinsatz", P142, VLOOKUP('2e) Realisierte Werte (Anlage)'!$D$11,'3b) Referenzsysteme'!$B$5:$K$57,9,FALSE))))*'2e) Realisierte Werte (Anlage)'!P$18</f>
        <v>0</v>
      </c>
      <c r="Q74" s="1507">
        <f>IF('2e) Realisierte Werte (Anlage)'!$D$11="50: Wasserstoff", Q108, IF('2e) Realisierte Werte (Anlage)'!$D$11="51: Synthesegas",Q125, IF( '2e) Realisierte Werte (Anlage)'!$D$11="Wärmebereitstellung und Brennstoffeinsatz", Q142, VLOOKUP('2e) Realisierte Werte (Anlage)'!$D$11,'3b) Referenzsysteme'!$B$5:$K$57,9,FALSE))))*'2e) Realisierte Werte (Anlage)'!Q$18</f>
        <v>0</v>
      </c>
      <c r="R74" s="1507">
        <f>IF('2e) Realisierte Werte (Anlage)'!$D$11="50: Wasserstoff", R108, IF('2e) Realisierte Werte (Anlage)'!$D$11="51: Synthesegas",R125, IF( '2e) Realisierte Werte (Anlage)'!$D$11="Wärmebereitstellung und Brennstoffeinsatz", R142, VLOOKUP('2e) Realisierte Werte (Anlage)'!$D$11,'3b) Referenzsysteme'!$B$5:$K$57,9,FALSE))))*'2e) Realisierte Werte (Anlage)'!R$18</f>
        <v>0</v>
      </c>
      <c r="S74" s="1507">
        <f>IF('2e) Realisierte Werte (Anlage)'!$D$11="50: Wasserstoff", S108, IF('2e) Realisierte Werte (Anlage)'!$D$11="51: Synthesegas",S125, IF( '2e) Realisierte Werte (Anlage)'!$D$11="Wärmebereitstellung und Brennstoffeinsatz", S142, VLOOKUP('2e) Realisierte Werte (Anlage)'!$D$11,'3b) Referenzsysteme'!$B$5:$K$57,9,FALSE))))*'2e) Realisierte Werte (Anlage)'!S$18</f>
        <v>0</v>
      </c>
      <c r="T74" s="1507">
        <f>IF('2e) Realisierte Werte (Anlage)'!$D$11="50: Wasserstoff", T108, IF('2e) Realisierte Werte (Anlage)'!$D$11="51: Synthesegas",T125, IF( '2e) Realisierte Werte (Anlage)'!$D$11="Wärmebereitstellung und Brennstoffeinsatz", T142, VLOOKUP('2e) Realisierte Werte (Anlage)'!$D$11,'3b) Referenzsysteme'!$B$5:$K$57,9,FALSE))))*'2e) Realisierte Werte (Anlage)'!T$18</f>
        <v>0</v>
      </c>
      <c r="U74" s="1508">
        <f>IF('2e) Realisierte Werte (Anlage)'!$D$11="50: Wasserstoff", U108, IF('2e) Realisierte Werte (Anlage)'!$D$11="51: Synthesegas",U125, IF( '2e) Realisierte Werte (Anlage)'!$D$11="Wärmebereitstellung und Brennstoffeinsatz", U142, VLOOKUP('2e) Realisierte Werte (Anlage)'!$D$11,'3b) Referenzsysteme'!$B$5:$K$57,9,FALSE))))*'2e) Realisierte Werte (Anlage)'!U$18</f>
        <v>0</v>
      </c>
    </row>
    <row r="75" spans="2:21" s="1198" customFormat="1" ht="19" thickBot="1">
      <c r="B75" s="1529" t="s">
        <v>324</v>
      </c>
      <c r="C75" s="1530"/>
    </row>
    <row r="76" spans="2:21" s="1198" customFormat="1" ht="29.9" customHeight="1" thickBot="1">
      <c r="B76" s="1372" t="s">
        <v>341</v>
      </c>
      <c r="C76" s="1397" t="s">
        <v>52</v>
      </c>
      <c r="D76" s="1519"/>
      <c r="E76" s="1398">
        <f>YEAR('2b) Allg. Inputs'!$C$8)</f>
        <v>1900</v>
      </c>
      <c r="F76" s="1399">
        <f>E76+1</f>
        <v>1901</v>
      </c>
      <c r="G76" s="1399">
        <f t="shared" ref="G76:R76" si="10">F76+1</f>
        <v>1902</v>
      </c>
      <c r="H76" s="1399">
        <f t="shared" si="10"/>
        <v>1903</v>
      </c>
      <c r="I76" s="1399">
        <f t="shared" si="10"/>
        <v>1904</v>
      </c>
      <c r="J76" s="1399">
        <f t="shared" si="10"/>
        <v>1905</v>
      </c>
      <c r="K76" s="1399">
        <f t="shared" si="10"/>
        <v>1906</v>
      </c>
      <c r="L76" s="1399">
        <f t="shared" si="10"/>
        <v>1907</v>
      </c>
      <c r="M76" s="1399">
        <f t="shared" si="10"/>
        <v>1908</v>
      </c>
      <c r="N76" s="1399">
        <f t="shared" si="10"/>
        <v>1909</v>
      </c>
      <c r="O76" s="1399">
        <f t="shared" si="10"/>
        <v>1910</v>
      </c>
      <c r="P76" s="1399">
        <f t="shared" si="10"/>
        <v>1911</v>
      </c>
      <c r="Q76" s="1399">
        <f t="shared" si="10"/>
        <v>1912</v>
      </c>
      <c r="R76" s="1399">
        <f t="shared" si="10"/>
        <v>1913</v>
      </c>
      <c r="S76" s="1399">
        <f>IF('4c) Berechnungen_MFS'!E99 = "Nein",R76+1, R76+1&amp;" 1. Teil-KJ")</f>
        <v>1914</v>
      </c>
      <c r="T76" s="1400" t="str">
        <f>IF('4c) Berechnungen_MFS'!E99 = "Nein","", R76+1&amp;" 2. Teil-KJ")</f>
        <v/>
      </c>
      <c r="U76" s="1401" t="str">
        <f>IF('4c) Berechnungen_MFS'!E99="Ja",R76+2,"")</f>
        <v/>
      </c>
    </row>
    <row r="77" spans="2:21" s="1198" customFormat="1" ht="19.5" customHeight="1" thickBot="1">
      <c r="B77" s="1520" t="s">
        <v>317</v>
      </c>
      <c r="C77" s="1521" t="s">
        <v>310</v>
      </c>
      <c r="D77" s="1528">
        <f>VLOOKUP('2e) Realisierte Werte (Anlage)'!$E$11,'3b) Referenzsysteme'!$B$5:$K$57,9,FALSE)</f>
        <v>0</v>
      </c>
      <c r="E77" s="1507">
        <f>IF('2e) Realisierte Werte (Anlage)'!$E$11="50: Wasserstoff", E108, IF('2e) Realisierte Werte (Anlage)'!$E$11="51: Synthesegas",E125, IF( '2e) Realisierte Werte (Anlage)'!$E$11="Wärmebereitstellung und Brennstoffeinsatz", E142, VLOOKUP('2e) Realisierte Werte (Anlage)'!$E$11,'3b) Referenzsysteme'!$B$5:$K$57,9,FALSE))))*'2e) Realisierte Werte (Anlage)'!E$19</f>
        <v>0</v>
      </c>
      <c r="F77" s="1507">
        <f>IF('2e) Realisierte Werte (Anlage)'!$E$11="50: Wasserstoff", F108, IF('2e) Realisierte Werte (Anlage)'!$E$11="51: Synthesegas",F125, IF( '2e) Realisierte Werte (Anlage)'!$E$11="Wärmebereitstellung und Brennstoffeinsatz", F142, VLOOKUP('2e) Realisierte Werte (Anlage)'!$E$11,'3b) Referenzsysteme'!$B$5:$K$57,9,FALSE))))*'2e) Realisierte Werte (Anlage)'!F$19</f>
        <v>0</v>
      </c>
      <c r="G77" s="1507">
        <f>IF('2e) Realisierte Werte (Anlage)'!$E$11="50: Wasserstoff", G108, IF('2e) Realisierte Werte (Anlage)'!$E$11="51: Synthesegas",G125, IF( '2e) Realisierte Werte (Anlage)'!$E$11="Wärmebereitstellung und Brennstoffeinsatz", G142, VLOOKUP('2e) Realisierte Werte (Anlage)'!$E$11,'3b) Referenzsysteme'!$B$5:$K$57,9,FALSE))))*'2e) Realisierte Werte (Anlage)'!G$19</f>
        <v>0</v>
      </c>
      <c r="H77" s="1507">
        <f>IF('2e) Realisierte Werte (Anlage)'!$E$11="50: Wasserstoff", H108, IF('2e) Realisierte Werte (Anlage)'!$E$11="51: Synthesegas",H125, IF( '2e) Realisierte Werte (Anlage)'!$E$11="Wärmebereitstellung und Brennstoffeinsatz", H142, VLOOKUP('2e) Realisierte Werte (Anlage)'!$E$11,'3b) Referenzsysteme'!$B$5:$K$57,9,FALSE))))*'2e) Realisierte Werte (Anlage)'!H$19</f>
        <v>0</v>
      </c>
      <c r="I77" s="1507">
        <f>IF('2e) Realisierte Werte (Anlage)'!$E$11="50: Wasserstoff", I108, IF('2e) Realisierte Werte (Anlage)'!$E$11="51: Synthesegas",I125, IF( '2e) Realisierte Werte (Anlage)'!$E$11="Wärmebereitstellung und Brennstoffeinsatz", I142, VLOOKUP('2e) Realisierte Werte (Anlage)'!$E$11,'3b) Referenzsysteme'!$B$5:$K$57,9,FALSE))))*'2e) Realisierte Werte (Anlage)'!I$19</f>
        <v>0</v>
      </c>
      <c r="J77" s="1507">
        <f>IF('2e) Realisierte Werte (Anlage)'!$E$11="50: Wasserstoff", J108, IF('2e) Realisierte Werte (Anlage)'!$E$11="51: Synthesegas",J125, IF( '2e) Realisierte Werte (Anlage)'!$E$11="Wärmebereitstellung und Brennstoffeinsatz", J142, VLOOKUP('2e) Realisierte Werte (Anlage)'!$E$11,'3b) Referenzsysteme'!$B$5:$K$57,9,FALSE))))*'2e) Realisierte Werte (Anlage)'!J$19</f>
        <v>0</v>
      </c>
      <c r="K77" s="1507">
        <f>IF('2e) Realisierte Werte (Anlage)'!$E$11="50: Wasserstoff", K108, IF('2e) Realisierte Werte (Anlage)'!$E$11="51: Synthesegas",K125, IF( '2e) Realisierte Werte (Anlage)'!$E$11="Wärmebereitstellung und Brennstoffeinsatz", K142, VLOOKUP('2e) Realisierte Werte (Anlage)'!$E$11,'3b) Referenzsysteme'!$B$5:$K$57,9,FALSE))))*'2e) Realisierte Werte (Anlage)'!K$19</f>
        <v>0</v>
      </c>
      <c r="L77" s="1507">
        <f>IF('2e) Realisierte Werte (Anlage)'!$E$11="50: Wasserstoff", L108, IF('2e) Realisierte Werte (Anlage)'!$E$11="51: Synthesegas",L125, IF( '2e) Realisierte Werte (Anlage)'!$E$11="Wärmebereitstellung und Brennstoffeinsatz", L142, VLOOKUP('2e) Realisierte Werte (Anlage)'!$E$11,'3b) Referenzsysteme'!$B$5:$K$57,9,FALSE))))*'2e) Realisierte Werte (Anlage)'!L$19</f>
        <v>0</v>
      </c>
      <c r="M77" s="1507">
        <f>IF('2e) Realisierte Werte (Anlage)'!$E$11="50: Wasserstoff", M108, IF('2e) Realisierte Werte (Anlage)'!$E$11="51: Synthesegas",M125, IF( '2e) Realisierte Werte (Anlage)'!$E$11="Wärmebereitstellung und Brennstoffeinsatz", M142, VLOOKUP('2e) Realisierte Werte (Anlage)'!$E$11,'3b) Referenzsysteme'!$B$5:$K$57,9,FALSE))))*'2e) Realisierte Werte (Anlage)'!M$19</f>
        <v>0</v>
      </c>
      <c r="N77" s="1507">
        <f>IF('2e) Realisierte Werte (Anlage)'!$E$11="50: Wasserstoff", N108, IF('2e) Realisierte Werte (Anlage)'!$E$11="51: Synthesegas",N125, IF( '2e) Realisierte Werte (Anlage)'!$E$11="Wärmebereitstellung und Brennstoffeinsatz", N142, VLOOKUP('2e) Realisierte Werte (Anlage)'!$E$11,'3b) Referenzsysteme'!$B$5:$K$57,9,FALSE))))*'2e) Realisierte Werte (Anlage)'!N$19</f>
        <v>0</v>
      </c>
      <c r="O77" s="1507">
        <f>IF('2e) Realisierte Werte (Anlage)'!$E$11="50: Wasserstoff", O108, IF('2e) Realisierte Werte (Anlage)'!$E$11="51: Synthesegas",O125, IF( '2e) Realisierte Werte (Anlage)'!$E$11="Wärmebereitstellung und Brennstoffeinsatz", O142, VLOOKUP('2e) Realisierte Werte (Anlage)'!$E$11,'3b) Referenzsysteme'!$B$5:$K$57,9,FALSE))))*'2e) Realisierte Werte (Anlage)'!O$19</f>
        <v>0</v>
      </c>
      <c r="P77" s="1507">
        <f>IF('2e) Realisierte Werte (Anlage)'!$E$11="50: Wasserstoff", P108, IF('2e) Realisierte Werte (Anlage)'!$E$11="51: Synthesegas",P125, IF( '2e) Realisierte Werte (Anlage)'!$E$11="Wärmebereitstellung und Brennstoffeinsatz", P142, VLOOKUP('2e) Realisierte Werte (Anlage)'!$E$11,'3b) Referenzsysteme'!$B$5:$K$57,9,FALSE))))*'2e) Realisierte Werte (Anlage)'!P$19</f>
        <v>0</v>
      </c>
      <c r="Q77" s="1507">
        <f>IF('2e) Realisierte Werte (Anlage)'!$E$11="50: Wasserstoff", Q108, IF('2e) Realisierte Werte (Anlage)'!$E$11="51: Synthesegas",Q125, IF( '2e) Realisierte Werte (Anlage)'!$E$11="Wärmebereitstellung und Brennstoffeinsatz", Q142, VLOOKUP('2e) Realisierte Werte (Anlage)'!$E$11,'3b) Referenzsysteme'!$B$5:$K$57,9,FALSE))))*'2e) Realisierte Werte (Anlage)'!Q$19</f>
        <v>0</v>
      </c>
      <c r="R77" s="1507">
        <f>IF('2e) Realisierte Werte (Anlage)'!$E$11="50: Wasserstoff", R108, IF('2e) Realisierte Werte (Anlage)'!$E$11="51: Synthesegas",R125, IF( '2e) Realisierte Werte (Anlage)'!$E$11="Wärmebereitstellung und Brennstoffeinsatz", R142, VLOOKUP('2e) Realisierte Werte (Anlage)'!$E$11,'3b) Referenzsysteme'!$B$5:$K$57,9,FALSE))))*'2e) Realisierte Werte (Anlage)'!R$19</f>
        <v>0</v>
      </c>
      <c r="S77" s="1507">
        <f>IF('2e) Realisierte Werte (Anlage)'!$E$11="50: Wasserstoff", S108, IF('2e) Realisierte Werte (Anlage)'!$E$11="51: Synthesegas",S125, IF( '2e) Realisierte Werte (Anlage)'!$E$11="Wärmebereitstellung und Brennstoffeinsatz", S142, VLOOKUP('2e) Realisierte Werte (Anlage)'!$E$11,'3b) Referenzsysteme'!$B$5:$K$57,9,FALSE))))*'2e) Realisierte Werte (Anlage)'!S$19</f>
        <v>0</v>
      </c>
      <c r="T77" s="1507">
        <f>IF('2e) Realisierte Werte (Anlage)'!$E$11="50: Wasserstoff", T108, IF('2e) Realisierte Werte (Anlage)'!$E$11="51: Synthesegas",T125, IF( '2e) Realisierte Werte (Anlage)'!$E$11="Wärmebereitstellung und Brennstoffeinsatz", T142, VLOOKUP('2e) Realisierte Werte (Anlage)'!$E$11,'3b) Referenzsysteme'!$B$5:$K$57,9,FALSE))))*'2e) Realisierte Werte (Anlage)'!T$19</f>
        <v>0</v>
      </c>
      <c r="U77" s="1508">
        <f>IF('2e) Realisierte Werte (Anlage)'!$E$11="50: Wasserstoff", U108, IF('2e) Realisierte Werte (Anlage)'!$E$11="51: Synthesegas",U125, IF( '2e) Realisierte Werte (Anlage)'!$E$11="Wärmebereitstellung und Brennstoffeinsatz", U142, VLOOKUP('2e) Realisierte Werte (Anlage)'!$E$11,'3b) Referenzsysteme'!$B$5:$K$57,9,FALSE))))*'2e) Realisierte Werte (Anlage)'!U$19</f>
        <v>0</v>
      </c>
    </row>
    <row r="78" spans="2:21" s="1198" customFormat="1" ht="19" thickBot="1">
      <c r="B78" s="1531" t="s">
        <v>325</v>
      </c>
      <c r="C78" s="1532"/>
    </row>
    <row r="79" spans="2:21" s="1198" customFormat="1" ht="29.9" customHeight="1" thickBot="1">
      <c r="B79" s="1372" t="s">
        <v>341</v>
      </c>
      <c r="C79" s="1527" t="s">
        <v>52</v>
      </c>
      <c r="D79" s="1519"/>
      <c r="E79" s="1398">
        <f>YEAR('2b) Allg. Inputs'!$C$8)</f>
        <v>1900</v>
      </c>
      <c r="F79" s="1399">
        <f>E79+1</f>
        <v>1901</v>
      </c>
      <c r="G79" s="1399">
        <f t="shared" ref="G79:R79" si="11">F79+1</f>
        <v>1902</v>
      </c>
      <c r="H79" s="1399">
        <f t="shared" si="11"/>
        <v>1903</v>
      </c>
      <c r="I79" s="1399">
        <f t="shared" si="11"/>
        <v>1904</v>
      </c>
      <c r="J79" s="1399">
        <f t="shared" si="11"/>
        <v>1905</v>
      </c>
      <c r="K79" s="1399">
        <f t="shared" si="11"/>
        <v>1906</v>
      </c>
      <c r="L79" s="1399">
        <f t="shared" si="11"/>
        <v>1907</v>
      </c>
      <c r="M79" s="1399">
        <f t="shared" si="11"/>
        <v>1908</v>
      </c>
      <c r="N79" s="1399">
        <f t="shared" si="11"/>
        <v>1909</v>
      </c>
      <c r="O79" s="1399">
        <f t="shared" si="11"/>
        <v>1910</v>
      </c>
      <c r="P79" s="1399">
        <f t="shared" si="11"/>
        <v>1911</v>
      </c>
      <c r="Q79" s="1399">
        <f t="shared" si="11"/>
        <v>1912</v>
      </c>
      <c r="R79" s="1399">
        <f t="shared" si="11"/>
        <v>1913</v>
      </c>
      <c r="S79" s="1399">
        <f>IF('4c) Berechnungen_MFS'!E99 = "Nein",R79+1, R79+1&amp;" 1. Teil-KJ")</f>
        <v>1914</v>
      </c>
      <c r="T79" s="1400" t="str">
        <f>IF('4c) Berechnungen_MFS'!E99 = "Nein","", R79+1&amp;" 2. Teil-KJ")</f>
        <v/>
      </c>
      <c r="U79" s="1401" t="str">
        <f>IF('4c) Berechnungen_MFS'!E99="Ja",R79+2,"")</f>
        <v/>
      </c>
    </row>
    <row r="80" spans="2:21" s="1198" customFormat="1" ht="18.649999999999999" customHeight="1" thickBot="1">
      <c r="B80" s="1520" t="s">
        <v>317</v>
      </c>
      <c r="C80" s="1521" t="s">
        <v>310</v>
      </c>
      <c r="D80" s="1528">
        <f>VLOOKUP('2e) Realisierte Werte (Anlage)'!$F$11,'3b) Referenzsysteme'!$B$5:$K$57,9,FALSE)</f>
        <v>0</v>
      </c>
      <c r="E80" s="1507">
        <f>IF('2e) Realisierte Werte (Anlage)'!$F$11="50: Wasserstoff", E108, IF('2e) Realisierte Werte (Anlage)'!$F$11="51: Synthesegas",E125, IF( '2e) Realisierte Werte (Anlage)'!$F$11="Wärmebereitstellung und Brennstoffeinsatz", E142, VLOOKUP('2e) Realisierte Werte (Anlage)'!$F$11,'3b) Referenzsysteme'!$B$5:$K$57,9,FALSE))))*'2e) Realisierte Werte (Anlage)'!E$20</f>
        <v>0</v>
      </c>
      <c r="F80" s="1507">
        <f>IF('2e) Realisierte Werte (Anlage)'!$F$11="50: Wasserstoff", F108, IF('2e) Realisierte Werte (Anlage)'!$F$11="51: Synthesegas",F125, IF( '2e) Realisierte Werte (Anlage)'!$F$11="Wärmebereitstellung und Brennstoffeinsatz", F142, VLOOKUP('2e) Realisierte Werte (Anlage)'!$F$11,'3b) Referenzsysteme'!$B$5:$K$57,9,FALSE))))*'2e) Realisierte Werte (Anlage)'!F$20</f>
        <v>0</v>
      </c>
      <c r="G80" s="1507">
        <f>IF('2e) Realisierte Werte (Anlage)'!$F$11="50: Wasserstoff", G108, IF('2e) Realisierte Werte (Anlage)'!$F$11="51: Synthesegas",G125, IF( '2e) Realisierte Werte (Anlage)'!$F$11="Wärmebereitstellung und Brennstoffeinsatz", G142, VLOOKUP('2e) Realisierte Werte (Anlage)'!$F$11,'3b) Referenzsysteme'!$B$5:$K$57,9,FALSE))))*'2e) Realisierte Werte (Anlage)'!G$20</f>
        <v>0</v>
      </c>
      <c r="H80" s="1507">
        <f>IF('2e) Realisierte Werte (Anlage)'!$F$11="50: Wasserstoff", H108, IF('2e) Realisierte Werte (Anlage)'!$F$11="51: Synthesegas",H125, IF( '2e) Realisierte Werte (Anlage)'!$F$11="Wärmebereitstellung und Brennstoffeinsatz", H142, VLOOKUP('2e) Realisierte Werte (Anlage)'!$F$11,'3b) Referenzsysteme'!$B$5:$K$57,9,FALSE))))*'2e) Realisierte Werte (Anlage)'!H$20</f>
        <v>0</v>
      </c>
      <c r="I80" s="1507">
        <f>IF('2e) Realisierte Werte (Anlage)'!$F$11="50: Wasserstoff", I108, IF('2e) Realisierte Werte (Anlage)'!$F$11="51: Synthesegas",I125, IF( '2e) Realisierte Werte (Anlage)'!$F$11="Wärmebereitstellung und Brennstoffeinsatz", I142, VLOOKUP('2e) Realisierte Werte (Anlage)'!$F$11,'3b) Referenzsysteme'!$B$5:$K$57,9,FALSE))))*'2e) Realisierte Werte (Anlage)'!I$20</f>
        <v>0</v>
      </c>
      <c r="J80" s="1507">
        <f>IF('2e) Realisierte Werte (Anlage)'!$F$11="50: Wasserstoff", J108, IF('2e) Realisierte Werte (Anlage)'!$F$11="51: Synthesegas",J125, IF( '2e) Realisierte Werte (Anlage)'!$F$11="Wärmebereitstellung und Brennstoffeinsatz", J142, VLOOKUP('2e) Realisierte Werte (Anlage)'!$F$11,'3b) Referenzsysteme'!$B$5:$K$57,9,FALSE))))*'2e) Realisierte Werte (Anlage)'!J$20</f>
        <v>0</v>
      </c>
      <c r="K80" s="1507">
        <f>IF('2e) Realisierte Werte (Anlage)'!$F$11="50: Wasserstoff", K108, IF('2e) Realisierte Werte (Anlage)'!$F$11="51: Synthesegas",K125, IF( '2e) Realisierte Werte (Anlage)'!$F$11="Wärmebereitstellung und Brennstoffeinsatz", K142, VLOOKUP('2e) Realisierte Werte (Anlage)'!$F$11,'3b) Referenzsysteme'!$B$5:$K$57,9,FALSE))))*'2e) Realisierte Werte (Anlage)'!K$20</f>
        <v>0</v>
      </c>
      <c r="L80" s="1507">
        <f>IF('2e) Realisierte Werte (Anlage)'!$F$11="50: Wasserstoff", L108, IF('2e) Realisierte Werte (Anlage)'!$F$11="51: Synthesegas",L125, IF( '2e) Realisierte Werte (Anlage)'!$F$11="Wärmebereitstellung und Brennstoffeinsatz", L142, VLOOKUP('2e) Realisierte Werte (Anlage)'!$F$11,'3b) Referenzsysteme'!$B$5:$K$57,9,FALSE))))*'2e) Realisierte Werte (Anlage)'!L$20</f>
        <v>0</v>
      </c>
      <c r="M80" s="1507">
        <f>IF('2e) Realisierte Werte (Anlage)'!$F$11="50: Wasserstoff", M108, IF('2e) Realisierte Werte (Anlage)'!$F$11="51: Synthesegas",M125, IF( '2e) Realisierte Werte (Anlage)'!$F$11="Wärmebereitstellung und Brennstoffeinsatz", M142, VLOOKUP('2e) Realisierte Werte (Anlage)'!$F$11,'3b) Referenzsysteme'!$B$5:$K$57,9,FALSE))))*'2e) Realisierte Werte (Anlage)'!M$20</f>
        <v>0</v>
      </c>
      <c r="N80" s="1507">
        <f>IF('2e) Realisierte Werte (Anlage)'!$F$11="50: Wasserstoff", N108, IF('2e) Realisierte Werte (Anlage)'!$F$11="51: Synthesegas",N125, IF( '2e) Realisierte Werte (Anlage)'!$F$11="Wärmebereitstellung und Brennstoffeinsatz", N142, VLOOKUP('2e) Realisierte Werte (Anlage)'!$F$11,'3b) Referenzsysteme'!$B$5:$K$57,9,FALSE))))*'2e) Realisierte Werte (Anlage)'!N$20</f>
        <v>0</v>
      </c>
      <c r="O80" s="1507">
        <f>IF('2e) Realisierte Werte (Anlage)'!$F$11="50: Wasserstoff", O108, IF('2e) Realisierte Werte (Anlage)'!$F$11="51: Synthesegas",O125, IF( '2e) Realisierte Werte (Anlage)'!$F$11="Wärmebereitstellung und Brennstoffeinsatz", O142, VLOOKUP('2e) Realisierte Werte (Anlage)'!$F$11,'3b) Referenzsysteme'!$B$5:$K$57,9,FALSE))))*'2e) Realisierte Werte (Anlage)'!O$20</f>
        <v>0</v>
      </c>
      <c r="P80" s="1507">
        <f>IF('2e) Realisierte Werte (Anlage)'!$F$11="50: Wasserstoff", P108, IF('2e) Realisierte Werte (Anlage)'!$F$11="51: Synthesegas",P125, IF( '2e) Realisierte Werte (Anlage)'!$F$11="Wärmebereitstellung und Brennstoffeinsatz", P142, VLOOKUP('2e) Realisierte Werte (Anlage)'!$F$11,'3b) Referenzsysteme'!$B$5:$K$57,9,FALSE))))*'2e) Realisierte Werte (Anlage)'!P$20</f>
        <v>0</v>
      </c>
      <c r="Q80" s="1507">
        <f>IF('2e) Realisierte Werte (Anlage)'!$F$11="50: Wasserstoff", Q108, IF('2e) Realisierte Werte (Anlage)'!$F$11="51: Synthesegas",Q125, IF( '2e) Realisierte Werte (Anlage)'!$F$11="Wärmebereitstellung und Brennstoffeinsatz", Q142, VLOOKUP('2e) Realisierte Werte (Anlage)'!$F$11,'3b) Referenzsysteme'!$B$5:$K$57,9,FALSE))))*'2e) Realisierte Werte (Anlage)'!Q$20</f>
        <v>0</v>
      </c>
      <c r="R80" s="1507">
        <f>IF('2e) Realisierte Werte (Anlage)'!$F$11="50: Wasserstoff", R108, IF('2e) Realisierte Werte (Anlage)'!$F$11="51: Synthesegas",R125, IF( '2e) Realisierte Werte (Anlage)'!$F$11="Wärmebereitstellung und Brennstoffeinsatz", R142, VLOOKUP('2e) Realisierte Werte (Anlage)'!$F$11,'3b) Referenzsysteme'!$B$5:$K$57,9,FALSE))))*'2e) Realisierte Werte (Anlage)'!R$20</f>
        <v>0</v>
      </c>
      <c r="S80" s="1507">
        <f>IF('2e) Realisierte Werte (Anlage)'!$F$11="50: Wasserstoff", S108, IF('2e) Realisierte Werte (Anlage)'!$F$11="51: Synthesegas",S125, IF( '2e) Realisierte Werte (Anlage)'!$F$11="Wärmebereitstellung und Brennstoffeinsatz", S142, VLOOKUP('2e) Realisierte Werte (Anlage)'!$F$11,'3b) Referenzsysteme'!$B$5:$K$57,9,FALSE))))*'2e) Realisierte Werte (Anlage)'!S$20</f>
        <v>0</v>
      </c>
      <c r="T80" s="1507">
        <f>IF('2e) Realisierte Werte (Anlage)'!$F$11="50: Wasserstoff", T108, IF('2e) Realisierte Werte (Anlage)'!$F$11="51: Synthesegas",T125, IF( '2e) Realisierte Werte (Anlage)'!$F$11="Wärmebereitstellung und Brennstoffeinsatz", T142, VLOOKUP('2e) Realisierte Werte (Anlage)'!$F$11,'3b) Referenzsysteme'!$B$5:$K$57,9,FALSE))))*'2e) Realisierte Werte (Anlage)'!T$20</f>
        <v>0</v>
      </c>
      <c r="U80" s="1508">
        <f>IF('2e) Realisierte Werte (Anlage)'!$F$11="50: Wasserstoff", U108, IF('2e) Realisierte Werte (Anlage)'!$F$11="51: Synthesegas",U125, IF( '2e) Realisierte Werte (Anlage)'!$F$11="Wärmebereitstellung und Brennstoffeinsatz", U142, VLOOKUP('2e) Realisierte Werte (Anlage)'!$F$11,'3b) Referenzsysteme'!$B$5:$K$57,9,FALSE))))*'2e) Realisierte Werte (Anlage)'!U$20</f>
        <v>0</v>
      </c>
    </row>
    <row r="81" spans="2:21" s="1198" customFormat="1" ht="19" thickBot="1">
      <c r="B81" s="1531" t="s">
        <v>326</v>
      </c>
      <c r="C81" s="1532"/>
    </row>
    <row r="82" spans="2:21" s="1198" customFormat="1" ht="29.9" customHeight="1" thickBot="1">
      <c r="B82" s="1372" t="s">
        <v>341</v>
      </c>
      <c r="C82" s="1527" t="s">
        <v>52</v>
      </c>
      <c r="D82" s="1519"/>
      <c r="E82" s="1398">
        <f>YEAR('2b) Allg. Inputs'!$C$8)</f>
        <v>1900</v>
      </c>
      <c r="F82" s="1399">
        <f>E82+1</f>
        <v>1901</v>
      </c>
      <c r="G82" s="1399">
        <f t="shared" ref="G82:R82" si="12">F82+1</f>
        <v>1902</v>
      </c>
      <c r="H82" s="1399">
        <f t="shared" si="12"/>
        <v>1903</v>
      </c>
      <c r="I82" s="1399">
        <f t="shared" si="12"/>
        <v>1904</v>
      </c>
      <c r="J82" s="1399">
        <f t="shared" si="12"/>
        <v>1905</v>
      </c>
      <c r="K82" s="1399">
        <f t="shared" si="12"/>
        <v>1906</v>
      </c>
      <c r="L82" s="1399">
        <f t="shared" si="12"/>
        <v>1907</v>
      </c>
      <c r="M82" s="1399">
        <f t="shared" si="12"/>
        <v>1908</v>
      </c>
      <c r="N82" s="1399">
        <f t="shared" si="12"/>
        <v>1909</v>
      </c>
      <c r="O82" s="1399">
        <f t="shared" si="12"/>
        <v>1910</v>
      </c>
      <c r="P82" s="1399">
        <f t="shared" si="12"/>
        <v>1911</v>
      </c>
      <c r="Q82" s="1399">
        <f t="shared" si="12"/>
        <v>1912</v>
      </c>
      <c r="R82" s="1399">
        <f t="shared" si="12"/>
        <v>1913</v>
      </c>
      <c r="S82" s="1399">
        <f>IF('4c) Berechnungen_MFS'!E99 = "Nein",R82+1, R82+1&amp;" 1. Teil-KJ")</f>
        <v>1914</v>
      </c>
      <c r="T82" s="1400" t="str">
        <f>IF('4c) Berechnungen_MFS'!E99 = "Nein","", R82+1&amp;" 2. Teil-KJ")</f>
        <v/>
      </c>
      <c r="U82" s="1401" t="str">
        <f>IF('4c) Berechnungen_MFS'!E99="Ja",R82+2,"")</f>
        <v/>
      </c>
    </row>
    <row r="83" spans="2:21" s="1198" customFormat="1" ht="19.5" customHeight="1" thickBot="1">
      <c r="B83" s="1520" t="s">
        <v>317</v>
      </c>
      <c r="C83" s="1533" t="s">
        <v>310</v>
      </c>
      <c r="D83" s="1528">
        <f>VLOOKUP('2e) Realisierte Werte (Anlage)'!$G$11,'3b) Referenzsysteme'!$B$5:$K$57,9,FALSE)</f>
        <v>0</v>
      </c>
      <c r="E83" s="1523">
        <f>IF('2e) Realisierte Werte (Anlage)'!$G$11="50: Wasserstoff", E108, IF('2e) Realisierte Werte (Anlage)'!$G$11="51: Synthesegas",E125, IF( '2e) Realisierte Werte (Anlage)'!$G$11="Wärmebereitstellung und Brennstoffeinsatz", E142, VLOOKUP('2e) Realisierte Werte (Anlage)'!$G$11,'3b) Referenzsysteme'!$B$5:$K$57,9,FALSE))))*'2e) Realisierte Werte (Anlage)'!E$21</f>
        <v>0</v>
      </c>
      <c r="F83" s="1523">
        <f>IF('2e) Realisierte Werte (Anlage)'!$G$11="50: Wasserstoff", F108, IF('2e) Realisierte Werte (Anlage)'!$G$11="51: Synthesegas",F125, IF( '2e) Realisierte Werte (Anlage)'!$G$11="Wärmebereitstellung und Brennstoffeinsatz", F142, VLOOKUP('2e) Realisierte Werte (Anlage)'!$G$11,'3b) Referenzsysteme'!$B$5:$K$57,9,FALSE))))*'2e) Realisierte Werte (Anlage)'!F$21</f>
        <v>0</v>
      </c>
      <c r="G83" s="1523">
        <f>IF('2e) Realisierte Werte (Anlage)'!$G$11="50: Wasserstoff", G108, IF('2e) Realisierte Werte (Anlage)'!$G$11="51: Synthesegas",G125, IF( '2e) Realisierte Werte (Anlage)'!$G$11="Wärmebereitstellung und Brennstoffeinsatz", G142, VLOOKUP('2e) Realisierte Werte (Anlage)'!$G$11,'3b) Referenzsysteme'!$B$5:$K$57,9,FALSE))))*'2e) Realisierte Werte (Anlage)'!G$21</f>
        <v>0</v>
      </c>
      <c r="H83" s="1523">
        <f>IF('2e) Realisierte Werte (Anlage)'!$G$11="50: Wasserstoff", H108, IF('2e) Realisierte Werte (Anlage)'!$G$11="51: Synthesegas",H125, IF( '2e) Realisierte Werte (Anlage)'!$G$11="Wärmebereitstellung und Brennstoffeinsatz", H142, VLOOKUP('2e) Realisierte Werte (Anlage)'!$G$11,'3b) Referenzsysteme'!$B$5:$K$57,9,FALSE))))*'2e) Realisierte Werte (Anlage)'!H$21</f>
        <v>0</v>
      </c>
      <c r="I83" s="1523">
        <f>IF('2e) Realisierte Werte (Anlage)'!$G$11="50: Wasserstoff", I108, IF('2e) Realisierte Werte (Anlage)'!$G$11="51: Synthesegas",I125, IF( '2e) Realisierte Werte (Anlage)'!$G$11="Wärmebereitstellung und Brennstoffeinsatz", I142, VLOOKUP('2e) Realisierte Werte (Anlage)'!$G$11,'3b) Referenzsysteme'!$B$5:$K$57,9,FALSE))))*'2e) Realisierte Werte (Anlage)'!I$21</f>
        <v>0</v>
      </c>
      <c r="J83" s="1523">
        <f>IF('2e) Realisierte Werte (Anlage)'!$G$11="50: Wasserstoff", J108, IF('2e) Realisierte Werte (Anlage)'!$G$11="51: Synthesegas",J125, IF( '2e) Realisierte Werte (Anlage)'!$G$11="Wärmebereitstellung und Brennstoffeinsatz", J142, VLOOKUP('2e) Realisierte Werte (Anlage)'!$G$11,'3b) Referenzsysteme'!$B$5:$K$57,9,FALSE))))*'2e) Realisierte Werte (Anlage)'!J$21</f>
        <v>0</v>
      </c>
      <c r="K83" s="1523">
        <f>IF('2e) Realisierte Werte (Anlage)'!$G$11="50: Wasserstoff", K108, IF('2e) Realisierte Werte (Anlage)'!$G$11="51: Synthesegas",K125, IF( '2e) Realisierte Werte (Anlage)'!$G$11="Wärmebereitstellung und Brennstoffeinsatz", K142, VLOOKUP('2e) Realisierte Werte (Anlage)'!$G$11,'3b) Referenzsysteme'!$B$5:$K$57,9,FALSE))))*'2e) Realisierte Werte (Anlage)'!K$21</f>
        <v>0</v>
      </c>
      <c r="L83" s="1523">
        <f>IF('2e) Realisierte Werte (Anlage)'!$G$11="50: Wasserstoff", L108, IF('2e) Realisierte Werte (Anlage)'!$G$11="51: Synthesegas",L125, IF( '2e) Realisierte Werte (Anlage)'!$G$11="Wärmebereitstellung und Brennstoffeinsatz", L142, VLOOKUP('2e) Realisierte Werte (Anlage)'!$G$11,'3b) Referenzsysteme'!$B$5:$K$57,9,FALSE))))*'2e) Realisierte Werte (Anlage)'!L$21</f>
        <v>0</v>
      </c>
      <c r="M83" s="1523">
        <f>IF('2e) Realisierte Werte (Anlage)'!$G$11="50: Wasserstoff", M108, IF('2e) Realisierte Werte (Anlage)'!$G$11="51: Synthesegas",M125, IF( '2e) Realisierte Werte (Anlage)'!$G$11="Wärmebereitstellung und Brennstoffeinsatz", M142, VLOOKUP('2e) Realisierte Werte (Anlage)'!$G$11,'3b) Referenzsysteme'!$B$5:$K$57,9,FALSE))))*'2e) Realisierte Werte (Anlage)'!M$21</f>
        <v>0</v>
      </c>
      <c r="N83" s="1523">
        <f>IF('2e) Realisierte Werte (Anlage)'!$G$11="50: Wasserstoff", N108, IF('2e) Realisierte Werte (Anlage)'!$G$11="51: Synthesegas",N125, IF( '2e) Realisierte Werte (Anlage)'!$G$11="Wärmebereitstellung und Brennstoffeinsatz", N142, VLOOKUP('2e) Realisierte Werte (Anlage)'!$G$11,'3b) Referenzsysteme'!$B$5:$K$57,9,FALSE))))*'2e) Realisierte Werte (Anlage)'!N$21</f>
        <v>0</v>
      </c>
      <c r="O83" s="1523">
        <f>IF('2e) Realisierte Werte (Anlage)'!$G$11="50: Wasserstoff", O108, IF('2e) Realisierte Werte (Anlage)'!$G$11="51: Synthesegas",O125, IF( '2e) Realisierte Werte (Anlage)'!$G$11="Wärmebereitstellung und Brennstoffeinsatz", O142, VLOOKUP('2e) Realisierte Werte (Anlage)'!$G$11,'3b) Referenzsysteme'!$B$5:$K$57,9,FALSE))))*'2e) Realisierte Werte (Anlage)'!O$21</f>
        <v>0</v>
      </c>
      <c r="P83" s="1523">
        <f>IF('2e) Realisierte Werte (Anlage)'!$G$11="50: Wasserstoff", P108, IF('2e) Realisierte Werte (Anlage)'!$G$11="51: Synthesegas",P125, IF( '2e) Realisierte Werte (Anlage)'!$G$11="Wärmebereitstellung und Brennstoffeinsatz", P142, VLOOKUP('2e) Realisierte Werte (Anlage)'!$G$11,'3b) Referenzsysteme'!$B$5:$K$57,9,FALSE))))*'2e) Realisierte Werte (Anlage)'!P$21</f>
        <v>0</v>
      </c>
      <c r="Q83" s="1523">
        <f>IF('2e) Realisierte Werte (Anlage)'!$G$11="50: Wasserstoff", Q108, IF('2e) Realisierte Werte (Anlage)'!$G$11="51: Synthesegas",Q125, IF( '2e) Realisierte Werte (Anlage)'!$G$11="Wärmebereitstellung und Brennstoffeinsatz", Q142, VLOOKUP('2e) Realisierte Werte (Anlage)'!$G$11,'3b) Referenzsysteme'!$B$5:$K$57,9,FALSE))))*'2e) Realisierte Werte (Anlage)'!Q$21</f>
        <v>0</v>
      </c>
      <c r="R83" s="1523">
        <f>IF('2e) Realisierte Werte (Anlage)'!$G$11="50: Wasserstoff", R108, IF('2e) Realisierte Werte (Anlage)'!$G$11="51: Synthesegas",R125, IF( '2e) Realisierte Werte (Anlage)'!$G$11="Wärmebereitstellung und Brennstoffeinsatz", R142, VLOOKUP('2e) Realisierte Werte (Anlage)'!$G$11,'3b) Referenzsysteme'!$B$5:$K$57,9,FALSE))))*'2e) Realisierte Werte (Anlage)'!R$21</f>
        <v>0</v>
      </c>
      <c r="S83" s="1523">
        <f>IF('2e) Realisierte Werte (Anlage)'!$G$11="50: Wasserstoff", S108, IF('2e) Realisierte Werte (Anlage)'!$G$11="51: Synthesegas",S125, IF( '2e) Realisierte Werte (Anlage)'!$G$11="Wärmebereitstellung und Brennstoffeinsatz", S142, VLOOKUP('2e) Realisierte Werte (Anlage)'!$G$11,'3b) Referenzsysteme'!$B$5:$K$57,9,FALSE))))*'2e) Realisierte Werte (Anlage)'!S$21</f>
        <v>0</v>
      </c>
      <c r="T83" s="1523">
        <f>IF('2e) Realisierte Werte (Anlage)'!$G$11="50: Wasserstoff", T108, IF('2e) Realisierte Werte (Anlage)'!$G$11="51: Synthesegas",T125, IF( '2e) Realisierte Werte (Anlage)'!$G$11="Wärmebereitstellung und Brennstoffeinsatz", T142, VLOOKUP('2e) Realisierte Werte (Anlage)'!$G$11,'3b) Referenzsysteme'!$B$5:$K$57,9,FALSE))))*'2e) Realisierte Werte (Anlage)'!T$21</f>
        <v>0</v>
      </c>
      <c r="U83" s="1508">
        <f>IF('2e) Realisierte Werte (Anlage)'!$G$11="50: Wasserstoff", U108, IF('2e) Realisierte Werte (Anlage)'!$G$11="51: Synthesegas",U125, IF( '2e) Realisierte Werte (Anlage)'!$G$11="Wärmebereitstellung und Brennstoffeinsatz", U142, VLOOKUP('2e) Realisierte Werte (Anlage)'!$G$11,'3b) Referenzsysteme'!$B$5:$K$57,9,FALSE))))*'2e) Realisierte Werte (Anlage)'!U$21</f>
        <v>0</v>
      </c>
    </row>
    <row r="84" spans="2:21" s="1198" customFormat="1" ht="19" thickBot="1">
      <c r="B84" s="1529" t="s">
        <v>327</v>
      </c>
      <c r="C84" s="1530"/>
    </row>
    <row r="85" spans="2:21" s="1198" customFormat="1" ht="29.9" customHeight="1" thickBot="1">
      <c r="B85" s="1372" t="s">
        <v>341</v>
      </c>
      <c r="C85" s="1534" t="s">
        <v>52</v>
      </c>
      <c r="D85" s="1519"/>
      <c r="E85" s="1398">
        <f>YEAR('2b) Allg. Inputs'!$C$8)</f>
        <v>1900</v>
      </c>
      <c r="F85" s="1399">
        <f>E85+1</f>
        <v>1901</v>
      </c>
      <c r="G85" s="1399">
        <f t="shared" ref="G85:R85" si="13">F85+1</f>
        <v>1902</v>
      </c>
      <c r="H85" s="1399">
        <f t="shared" si="13"/>
        <v>1903</v>
      </c>
      <c r="I85" s="1399">
        <f t="shared" si="13"/>
        <v>1904</v>
      </c>
      <c r="J85" s="1399">
        <f t="shared" si="13"/>
        <v>1905</v>
      </c>
      <c r="K85" s="1399">
        <f t="shared" si="13"/>
        <v>1906</v>
      </c>
      <c r="L85" s="1399">
        <f t="shared" si="13"/>
        <v>1907</v>
      </c>
      <c r="M85" s="1399">
        <f t="shared" si="13"/>
        <v>1908</v>
      </c>
      <c r="N85" s="1399">
        <f t="shared" si="13"/>
        <v>1909</v>
      </c>
      <c r="O85" s="1399">
        <f t="shared" si="13"/>
        <v>1910</v>
      </c>
      <c r="P85" s="1399">
        <f t="shared" si="13"/>
        <v>1911</v>
      </c>
      <c r="Q85" s="1399">
        <f t="shared" si="13"/>
        <v>1912</v>
      </c>
      <c r="R85" s="1399">
        <f t="shared" si="13"/>
        <v>1913</v>
      </c>
      <c r="S85" s="1399">
        <f>IF('4c) Berechnungen_MFS'!E99 = "Nein",R85+1, R85+1&amp;" 1. Teil-KJ")</f>
        <v>1914</v>
      </c>
      <c r="T85" s="1400" t="str">
        <f>IF('4c) Berechnungen_MFS'!E99 = "Nein","", R85+1&amp;" 2. Teil-KJ")</f>
        <v/>
      </c>
      <c r="U85" s="1401" t="str">
        <f>IF('4c) Berechnungen_MFS'!E99="Ja",R85+2,"")</f>
        <v/>
      </c>
    </row>
    <row r="86" spans="2:21" s="1198" customFormat="1" ht="19.5" customHeight="1" thickBot="1">
      <c r="B86" s="1520" t="s">
        <v>317</v>
      </c>
      <c r="C86" s="1533" t="s">
        <v>310</v>
      </c>
      <c r="D86" s="1528">
        <f>VLOOKUP('2e) Realisierte Werte (Anlage)'!$H$11,'3b) Referenzsysteme'!$B$5:$K$57,9,FALSE)</f>
        <v>0</v>
      </c>
      <c r="E86" s="1507">
        <f>IF('2e) Realisierte Werte (Anlage)'!$H$11="50: Wasserstoff", E108, IF('2e) Realisierte Werte (Anlage)'!$H$11="51: Synthesegas",E125, IF( '2e) Realisierte Werte (Anlage)'!$H$11="Wärmebereitstellung und Brennstoffeinsatz", E142, VLOOKUP('2e) Realisierte Werte (Anlage)'!$H$11,'3b) Referenzsysteme'!$B$5:$K$57,9,FALSE))))*'2e) Realisierte Werte (Anlage)'!E$22</f>
        <v>0</v>
      </c>
      <c r="F86" s="1507">
        <f>IF('2e) Realisierte Werte (Anlage)'!$H$11="50: Wasserstoff", F108, IF('2e) Realisierte Werte (Anlage)'!$H$11="51: Synthesegas",F125, IF( '2e) Realisierte Werte (Anlage)'!$H$11="Wärmebereitstellung und Brennstoffeinsatz", F142, VLOOKUP('2e) Realisierte Werte (Anlage)'!$H$11,'3b) Referenzsysteme'!$B$5:$K$57,9,FALSE))))*'2e) Realisierte Werte (Anlage)'!F$22</f>
        <v>0</v>
      </c>
      <c r="G86" s="1507">
        <f>IF('2e) Realisierte Werte (Anlage)'!$H$11="50: Wasserstoff", G108, IF('2e) Realisierte Werte (Anlage)'!$H$11="51: Synthesegas",G125, IF( '2e) Realisierte Werte (Anlage)'!$H$11="Wärmebereitstellung und Brennstoffeinsatz", G142, VLOOKUP('2e) Realisierte Werte (Anlage)'!$H$11,'3b) Referenzsysteme'!$B$5:$K$57,9,FALSE))))*'2e) Realisierte Werte (Anlage)'!G$22</f>
        <v>0</v>
      </c>
      <c r="H86" s="1507">
        <f>IF('2e) Realisierte Werte (Anlage)'!$H$11="50: Wasserstoff", H108, IF('2e) Realisierte Werte (Anlage)'!$H$11="51: Synthesegas",H125, IF( '2e) Realisierte Werte (Anlage)'!$H$11="Wärmebereitstellung und Brennstoffeinsatz", H142, VLOOKUP('2e) Realisierte Werte (Anlage)'!$H$11,'3b) Referenzsysteme'!$B$5:$K$57,9,FALSE))))*'2e) Realisierte Werte (Anlage)'!H$22</f>
        <v>0</v>
      </c>
      <c r="I86" s="1507">
        <f>IF('2e) Realisierte Werte (Anlage)'!$H$11="50: Wasserstoff", I108, IF('2e) Realisierte Werte (Anlage)'!$H$11="51: Synthesegas",I125, IF( '2e) Realisierte Werte (Anlage)'!$H$11="Wärmebereitstellung und Brennstoffeinsatz", I142, VLOOKUP('2e) Realisierte Werte (Anlage)'!$H$11,'3b) Referenzsysteme'!$B$5:$K$57,9,FALSE))))*'2e) Realisierte Werte (Anlage)'!I$22</f>
        <v>0</v>
      </c>
      <c r="J86" s="1507">
        <f>IF('2e) Realisierte Werte (Anlage)'!$H$11="50: Wasserstoff", J108, IF('2e) Realisierte Werte (Anlage)'!$H$11="51: Synthesegas",J125, IF( '2e) Realisierte Werte (Anlage)'!$H$11="Wärmebereitstellung und Brennstoffeinsatz", J142, VLOOKUP('2e) Realisierte Werte (Anlage)'!$H$11,'3b) Referenzsysteme'!$B$5:$K$57,9,FALSE))))*'2e) Realisierte Werte (Anlage)'!J$22</f>
        <v>0</v>
      </c>
      <c r="K86" s="1507">
        <f>IF('2e) Realisierte Werte (Anlage)'!$H$11="50: Wasserstoff", K108, IF('2e) Realisierte Werte (Anlage)'!$H$11="51: Synthesegas",K125, IF( '2e) Realisierte Werte (Anlage)'!$H$11="Wärmebereitstellung und Brennstoffeinsatz", K142, VLOOKUP('2e) Realisierte Werte (Anlage)'!$H$11,'3b) Referenzsysteme'!$B$5:$K$57,9,FALSE))))*'2e) Realisierte Werte (Anlage)'!K$22</f>
        <v>0</v>
      </c>
      <c r="L86" s="1507">
        <f>IF('2e) Realisierte Werte (Anlage)'!$H$11="50: Wasserstoff", L108, IF('2e) Realisierte Werte (Anlage)'!$H$11="51: Synthesegas",L125, IF( '2e) Realisierte Werte (Anlage)'!$H$11="Wärmebereitstellung und Brennstoffeinsatz", L142, VLOOKUP('2e) Realisierte Werte (Anlage)'!$H$11,'3b) Referenzsysteme'!$B$5:$K$57,9,FALSE))))*'2e) Realisierte Werte (Anlage)'!L$22</f>
        <v>0</v>
      </c>
      <c r="M86" s="1507">
        <f>IF('2e) Realisierte Werte (Anlage)'!$H$11="50: Wasserstoff", M108, IF('2e) Realisierte Werte (Anlage)'!$H$11="51: Synthesegas",M125, IF( '2e) Realisierte Werte (Anlage)'!$H$11="Wärmebereitstellung und Brennstoffeinsatz", M142, VLOOKUP('2e) Realisierte Werte (Anlage)'!$H$11,'3b) Referenzsysteme'!$B$5:$K$57,9,FALSE))))*'2e) Realisierte Werte (Anlage)'!M$22</f>
        <v>0</v>
      </c>
      <c r="N86" s="1507">
        <f>IF('2e) Realisierte Werte (Anlage)'!$H$11="50: Wasserstoff", N108, IF('2e) Realisierte Werte (Anlage)'!$H$11="51: Synthesegas",N125, IF( '2e) Realisierte Werte (Anlage)'!$H$11="Wärmebereitstellung und Brennstoffeinsatz", N142, VLOOKUP('2e) Realisierte Werte (Anlage)'!$H$11,'3b) Referenzsysteme'!$B$5:$K$57,9,FALSE))))*'2e) Realisierte Werte (Anlage)'!N$22</f>
        <v>0</v>
      </c>
      <c r="O86" s="1507">
        <f>IF('2e) Realisierte Werte (Anlage)'!$H$11="50: Wasserstoff", O108, IF('2e) Realisierte Werte (Anlage)'!$H$11="51: Synthesegas",O125, IF( '2e) Realisierte Werte (Anlage)'!$H$11="Wärmebereitstellung und Brennstoffeinsatz", O142, VLOOKUP('2e) Realisierte Werte (Anlage)'!$H$11,'3b) Referenzsysteme'!$B$5:$K$57,9,FALSE))))*'2e) Realisierte Werte (Anlage)'!O$22</f>
        <v>0</v>
      </c>
      <c r="P86" s="1507">
        <f>IF('2e) Realisierte Werte (Anlage)'!$H$11="50: Wasserstoff", P108, IF('2e) Realisierte Werte (Anlage)'!$H$11="51: Synthesegas",P125, IF( '2e) Realisierte Werte (Anlage)'!$H$11="Wärmebereitstellung und Brennstoffeinsatz", P142, VLOOKUP('2e) Realisierte Werte (Anlage)'!$H$11,'3b) Referenzsysteme'!$B$5:$K$57,9,FALSE))))*'2e) Realisierte Werte (Anlage)'!P$22</f>
        <v>0</v>
      </c>
      <c r="Q86" s="1507">
        <f>IF('2e) Realisierte Werte (Anlage)'!$H$11="50: Wasserstoff", Q108, IF('2e) Realisierte Werte (Anlage)'!$H$11="51: Synthesegas",Q125, IF( '2e) Realisierte Werte (Anlage)'!$H$11="Wärmebereitstellung und Brennstoffeinsatz", Q142, VLOOKUP('2e) Realisierte Werte (Anlage)'!$H$11,'3b) Referenzsysteme'!$B$5:$K$57,9,FALSE))))*'2e) Realisierte Werte (Anlage)'!Q$22</f>
        <v>0</v>
      </c>
      <c r="R86" s="1507">
        <f>IF('2e) Realisierte Werte (Anlage)'!$H$11="50: Wasserstoff", R108, IF('2e) Realisierte Werte (Anlage)'!$H$11="51: Synthesegas",R125, IF( '2e) Realisierte Werte (Anlage)'!$H$11="Wärmebereitstellung und Brennstoffeinsatz", R142, VLOOKUP('2e) Realisierte Werte (Anlage)'!$H$11,'3b) Referenzsysteme'!$B$5:$K$57,9,FALSE))))*'2e) Realisierte Werte (Anlage)'!R$22</f>
        <v>0</v>
      </c>
      <c r="S86" s="1507">
        <f>IF('2e) Realisierte Werte (Anlage)'!$H$11="50: Wasserstoff", S108, IF('2e) Realisierte Werte (Anlage)'!$H$11="51: Synthesegas",S125, IF( '2e) Realisierte Werte (Anlage)'!$H$11="Wärmebereitstellung und Brennstoffeinsatz", S142, VLOOKUP('2e) Realisierte Werte (Anlage)'!$H$11,'3b) Referenzsysteme'!$B$5:$K$57,9,FALSE))))*'2e) Realisierte Werte (Anlage)'!S$22</f>
        <v>0</v>
      </c>
      <c r="T86" s="1507">
        <f>IF('2e) Realisierte Werte (Anlage)'!$H$11="50: Wasserstoff", T108, IF('2e) Realisierte Werte (Anlage)'!$H$11="51: Synthesegas",T125, IF( '2e) Realisierte Werte (Anlage)'!$H$11="Wärmebereitstellung und Brennstoffeinsatz", T142, VLOOKUP('2e) Realisierte Werte (Anlage)'!$H$11,'3b) Referenzsysteme'!$B$5:$K$57,9,FALSE))))*'2e) Realisierte Werte (Anlage)'!T$22</f>
        <v>0</v>
      </c>
      <c r="U86" s="1508">
        <f>IF('2e) Realisierte Werte (Anlage)'!$H$11="50: Wasserstoff", U108, IF('2e) Realisierte Werte (Anlage)'!$H$11="51: Synthesegas",U125, IF( '2e) Realisierte Werte (Anlage)'!$H$11="Wärmebereitstellung und Brennstoffeinsatz", U142, VLOOKUP('2e) Realisierte Werte (Anlage)'!$H$11,'3b) Referenzsysteme'!$B$5:$K$57,9,FALSE))))*'2e) Realisierte Werte (Anlage)'!U$22</f>
        <v>0</v>
      </c>
    </row>
    <row r="87" spans="2:21" s="1198" customFormat="1" ht="19" thickBot="1">
      <c r="B87" s="1529" t="s">
        <v>328</v>
      </c>
      <c r="C87" s="1530"/>
    </row>
    <row r="88" spans="2:21" s="1198" customFormat="1" ht="29.9" customHeight="1" thickBot="1">
      <c r="B88" s="1372" t="s">
        <v>341</v>
      </c>
      <c r="C88" s="1534" t="s">
        <v>52</v>
      </c>
      <c r="D88" s="1519"/>
      <c r="E88" s="1398">
        <f>YEAR('2b) Allg. Inputs'!$C$8)</f>
        <v>1900</v>
      </c>
      <c r="F88" s="1399">
        <f>E88+1</f>
        <v>1901</v>
      </c>
      <c r="G88" s="1399">
        <f t="shared" ref="G88:R88" si="14">F88+1</f>
        <v>1902</v>
      </c>
      <c r="H88" s="1399">
        <f t="shared" si="14"/>
        <v>1903</v>
      </c>
      <c r="I88" s="1399">
        <f t="shared" si="14"/>
        <v>1904</v>
      </c>
      <c r="J88" s="1399">
        <f t="shared" si="14"/>
        <v>1905</v>
      </c>
      <c r="K88" s="1399">
        <f t="shared" si="14"/>
        <v>1906</v>
      </c>
      <c r="L88" s="1399">
        <f t="shared" si="14"/>
        <v>1907</v>
      </c>
      <c r="M88" s="1399">
        <f t="shared" si="14"/>
        <v>1908</v>
      </c>
      <c r="N88" s="1399">
        <f t="shared" si="14"/>
        <v>1909</v>
      </c>
      <c r="O88" s="1399">
        <f t="shared" si="14"/>
        <v>1910</v>
      </c>
      <c r="P88" s="1399">
        <f t="shared" si="14"/>
        <v>1911</v>
      </c>
      <c r="Q88" s="1399">
        <f t="shared" si="14"/>
        <v>1912</v>
      </c>
      <c r="R88" s="1399">
        <f t="shared" si="14"/>
        <v>1913</v>
      </c>
      <c r="S88" s="1399">
        <f>IF('4c) Berechnungen_MFS'!E99 = "Nein",R88+1, R88+1&amp;" 1. Teil-KJ")</f>
        <v>1914</v>
      </c>
      <c r="T88" s="1400" t="str">
        <f>IF('4c) Berechnungen_MFS'!E99 = "Nein","", R88+1&amp;" 2. Teil-KJ")</f>
        <v/>
      </c>
      <c r="U88" s="1324" t="str">
        <f>IF('4c) Berechnungen_MFS'!E99="Ja",R88+2,"")</f>
        <v/>
      </c>
    </row>
    <row r="89" spans="2:21" s="1198" customFormat="1" ht="19.5" customHeight="1" thickBot="1">
      <c r="B89" s="1520" t="s">
        <v>317</v>
      </c>
      <c r="C89" s="1533" t="s">
        <v>310</v>
      </c>
      <c r="D89" s="1528">
        <f>VLOOKUP('2e) Realisierte Werte (Anlage)'!$I$11,'3b) Referenzsysteme'!$B$5:$K$57,9,FALSE)</f>
        <v>0</v>
      </c>
      <c r="E89" s="1507">
        <f>IF('2e) Realisierte Werte (Anlage)'!$I$11="50: Wasserstoff", E108, IF('2e) Realisierte Werte (Anlage)'!$I$11="51: Synthesegas",E125, IF( '2e) Realisierte Werte (Anlage)'!$I$11="Wärmebereitstellung und Brennstoffeinsatz", E142, VLOOKUP('2e) Realisierte Werte (Anlage)'!$I$11,'3b) Referenzsysteme'!$B$5:$K$57,9,FALSE))))*'2e) Realisierte Werte (Anlage)'!E$23</f>
        <v>0</v>
      </c>
      <c r="F89" s="1507">
        <f>IF('2e) Realisierte Werte (Anlage)'!$I$11="50: Wasserstoff", F108, IF('2e) Realisierte Werte (Anlage)'!$I$11="51: Synthesegas",F125, IF( '2e) Realisierte Werte (Anlage)'!$I$11="Wärmebereitstellung und Brennstoffeinsatz", F142, VLOOKUP('2e) Realisierte Werte (Anlage)'!$I$11,'3b) Referenzsysteme'!$B$5:$K$57,9,FALSE))))*'2e) Realisierte Werte (Anlage)'!F$23</f>
        <v>0</v>
      </c>
      <c r="G89" s="1507">
        <f>IF('2e) Realisierte Werte (Anlage)'!$I$11="50: Wasserstoff", G108, IF('2e) Realisierte Werte (Anlage)'!$I$11="51: Synthesegas",G125, IF( '2e) Realisierte Werte (Anlage)'!$I$11="Wärmebereitstellung und Brennstoffeinsatz", G142, VLOOKUP('2e) Realisierte Werte (Anlage)'!$I$11,'3b) Referenzsysteme'!$B$5:$K$57,9,FALSE))))*'2e) Realisierte Werte (Anlage)'!G$23</f>
        <v>0</v>
      </c>
      <c r="H89" s="1507">
        <f>IF('2e) Realisierte Werte (Anlage)'!$I$11="50: Wasserstoff", H108, IF('2e) Realisierte Werte (Anlage)'!$I$11="51: Synthesegas",H125, IF( '2e) Realisierte Werte (Anlage)'!$I$11="Wärmebereitstellung und Brennstoffeinsatz", H142, VLOOKUP('2e) Realisierte Werte (Anlage)'!$I$11,'3b) Referenzsysteme'!$B$5:$K$57,9,FALSE))))*'2e) Realisierte Werte (Anlage)'!H$23</f>
        <v>0</v>
      </c>
      <c r="I89" s="1507">
        <f>IF('2e) Realisierte Werte (Anlage)'!$I$11="50: Wasserstoff", I108, IF('2e) Realisierte Werte (Anlage)'!$I$11="51: Synthesegas",I125, IF( '2e) Realisierte Werte (Anlage)'!$I$11="Wärmebereitstellung und Brennstoffeinsatz", I142, VLOOKUP('2e) Realisierte Werte (Anlage)'!$I$11,'3b) Referenzsysteme'!$B$5:$K$57,9,FALSE))))*'2e) Realisierte Werte (Anlage)'!I$23</f>
        <v>0</v>
      </c>
      <c r="J89" s="1507">
        <f>IF('2e) Realisierte Werte (Anlage)'!$I$11="50: Wasserstoff", J108, IF('2e) Realisierte Werte (Anlage)'!$I$11="51: Synthesegas",J125, IF( '2e) Realisierte Werte (Anlage)'!$I$11="Wärmebereitstellung und Brennstoffeinsatz", J142, VLOOKUP('2e) Realisierte Werte (Anlage)'!$I$11,'3b) Referenzsysteme'!$B$5:$K$57,9,FALSE))))*'2e) Realisierte Werte (Anlage)'!J$23</f>
        <v>0</v>
      </c>
      <c r="K89" s="1507">
        <f>IF('2e) Realisierte Werte (Anlage)'!$I$11="50: Wasserstoff", K108, IF('2e) Realisierte Werte (Anlage)'!$I$11="51: Synthesegas",K125, IF( '2e) Realisierte Werte (Anlage)'!$I$11="Wärmebereitstellung und Brennstoffeinsatz", K142, VLOOKUP('2e) Realisierte Werte (Anlage)'!$I$11,'3b) Referenzsysteme'!$B$5:$K$57,9,FALSE))))*'2e) Realisierte Werte (Anlage)'!K$23</f>
        <v>0</v>
      </c>
      <c r="L89" s="1507">
        <f>IF('2e) Realisierte Werte (Anlage)'!$I$11="50: Wasserstoff", L108, IF('2e) Realisierte Werte (Anlage)'!$I$11="51: Synthesegas",L125, IF( '2e) Realisierte Werte (Anlage)'!$I$11="Wärmebereitstellung und Brennstoffeinsatz", L142, VLOOKUP('2e) Realisierte Werte (Anlage)'!$I$11,'3b) Referenzsysteme'!$B$5:$K$57,9,FALSE))))*'2e) Realisierte Werte (Anlage)'!L$23</f>
        <v>0</v>
      </c>
      <c r="M89" s="1507">
        <f>IF('2e) Realisierte Werte (Anlage)'!$I$11="50: Wasserstoff", M108, IF('2e) Realisierte Werte (Anlage)'!$I$11="51: Synthesegas",M125, IF( '2e) Realisierte Werte (Anlage)'!$I$11="Wärmebereitstellung und Brennstoffeinsatz", M142, VLOOKUP('2e) Realisierte Werte (Anlage)'!$I$11,'3b) Referenzsysteme'!$B$5:$K$57,9,FALSE))))*'2e) Realisierte Werte (Anlage)'!M$23</f>
        <v>0</v>
      </c>
      <c r="N89" s="1507">
        <f>IF('2e) Realisierte Werte (Anlage)'!$I$11="50: Wasserstoff", N108, IF('2e) Realisierte Werte (Anlage)'!$I$11="51: Synthesegas",N125, IF( '2e) Realisierte Werte (Anlage)'!$I$11="Wärmebereitstellung und Brennstoffeinsatz", N142, VLOOKUP('2e) Realisierte Werte (Anlage)'!$I$11,'3b) Referenzsysteme'!$B$5:$K$57,9,FALSE))))*'2e) Realisierte Werte (Anlage)'!N$23</f>
        <v>0</v>
      </c>
      <c r="O89" s="1507">
        <f>IF('2e) Realisierte Werte (Anlage)'!$I$11="50: Wasserstoff", O108, IF('2e) Realisierte Werte (Anlage)'!$I$11="51: Synthesegas",O125, IF( '2e) Realisierte Werte (Anlage)'!$I$11="Wärmebereitstellung und Brennstoffeinsatz", O142, VLOOKUP('2e) Realisierte Werte (Anlage)'!$I$11,'3b) Referenzsysteme'!$B$5:$K$57,9,FALSE))))*'2e) Realisierte Werte (Anlage)'!O$23</f>
        <v>0</v>
      </c>
      <c r="P89" s="1507">
        <f>IF('2e) Realisierte Werte (Anlage)'!$I$11="50: Wasserstoff", P108, IF('2e) Realisierte Werte (Anlage)'!$I$11="51: Synthesegas",P125, IF( '2e) Realisierte Werte (Anlage)'!$I$11="Wärmebereitstellung und Brennstoffeinsatz", P142, VLOOKUP('2e) Realisierte Werte (Anlage)'!$I$11,'3b) Referenzsysteme'!$B$5:$K$57,9,FALSE))))*'2e) Realisierte Werte (Anlage)'!P$23</f>
        <v>0</v>
      </c>
      <c r="Q89" s="1507">
        <f>IF('2e) Realisierte Werte (Anlage)'!$I$11="50: Wasserstoff", Q108, IF('2e) Realisierte Werte (Anlage)'!$I$11="51: Synthesegas",Q125, IF( '2e) Realisierte Werte (Anlage)'!$I$11="Wärmebereitstellung und Brennstoffeinsatz", Q142, VLOOKUP('2e) Realisierte Werte (Anlage)'!$I$11,'3b) Referenzsysteme'!$B$5:$K$57,9,FALSE))))*'2e) Realisierte Werte (Anlage)'!Q$23</f>
        <v>0</v>
      </c>
      <c r="R89" s="1507">
        <f>IF('2e) Realisierte Werte (Anlage)'!$I$11="50: Wasserstoff", R108, IF('2e) Realisierte Werte (Anlage)'!$I$11="51: Synthesegas",R125, IF( '2e) Realisierte Werte (Anlage)'!$I$11="Wärmebereitstellung und Brennstoffeinsatz", R142, VLOOKUP('2e) Realisierte Werte (Anlage)'!$I$11,'3b) Referenzsysteme'!$B$5:$K$57,9,FALSE))))*'2e) Realisierte Werte (Anlage)'!R$23</f>
        <v>0</v>
      </c>
      <c r="S89" s="1507">
        <f>IF('2e) Realisierte Werte (Anlage)'!$I$11="50: Wasserstoff", S108, IF('2e) Realisierte Werte (Anlage)'!$I$11="51: Synthesegas",S125, IF( '2e) Realisierte Werte (Anlage)'!$I$11="Wärmebereitstellung und Brennstoffeinsatz", S142, VLOOKUP('2e) Realisierte Werte (Anlage)'!$I$11,'3b) Referenzsysteme'!$B$5:$K$57,9,FALSE))))*'2e) Realisierte Werte (Anlage)'!S$23</f>
        <v>0</v>
      </c>
      <c r="T89" s="1507">
        <f>IF('2e) Realisierte Werte (Anlage)'!$I$11="50: Wasserstoff", T108, IF('2e) Realisierte Werte (Anlage)'!$I$11="51: Synthesegas",T125, IF( '2e) Realisierte Werte (Anlage)'!$I$11="Wärmebereitstellung und Brennstoffeinsatz", T142, VLOOKUP('2e) Realisierte Werte (Anlage)'!$I$11,'3b) Referenzsysteme'!$B$5:$K$57,9,FALSE))))*'2e) Realisierte Werte (Anlage)'!T$23</f>
        <v>0</v>
      </c>
      <c r="U89" s="1508">
        <f>IF('2e) Realisierte Werte (Anlage)'!$I$11="50: Wasserstoff", U108, IF('2e) Realisierte Werte (Anlage)'!$I$11="51: Synthesegas",U125, IF( '2e) Realisierte Werte (Anlage)'!$I$11="Wärmebereitstellung und Brennstoffeinsatz", U142, VLOOKUP('2e) Realisierte Werte (Anlage)'!$I$11,'3b) Referenzsysteme'!$B$5:$K$57,9,FALSE))))*'2e) Realisierte Werte (Anlage)'!U$23</f>
        <v>0</v>
      </c>
    </row>
    <row r="90" spans="2:21" s="1198" customFormat="1" ht="15" thickBot="1"/>
    <row r="91" spans="2:21" s="1198" customFormat="1" ht="19" thickBot="1">
      <c r="B91" s="1627" t="s">
        <v>343</v>
      </c>
      <c r="C91" s="1645"/>
    </row>
    <row r="92" spans="2:21" s="1198" customFormat="1" ht="19" thickBot="1">
      <c r="B92" s="1376" t="s">
        <v>330</v>
      </c>
      <c r="C92" s="1535" t="str">
        <f>IF('2e) Realisierte Werte (Anlage)'!C26="50: Wasserstoff","Vorprodukt ausgewählt","Kein Vorprodukt ausgewählt")</f>
        <v>Kein Vorprodukt ausgewählt</v>
      </c>
      <c r="D92" s="1535" t="str">
        <f>'2e) Realisierte Werte (Anlage)'!C26</f>
        <v/>
      </c>
    </row>
    <row r="93" spans="2:21" s="1198" customFormat="1" ht="15" thickBot="1">
      <c r="B93" s="1536"/>
      <c r="C93" s="1537"/>
      <c r="D93" s="1538"/>
      <c r="E93" s="1539">
        <f>YEAR('2b) Allg. Inputs'!$C$8)</f>
        <v>1900</v>
      </c>
      <c r="F93" s="1540">
        <f>E93+1</f>
        <v>1901</v>
      </c>
      <c r="G93" s="1540">
        <f t="shared" ref="G93:R93" si="15">F93+1</f>
        <v>1902</v>
      </c>
      <c r="H93" s="1540">
        <f t="shared" si="15"/>
        <v>1903</v>
      </c>
      <c r="I93" s="1540">
        <f t="shared" si="15"/>
        <v>1904</v>
      </c>
      <c r="J93" s="1540">
        <f t="shared" si="15"/>
        <v>1905</v>
      </c>
      <c r="K93" s="1540">
        <f t="shared" si="15"/>
        <v>1906</v>
      </c>
      <c r="L93" s="1540">
        <f t="shared" si="15"/>
        <v>1907</v>
      </c>
      <c r="M93" s="1540">
        <f t="shared" si="15"/>
        <v>1908</v>
      </c>
      <c r="N93" s="1540">
        <f t="shared" si="15"/>
        <v>1909</v>
      </c>
      <c r="O93" s="1540">
        <f t="shared" si="15"/>
        <v>1910</v>
      </c>
      <c r="P93" s="1540">
        <f t="shared" si="15"/>
        <v>1911</v>
      </c>
      <c r="Q93" s="1540">
        <f t="shared" si="15"/>
        <v>1912</v>
      </c>
      <c r="R93" s="1540">
        <f t="shared" si="15"/>
        <v>1913</v>
      </c>
      <c r="S93" s="1540">
        <f>IF('4c) Berechnungen_MFS'!E99 = "Nein",R93+1, R93+1&amp;" 1. Teil-KJ")</f>
        <v>1914</v>
      </c>
      <c r="T93" s="1541" t="str">
        <f>IF('4c) Berechnungen_MFS'!E99 = "Nein","", R93+1&amp;" 2. Teil-KJ")</f>
        <v/>
      </c>
      <c r="U93" s="1542" t="str">
        <f>IF('4c) Berechnungen_MFS'!E99="Ja",R93+2,"")</f>
        <v/>
      </c>
    </row>
    <row r="94" spans="2:21" s="1198" customFormat="1" ht="14.5">
      <c r="B94" s="1543" t="s">
        <v>582</v>
      </c>
      <c r="C94" s="1544" t="s">
        <v>331</v>
      </c>
      <c r="D94" s="1545"/>
      <c r="E94" s="1546">
        <f>IF($C$92="Vorprodukt ausgewählt",IF('2e) Realisierte Werte (Anlage)'!$D$17="50: Wasserstoff",'2e) Realisierte Werte (Anlage)'!E17,0)+IF('2e) Realisierte Werte (Anlage)'!$D$18="50: Wasserstoff",'2e) Realisierte Werte (Anlage)'!E18,0)+IF('2e) Realisierte Werte (Anlage)'!$D$19="50: Wasserstoff",'2e) Realisierte Werte (Anlage)'!E19,0)+IF('2e) Realisierte Werte (Anlage)'!$D$20="50: Wasserstoff",'2e) Realisierte Werte (Anlage)'!E20,0)+IF('2e) Realisierte Werte (Anlage)'!$D$21="50: Wasserstoff",'2e) Realisierte Werte (Anlage)'!E21,0) +IF('2e) Realisierte Werte (Anlage)'!$D$22="50: Wasserstoff",'2e) Realisierte Werte (Anlage)'!E22,0) + IF('2e) Realisierte Werte (Anlage)'!$D$23="50: Wasserstoff",'2e) Realisierte Werte (Anlage)'!E23,0),0)</f>
        <v>0</v>
      </c>
      <c r="F94" s="1546">
        <f>IF($C$92="Vorprodukt ausgewählt",IF('2e) Realisierte Werte (Anlage)'!$D$17="50: Wasserstoff",'2e) Realisierte Werte (Anlage)'!F17,0)+IF('2e) Realisierte Werte (Anlage)'!$D$18="50: Wasserstoff",'2e) Realisierte Werte (Anlage)'!F18,0)+IF('2e) Realisierte Werte (Anlage)'!$D$19="50: Wasserstoff",'2e) Realisierte Werte (Anlage)'!F19,0)+IF('2e) Realisierte Werte (Anlage)'!$D$20="50: Wasserstoff",'2e) Realisierte Werte (Anlage)'!F20,0)+IF('2e) Realisierte Werte (Anlage)'!$D$21="50: Wasserstoff",'2e) Realisierte Werte (Anlage)'!F21,0) +IF('2e) Realisierte Werte (Anlage)'!$D$22="50: Wasserstoff",'2e) Realisierte Werte (Anlage)'!F22,0) + IF('2e) Realisierte Werte (Anlage)'!$D$23="50: Wasserstoff",'2e) Realisierte Werte (Anlage)'!F23,0),0)</f>
        <v>0</v>
      </c>
      <c r="G94" s="1546">
        <f>IF($C$92="Vorprodukt ausgewählt",IF('2e) Realisierte Werte (Anlage)'!$D$17="50: Wasserstoff",'2e) Realisierte Werte (Anlage)'!G17,0)+IF('2e) Realisierte Werte (Anlage)'!$D$18="50: Wasserstoff",'2e) Realisierte Werte (Anlage)'!G18,0)+IF('2e) Realisierte Werte (Anlage)'!$D$19="50: Wasserstoff",'2e) Realisierte Werte (Anlage)'!G19,0)+IF('2e) Realisierte Werte (Anlage)'!$D$20="50: Wasserstoff",'2e) Realisierte Werte (Anlage)'!G20,0)+IF('2e) Realisierte Werte (Anlage)'!$D$21="50: Wasserstoff",'2e) Realisierte Werte (Anlage)'!G21,0) +IF('2e) Realisierte Werte (Anlage)'!$D$22="50: Wasserstoff",'2e) Realisierte Werte (Anlage)'!G22,0) + IF('2e) Realisierte Werte (Anlage)'!$D$23="50: Wasserstoff",'2e) Realisierte Werte (Anlage)'!G23,0),0)</f>
        <v>0</v>
      </c>
      <c r="H94" s="1546">
        <f>IF($C$92="Vorprodukt ausgewählt",IF('2e) Realisierte Werte (Anlage)'!$D$17="50: Wasserstoff",'2e) Realisierte Werte (Anlage)'!H17,0)+IF('2e) Realisierte Werte (Anlage)'!$D$18="50: Wasserstoff",'2e) Realisierte Werte (Anlage)'!H18,0)+IF('2e) Realisierte Werte (Anlage)'!$D$19="50: Wasserstoff",'2e) Realisierte Werte (Anlage)'!H19,0)+IF('2e) Realisierte Werte (Anlage)'!$D$20="50: Wasserstoff",'2e) Realisierte Werte (Anlage)'!H20,0)+IF('2e) Realisierte Werte (Anlage)'!$D$21="50: Wasserstoff",'2e) Realisierte Werte (Anlage)'!H21,0) +IF('2e) Realisierte Werte (Anlage)'!$D$22="50: Wasserstoff",'2e) Realisierte Werte (Anlage)'!H22,0) + IF('2e) Realisierte Werte (Anlage)'!$D$23="50: Wasserstoff",'2e) Realisierte Werte (Anlage)'!H23,0),0)</f>
        <v>0</v>
      </c>
      <c r="I94" s="1546">
        <f>IF($C$92="Vorprodukt ausgewählt",IF('2e) Realisierte Werte (Anlage)'!$D$17="50: Wasserstoff",'2e) Realisierte Werte (Anlage)'!I17,0)+IF('2e) Realisierte Werte (Anlage)'!$D$18="50: Wasserstoff",'2e) Realisierte Werte (Anlage)'!I18,0)+IF('2e) Realisierte Werte (Anlage)'!$D$19="50: Wasserstoff",'2e) Realisierte Werte (Anlage)'!I19,0)+IF('2e) Realisierte Werte (Anlage)'!$D$20="50: Wasserstoff",'2e) Realisierte Werte (Anlage)'!I20,0)+IF('2e) Realisierte Werte (Anlage)'!$D$21="50: Wasserstoff",'2e) Realisierte Werte (Anlage)'!I21,0) +IF('2e) Realisierte Werte (Anlage)'!$D$22="50: Wasserstoff",'2e) Realisierte Werte (Anlage)'!I22,0) + IF('2e) Realisierte Werte (Anlage)'!$D$23="50: Wasserstoff",'2e) Realisierte Werte (Anlage)'!I23,0),0)</f>
        <v>0</v>
      </c>
      <c r="J94" s="1546">
        <f>IF($C$92="Vorprodukt ausgewählt",IF('2e) Realisierte Werte (Anlage)'!$D$17="50: Wasserstoff",'2e) Realisierte Werte (Anlage)'!J17,0)+IF('2e) Realisierte Werte (Anlage)'!$D$18="50: Wasserstoff",'2e) Realisierte Werte (Anlage)'!J18,0)+IF('2e) Realisierte Werte (Anlage)'!$D$19="50: Wasserstoff",'2e) Realisierte Werte (Anlage)'!J19,0)+IF('2e) Realisierte Werte (Anlage)'!$D$20="50: Wasserstoff",'2e) Realisierte Werte (Anlage)'!J20,0)+IF('2e) Realisierte Werte (Anlage)'!$D$21="50: Wasserstoff",'2e) Realisierte Werte (Anlage)'!J21,0) +IF('2e) Realisierte Werte (Anlage)'!$D$22="50: Wasserstoff",'2e) Realisierte Werte (Anlage)'!J22,0) + IF('2e) Realisierte Werte (Anlage)'!$D$23="50: Wasserstoff",'2e) Realisierte Werte (Anlage)'!J23,0),0)</f>
        <v>0</v>
      </c>
      <c r="K94" s="1546">
        <f>IF($C$92="Vorprodukt ausgewählt",IF('2e) Realisierte Werte (Anlage)'!$D$17="50: Wasserstoff",'2e) Realisierte Werte (Anlage)'!K17,0)+IF('2e) Realisierte Werte (Anlage)'!$D$18="50: Wasserstoff",'2e) Realisierte Werte (Anlage)'!K18,0)+IF('2e) Realisierte Werte (Anlage)'!$D$19="50: Wasserstoff",'2e) Realisierte Werte (Anlage)'!K19,0)+IF('2e) Realisierte Werte (Anlage)'!$D$20="50: Wasserstoff",'2e) Realisierte Werte (Anlage)'!K20,0)+IF('2e) Realisierte Werte (Anlage)'!$D$21="50: Wasserstoff",'2e) Realisierte Werte (Anlage)'!K21,0) +IF('2e) Realisierte Werte (Anlage)'!$D$22="50: Wasserstoff",'2e) Realisierte Werte (Anlage)'!K22,0) + IF('2e) Realisierte Werte (Anlage)'!$D$23="50: Wasserstoff",'2e) Realisierte Werte (Anlage)'!K23,0),0)</f>
        <v>0</v>
      </c>
      <c r="L94" s="1546">
        <f>IF($C$92="Vorprodukt ausgewählt",IF('2e) Realisierte Werte (Anlage)'!$D$17="50: Wasserstoff",'2e) Realisierte Werte (Anlage)'!L17,0)+IF('2e) Realisierte Werte (Anlage)'!$D$18="50: Wasserstoff",'2e) Realisierte Werte (Anlage)'!L18,0)+IF('2e) Realisierte Werte (Anlage)'!$D$19="50: Wasserstoff",'2e) Realisierte Werte (Anlage)'!L19,0)+IF('2e) Realisierte Werte (Anlage)'!$D$20="50: Wasserstoff",'2e) Realisierte Werte (Anlage)'!L20,0)+IF('2e) Realisierte Werte (Anlage)'!$D$21="50: Wasserstoff",'2e) Realisierte Werte (Anlage)'!L21,0) +IF('2e) Realisierte Werte (Anlage)'!$D$22="50: Wasserstoff",'2e) Realisierte Werte (Anlage)'!L22,0) + IF('2e) Realisierte Werte (Anlage)'!$D$23="50: Wasserstoff",'2e) Realisierte Werte (Anlage)'!L23,0),0)</f>
        <v>0</v>
      </c>
      <c r="M94" s="1546">
        <f>IF($C$92="Vorprodukt ausgewählt",IF('2e) Realisierte Werte (Anlage)'!$D$17="50: Wasserstoff",'2e) Realisierte Werte (Anlage)'!M17,0)+IF('2e) Realisierte Werte (Anlage)'!$D$18="50: Wasserstoff",'2e) Realisierte Werte (Anlage)'!M18,0)+IF('2e) Realisierte Werte (Anlage)'!$D$19="50: Wasserstoff",'2e) Realisierte Werte (Anlage)'!M19,0)+IF('2e) Realisierte Werte (Anlage)'!$D$20="50: Wasserstoff",'2e) Realisierte Werte (Anlage)'!M20,0)+IF('2e) Realisierte Werte (Anlage)'!$D$21="50: Wasserstoff",'2e) Realisierte Werte (Anlage)'!M21,0) +IF('2e) Realisierte Werte (Anlage)'!$D$22="50: Wasserstoff",'2e) Realisierte Werte (Anlage)'!M22,0) + IF('2e) Realisierte Werte (Anlage)'!$D$23="50: Wasserstoff",'2e) Realisierte Werte (Anlage)'!M23,0),0)</f>
        <v>0</v>
      </c>
      <c r="N94" s="1546">
        <f>IF($C$92="Vorprodukt ausgewählt",IF('2e) Realisierte Werte (Anlage)'!$D$17="50: Wasserstoff",'2e) Realisierte Werte (Anlage)'!N17,0)+IF('2e) Realisierte Werte (Anlage)'!$D$18="50: Wasserstoff",'2e) Realisierte Werte (Anlage)'!N18,0)+IF('2e) Realisierte Werte (Anlage)'!$D$19="50: Wasserstoff",'2e) Realisierte Werte (Anlage)'!N19,0)+IF('2e) Realisierte Werte (Anlage)'!$D$20="50: Wasserstoff",'2e) Realisierte Werte (Anlage)'!N20,0)+IF('2e) Realisierte Werte (Anlage)'!$D$21="50: Wasserstoff",'2e) Realisierte Werte (Anlage)'!N21,0) +IF('2e) Realisierte Werte (Anlage)'!$D$22="50: Wasserstoff",'2e) Realisierte Werte (Anlage)'!N22,0) + IF('2e) Realisierte Werte (Anlage)'!$D$23="50: Wasserstoff",'2e) Realisierte Werte (Anlage)'!N23,0),0)</f>
        <v>0</v>
      </c>
      <c r="O94" s="1546">
        <f>IF($C$92="Vorprodukt ausgewählt",IF('2e) Realisierte Werte (Anlage)'!$D$17="50: Wasserstoff",'2e) Realisierte Werte (Anlage)'!O17,0)+IF('2e) Realisierte Werte (Anlage)'!$D$18="50: Wasserstoff",'2e) Realisierte Werte (Anlage)'!O18,0)+IF('2e) Realisierte Werte (Anlage)'!$D$19="50: Wasserstoff",'2e) Realisierte Werte (Anlage)'!O19,0)+IF('2e) Realisierte Werte (Anlage)'!$D$20="50: Wasserstoff",'2e) Realisierte Werte (Anlage)'!O20,0)+IF('2e) Realisierte Werte (Anlage)'!$D$21="50: Wasserstoff",'2e) Realisierte Werte (Anlage)'!O21,0) +IF('2e) Realisierte Werte (Anlage)'!$D$22="50: Wasserstoff",'2e) Realisierte Werte (Anlage)'!O22,0) + IF('2e) Realisierte Werte (Anlage)'!$D$23="50: Wasserstoff",'2e) Realisierte Werte (Anlage)'!O23,0),0)</f>
        <v>0</v>
      </c>
      <c r="P94" s="1546">
        <f>IF($C$92="Vorprodukt ausgewählt",IF('2e) Realisierte Werte (Anlage)'!$D$17="50: Wasserstoff",'2e) Realisierte Werte (Anlage)'!P17,0)+IF('2e) Realisierte Werte (Anlage)'!$D$18="50: Wasserstoff",'2e) Realisierte Werte (Anlage)'!P18,0)+IF('2e) Realisierte Werte (Anlage)'!$D$19="50: Wasserstoff",'2e) Realisierte Werte (Anlage)'!P19,0)+IF('2e) Realisierte Werte (Anlage)'!$D$20="50: Wasserstoff",'2e) Realisierte Werte (Anlage)'!P20,0)+IF('2e) Realisierte Werte (Anlage)'!$D$21="50: Wasserstoff",'2e) Realisierte Werte (Anlage)'!P21,0) +IF('2e) Realisierte Werte (Anlage)'!$D$22="50: Wasserstoff",'2e) Realisierte Werte (Anlage)'!P22,0) + IF('2e) Realisierte Werte (Anlage)'!$D$23="50: Wasserstoff",'2e) Realisierte Werte (Anlage)'!P23,0),0)</f>
        <v>0</v>
      </c>
      <c r="Q94" s="1546">
        <f>IF($C$92="Vorprodukt ausgewählt",IF('2e) Realisierte Werte (Anlage)'!$D$17="50: Wasserstoff",'2e) Realisierte Werte (Anlage)'!Q17,0)+IF('2e) Realisierte Werte (Anlage)'!$D$18="50: Wasserstoff",'2e) Realisierte Werte (Anlage)'!Q18,0)+IF('2e) Realisierte Werte (Anlage)'!$D$19="50: Wasserstoff",'2e) Realisierte Werte (Anlage)'!Q19,0)+IF('2e) Realisierte Werte (Anlage)'!$D$20="50: Wasserstoff",'2e) Realisierte Werte (Anlage)'!Q20,0)+IF('2e) Realisierte Werte (Anlage)'!$D$21="50: Wasserstoff",'2e) Realisierte Werte (Anlage)'!Q21,0) +IF('2e) Realisierte Werte (Anlage)'!$D$22="50: Wasserstoff",'2e) Realisierte Werte (Anlage)'!Q22,0) + IF('2e) Realisierte Werte (Anlage)'!$D$23="50: Wasserstoff",'2e) Realisierte Werte (Anlage)'!Q23,0),0)</f>
        <v>0</v>
      </c>
      <c r="R94" s="1546">
        <f>IF($C$92="Vorprodukt ausgewählt",IF('2e) Realisierte Werte (Anlage)'!$D$17="50: Wasserstoff",'2e) Realisierte Werte (Anlage)'!R17,0)+IF('2e) Realisierte Werte (Anlage)'!$D$18="50: Wasserstoff",'2e) Realisierte Werte (Anlage)'!R18,0)+IF('2e) Realisierte Werte (Anlage)'!$D$19="50: Wasserstoff",'2e) Realisierte Werte (Anlage)'!R19,0)+IF('2e) Realisierte Werte (Anlage)'!$D$20="50: Wasserstoff",'2e) Realisierte Werte (Anlage)'!R20,0)+IF('2e) Realisierte Werte (Anlage)'!$D$21="50: Wasserstoff",'2e) Realisierte Werte (Anlage)'!R21,0) +IF('2e) Realisierte Werte (Anlage)'!$D$22="50: Wasserstoff",'2e) Realisierte Werte (Anlage)'!R22,0) + IF('2e) Realisierte Werte (Anlage)'!$D$23="50: Wasserstoff",'2e) Realisierte Werte (Anlage)'!R23,0),0)</f>
        <v>0</v>
      </c>
      <c r="S94" s="1546">
        <f>IF($C$92="Vorprodukt ausgewählt",IF('2e) Realisierte Werte (Anlage)'!$D$17="50: Wasserstoff",'2e) Realisierte Werte (Anlage)'!S17,0)+IF('2e) Realisierte Werte (Anlage)'!$D$18="50: Wasserstoff",'2e) Realisierte Werte (Anlage)'!S18,0)+IF('2e) Realisierte Werte (Anlage)'!$D$19="50: Wasserstoff",'2e) Realisierte Werte (Anlage)'!S19,0)+IF('2e) Realisierte Werte (Anlage)'!$D$20="50: Wasserstoff",'2e) Realisierte Werte (Anlage)'!S20,0)+IF('2e) Realisierte Werte (Anlage)'!$D$21="50: Wasserstoff",'2e) Realisierte Werte (Anlage)'!S21,0) +IF('2e) Realisierte Werte (Anlage)'!$D$22="50: Wasserstoff",'2e) Realisierte Werte (Anlage)'!S22,0) + IF('2e) Realisierte Werte (Anlage)'!$D$23="50: Wasserstoff",'2e) Realisierte Werte (Anlage)'!S23,0),0)</f>
        <v>0</v>
      </c>
      <c r="T94" s="1546">
        <f>IF($C$92="Vorprodukt ausgewählt",IF('2e) Realisierte Werte (Anlage)'!$D$17="50: Wasserstoff",'2e) Realisierte Werte (Anlage)'!T17,0)+IF('2e) Realisierte Werte (Anlage)'!$D$18="50: Wasserstoff",'2e) Realisierte Werte (Anlage)'!T18,0)+IF('2e) Realisierte Werte (Anlage)'!$D$19="50: Wasserstoff",'2e) Realisierte Werte (Anlage)'!T19,0)+IF('2e) Realisierte Werte (Anlage)'!$D$20="50: Wasserstoff",'2e) Realisierte Werte (Anlage)'!T20,0)+IF('2e) Realisierte Werte (Anlage)'!$D$21="50: Wasserstoff",'2e) Realisierte Werte (Anlage)'!T21,0) +IF('2e) Realisierte Werte (Anlage)'!$D$22="50: Wasserstoff",'2e) Realisierte Werte (Anlage)'!T22,0) + IF('2e) Realisierte Werte (Anlage)'!$D$23="50: Wasserstoff",'2e) Realisierte Werte (Anlage)'!T23,0),0)</f>
        <v>0</v>
      </c>
      <c r="U94" s="1544">
        <f>IF($C$92="Vorprodukt ausgewählt",IF('2e) Realisierte Werte (Anlage)'!$D$17="50: Wasserstoff",'2e) Realisierte Werte (Anlage)'!U17,0)+IF('2e) Realisierte Werte (Anlage)'!$D$18="50: Wasserstoff",'2e) Realisierte Werte (Anlage)'!U18,0)+IF('2e) Realisierte Werte (Anlage)'!$D$19="50: Wasserstoff",'2e) Realisierte Werte (Anlage)'!U19,0)+IF('2e) Realisierte Werte (Anlage)'!$D$20="50: Wasserstoff",'2e) Realisierte Werte (Anlage)'!U20,0)+IF('2e) Realisierte Werte (Anlage)'!$D$21="50: Wasserstoff",'2e) Realisierte Werte (Anlage)'!U21,0) +IF('2e) Realisierte Werte (Anlage)'!$D$22="50: Wasserstoff",'2e) Realisierte Werte (Anlage)'!U22,0) + IF('2e) Realisierte Werte (Anlage)'!$D$23="50: Wasserstoff",'2e) Realisierte Werte (Anlage)'!U23,0),0)</f>
        <v>0</v>
      </c>
    </row>
    <row r="95" spans="2:21" s="1198" customFormat="1" ht="14.5">
      <c r="B95" s="1459" t="s">
        <v>574</v>
      </c>
      <c r="C95" s="1499" t="s">
        <v>182</v>
      </c>
      <c r="D95" s="1460"/>
      <c r="E95" s="1547">
        <f>IF($C$92="Vorprodukt ausgewählt",'2e) Realisierte Werte (Anlage)'!E32,0)</f>
        <v>0</v>
      </c>
      <c r="F95" s="1547">
        <f>IF($C$92="Vorprodukt ausgewählt",'2e) Realisierte Werte (Anlage)'!F32,0)</f>
        <v>0</v>
      </c>
      <c r="G95" s="1547">
        <f>IF($C$92="Vorprodukt ausgewählt",'2e) Realisierte Werte (Anlage)'!G32,0)</f>
        <v>0</v>
      </c>
      <c r="H95" s="1547">
        <f>IF($C$92="Vorprodukt ausgewählt",'2e) Realisierte Werte (Anlage)'!H32,0)</f>
        <v>0</v>
      </c>
      <c r="I95" s="1547">
        <f>IF($C$92="Vorprodukt ausgewählt",'2e) Realisierte Werte (Anlage)'!I32,0)</f>
        <v>0</v>
      </c>
      <c r="J95" s="1547">
        <f>IF($C$92="Vorprodukt ausgewählt",'2e) Realisierte Werte (Anlage)'!J32,0)</f>
        <v>0</v>
      </c>
      <c r="K95" s="1547">
        <f>IF($C$92="Vorprodukt ausgewählt",'2e) Realisierte Werte (Anlage)'!K32,0)</f>
        <v>0</v>
      </c>
      <c r="L95" s="1547">
        <f>IF($C$92="Vorprodukt ausgewählt",'2e) Realisierte Werte (Anlage)'!L32,0)</f>
        <v>0</v>
      </c>
      <c r="M95" s="1547">
        <f>IF($C$92="Vorprodukt ausgewählt",'2e) Realisierte Werte (Anlage)'!M32,0)</f>
        <v>0</v>
      </c>
      <c r="N95" s="1547">
        <f>IF($C$92="Vorprodukt ausgewählt",'2e) Realisierte Werte (Anlage)'!N32,0)</f>
        <v>0</v>
      </c>
      <c r="O95" s="1547">
        <f>IF($C$92="Vorprodukt ausgewählt",'2e) Realisierte Werte (Anlage)'!O32,0)</f>
        <v>0</v>
      </c>
      <c r="P95" s="1547">
        <f>IF($C$92="Vorprodukt ausgewählt",'2e) Realisierte Werte (Anlage)'!P32,0)</f>
        <v>0</v>
      </c>
      <c r="Q95" s="1547">
        <f>IF($C$92="Vorprodukt ausgewählt",'2e) Realisierte Werte (Anlage)'!Q32,0)</f>
        <v>0</v>
      </c>
      <c r="R95" s="1547">
        <f>IF($C$92="Vorprodukt ausgewählt",'2e) Realisierte Werte (Anlage)'!R32,0)</f>
        <v>0</v>
      </c>
      <c r="S95" s="1547">
        <f>IF($C$92="Vorprodukt ausgewählt",'2e) Realisierte Werte (Anlage)'!S32,0)</f>
        <v>0</v>
      </c>
      <c r="T95" s="1547">
        <f>IF($C$92="Vorprodukt ausgewählt",'2e) Realisierte Werte (Anlage)'!T32,0)</f>
        <v>0</v>
      </c>
      <c r="U95" s="1499">
        <f>IF($C$92="Vorprodukt ausgewählt",'2e) Realisierte Werte (Anlage)'!U32,0)</f>
        <v>0</v>
      </c>
    </row>
    <row r="96" spans="2:21" s="1198" customFormat="1" ht="14.5">
      <c r="B96" s="1463" t="s">
        <v>575</v>
      </c>
      <c r="C96" s="1548" t="s">
        <v>182</v>
      </c>
      <c r="D96" s="1464"/>
      <c r="E96" s="1549">
        <f>IF($C$92="Vorprodukt ausgewählt",'2e) Realisierte Werte (Anlage)'!E34,0)</f>
        <v>0</v>
      </c>
      <c r="F96" s="1549">
        <f>IF($C$92="Vorprodukt ausgewählt",'2e) Realisierte Werte (Anlage)'!F34,0)</f>
        <v>0</v>
      </c>
      <c r="G96" s="1549">
        <f>IF($C$92="Vorprodukt ausgewählt",'2e) Realisierte Werte (Anlage)'!G34,0)</f>
        <v>0</v>
      </c>
      <c r="H96" s="1549">
        <f>IF($C$92="Vorprodukt ausgewählt",'2e) Realisierte Werte (Anlage)'!H34,0)</f>
        <v>0</v>
      </c>
      <c r="I96" s="1549">
        <f>IF($C$92="Vorprodukt ausgewählt",'2e) Realisierte Werte (Anlage)'!I34,0)</f>
        <v>0</v>
      </c>
      <c r="J96" s="1549">
        <f>IF($C$92="Vorprodukt ausgewählt",'2e) Realisierte Werte (Anlage)'!J34,0)</f>
        <v>0</v>
      </c>
      <c r="K96" s="1549">
        <f>IF($C$92="Vorprodukt ausgewählt",'2e) Realisierte Werte (Anlage)'!K34,0)</f>
        <v>0</v>
      </c>
      <c r="L96" s="1549">
        <f>IF($C$92="Vorprodukt ausgewählt",'2e) Realisierte Werte (Anlage)'!L34,0)</f>
        <v>0</v>
      </c>
      <c r="M96" s="1549">
        <f>IF($C$92="Vorprodukt ausgewählt",'2e) Realisierte Werte (Anlage)'!M34,0)</f>
        <v>0</v>
      </c>
      <c r="N96" s="1549">
        <f>IF($C$92="Vorprodukt ausgewählt",'2e) Realisierte Werte (Anlage)'!N34,0)</f>
        <v>0</v>
      </c>
      <c r="O96" s="1549">
        <f>IF($C$92="Vorprodukt ausgewählt",'2e) Realisierte Werte (Anlage)'!O34,0)</f>
        <v>0</v>
      </c>
      <c r="P96" s="1549">
        <f>IF($C$92="Vorprodukt ausgewählt",'2e) Realisierte Werte (Anlage)'!P34,0)</f>
        <v>0</v>
      </c>
      <c r="Q96" s="1549">
        <f>IF($C$92="Vorprodukt ausgewählt",'2e) Realisierte Werte (Anlage)'!Q34,0)</f>
        <v>0</v>
      </c>
      <c r="R96" s="1549">
        <f>IF($C$92="Vorprodukt ausgewählt",'2e) Realisierte Werte (Anlage)'!R34,0)</f>
        <v>0</v>
      </c>
      <c r="S96" s="1549">
        <f>IF($C$92="Vorprodukt ausgewählt",'2e) Realisierte Werte (Anlage)'!S34,0)</f>
        <v>0</v>
      </c>
      <c r="T96" s="1549">
        <f>IF($C$92="Vorprodukt ausgewählt",'2e) Realisierte Werte (Anlage)'!T34,0)</f>
        <v>0</v>
      </c>
      <c r="U96" s="1548">
        <f>IF($C$92="Vorprodukt ausgewählt",'2e) Realisierte Werte (Anlage)'!U34,0)</f>
        <v>0</v>
      </c>
    </row>
    <row r="97" spans="2:21" s="1198" customFormat="1" ht="14.5">
      <c r="B97" s="1459" t="s">
        <v>576</v>
      </c>
      <c r="C97" s="1499" t="s">
        <v>182</v>
      </c>
      <c r="D97" s="1460"/>
      <c r="E97" s="1547">
        <f>IF($C$92="Vorprodukt ausgewählt",'2e) Realisierte Werte (Anlage)'!E36,0)</f>
        <v>0</v>
      </c>
      <c r="F97" s="1547">
        <f>IF($C$92="Vorprodukt ausgewählt",'2e) Realisierte Werte (Anlage)'!F36,0)</f>
        <v>0</v>
      </c>
      <c r="G97" s="1547">
        <f>IF($C$92="Vorprodukt ausgewählt",'2e) Realisierte Werte (Anlage)'!G36,0)</f>
        <v>0</v>
      </c>
      <c r="H97" s="1547">
        <f>IF($C$92="Vorprodukt ausgewählt",'2e) Realisierte Werte (Anlage)'!H36,0)</f>
        <v>0</v>
      </c>
      <c r="I97" s="1547">
        <f>IF($C$92="Vorprodukt ausgewählt",'2e) Realisierte Werte (Anlage)'!I36,0)</f>
        <v>0</v>
      </c>
      <c r="J97" s="1547">
        <f>IF($C$92="Vorprodukt ausgewählt",'2e) Realisierte Werte (Anlage)'!J36,0)</f>
        <v>0</v>
      </c>
      <c r="K97" s="1547">
        <f>IF($C$92="Vorprodukt ausgewählt",'2e) Realisierte Werte (Anlage)'!K36,0)</f>
        <v>0</v>
      </c>
      <c r="L97" s="1547">
        <f>IF($C$92="Vorprodukt ausgewählt",'2e) Realisierte Werte (Anlage)'!L36,0)</f>
        <v>0</v>
      </c>
      <c r="M97" s="1547">
        <f>IF($C$92="Vorprodukt ausgewählt",'2e) Realisierte Werte (Anlage)'!M36,0)</f>
        <v>0</v>
      </c>
      <c r="N97" s="1547">
        <f>IF($C$92="Vorprodukt ausgewählt",'2e) Realisierte Werte (Anlage)'!N36,0)</f>
        <v>0</v>
      </c>
      <c r="O97" s="1547">
        <f>IF($C$92="Vorprodukt ausgewählt",'2e) Realisierte Werte (Anlage)'!O36,0)</f>
        <v>0</v>
      </c>
      <c r="P97" s="1547">
        <f>IF($C$92="Vorprodukt ausgewählt",'2e) Realisierte Werte (Anlage)'!P36,0)</f>
        <v>0</v>
      </c>
      <c r="Q97" s="1547">
        <f>IF($C$92="Vorprodukt ausgewählt",'2e) Realisierte Werte (Anlage)'!Q36,0)</f>
        <v>0</v>
      </c>
      <c r="R97" s="1547">
        <f>IF($C$92="Vorprodukt ausgewählt",'2e) Realisierte Werte (Anlage)'!R36,0)</f>
        <v>0</v>
      </c>
      <c r="S97" s="1547">
        <f>IF($C$92="Vorprodukt ausgewählt",'2e) Realisierte Werte (Anlage)'!S36,0)</f>
        <v>0</v>
      </c>
      <c r="T97" s="1547">
        <f>IF($C$92="Vorprodukt ausgewählt",'2e) Realisierte Werte (Anlage)'!T36,0)</f>
        <v>0</v>
      </c>
      <c r="U97" s="1499">
        <f>IF($C$92="Vorprodukt ausgewählt",'2e) Realisierte Werte (Anlage)'!U36,0)</f>
        <v>0</v>
      </c>
    </row>
    <row r="98" spans="2:21" s="1198" customFormat="1" ht="14.5">
      <c r="B98" s="1463" t="s">
        <v>577</v>
      </c>
      <c r="C98" s="1548" t="s">
        <v>182</v>
      </c>
      <c r="D98" s="1464"/>
      <c r="E98" s="1549">
        <f>IF($C$92="Vorprodukt ausgewählt",'2e) Realisierte Werte (Anlage)'!E38,0)</f>
        <v>0</v>
      </c>
      <c r="F98" s="1549">
        <f>IF($C$92="Vorprodukt ausgewählt",'2e) Realisierte Werte (Anlage)'!F38,0)</f>
        <v>0</v>
      </c>
      <c r="G98" s="1549">
        <f>IF($C$92="Vorprodukt ausgewählt",'2e) Realisierte Werte (Anlage)'!G38,0)</f>
        <v>0</v>
      </c>
      <c r="H98" s="1549">
        <f>IF($C$92="Vorprodukt ausgewählt",'2e) Realisierte Werte (Anlage)'!H38,0)</f>
        <v>0</v>
      </c>
      <c r="I98" s="1549">
        <f>IF($C$92="Vorprodukt ausgewählt",'2e) Realisierte Werte (Anlage)'!I38,0)</f>
        <v>0</v>
      </c>
      <c r="J98" s="1549">
        <f>IF($C$92="Vorprodukt ausgewählt",'2e) Realisierte Werte (Anlage)'!J38,0)</f>
        <v>0</v>
      </c>
      <c r="K98" s="1549">
        <f>IF($C$92="Vorprodukt ausgewählt",'2e) Realisierte Werte (Anlage)'!K38,0)</f>
        <v>0</v>
      </c>
      <c r="L98" s="1549">
        <f>IF($C$92="Vorprodukt ausgewählt",'2e) Realisierte Werte (Anlage)'!L38,0)</f>
        <v>0</v>
      </c>
      <c r="M98" s="1549">
        <f>IF($C$92="Vorprodukt ausgewählt",'2e) Realisierte Werte (Anlage)'!M38,0)</f>
        <v>0</v>
      </c>
      <c r="N98" s="1549">
        <f>IF($C$92="Vorprodukt ausgewählt",'2e) Realisierte Werte (Anlage)'!N38,0)</f>
        <v>0</v>
      </c>
      <c r="O98" s="1549">
        <f>IF($C$92="Vorprodukt ausgewählt",'2e) Realisierte Werte (Anlage)'!O38,0)</f>
        <v>0</v>
      </c>
      <c r="P98" s="1549">
        <f>IF($C$92="Vorprodukt ausgewählt",'2e) Realisierte Werte (Anlage)'!P38,0)</f>
        <v>0</v>
      </c>
      <c r="Q98" s="1549">
        <f>IF($C$92="Vorprodukt ausgewählt",'2e) Realisierte Werte (Anlage)'!Q38,0)</f>
        <v>0</v>
      </c>
      <c r="R98" s="1549">
        <f>IF($C$92="Vorprodukt ausgewählt",'2e) Realisierte Werte (Anlage)'!R38,0)</f>
        <v>0</v>
      </c>
      <c r="S98" s="1549">
        <f>IF($C$92="Vorprodukt ausgewählt",'2e) Realisierte Werte (Anlage)'!S38,0)</f>
        <v>0</v>
      </c>
      <c r="T98" s="1549">
        <f>IF($C$92="Vorprodukt ausgewählt",'2e) Realisierte Werte (Anlage)'!T38,0)</f>
        <v>0</v>
      </c>
      <c r="U98" s="1548">
        <f>IF($C$92="Vorprodukt ausgewählt",'2e) Realisierte Werte (Anlage)'!U38,0)</f>
        <v>0</v>
      </c>
    </row>
    <row r="99" spans="2:21" s="1198" customFormat="1" ht="29.5" customHeight="1">
      <c r="B99" s="1550" t="s">
        <v>585</v>
      </c>
      <c r="C99" s="1499" t="s">
        <v>332</v>
      </c>
      <c r="D99" s="1460"/>
      <c r="E99" s="1547">
        <f t="shared" ref="E99:U102" si="16">IFERROR(E$94/E95,0)</f>
        <v>0</v>
      </c>
      <c r="F99" s="1547">
        <f t="shared" si="16"/>
        <v>0</v>
      </c>
      <c r="G99" s="1547">
        <f t="shared" si="16"/>
        <v>0</v>
      </c>
      <c r="H99" s="1547">
        <f t="shared" si="16"/>
        <v>0</v>
      </c>
      <c r="I99" s="1547">
        <f t="shared" si="16"/>
        <v>0</v>
      </c>
      <c r="J99" s="1547">
        <f t="shared" si="16"/>
        <v>0</v>
      </c>
      <c r="K99" s="1547">
        <f t="shared" si="16"/>
        <v>0</v>
      </c>
      <c r="L99" s="1547">
        <f t="shared" si="16"/>
        <v>0</v>
      </c>
      <c r="M99" s="1547">
        <f t="shared" si="16"/>
        <v>0</v>
      </c>
      <c r="N99" s="1547">
        <f t="shared" si="16"/>
        <v>0</v>
      </c>
      <c r="O99" s="1547">
        <f t="shared" si="16"/>
        <v>0</v>
      </c>
      <c r="P99" s="1547">
        <f t="shared" si="16"/>
        <v>0</v>
      </c>
      <c r="Q99" s="1547">
        <f t="shared" si="16"/>
        <v>0</v>
      </c>
      <c r="R99" s="1547">
        <f t="shared" si="16"/>
        <v>0</v>
      </c>
      <c r="S99" s="1547">
        <f t="shared" si="16"/>
        <v>0</v>
      </c>
      <c r="T99" s="1547">
        <f>IFERROR(T$94/T95,0)</f>
        <v>0</v>
      </c>
      <c r="U99" s="1499">
        <f t="shared" si="16"/>
        <v>0</v>
      </c>
    </row>
    <row r="100" spans="2:21" s="1198" customFormat="1" ht="29.5" customHeight="1">
      <c r="B100" s="1551" t="s">
        <v>586</v>
      </c>
      <c r="C100" s="1548" t="s">
        <v>332</v>
      </c>
      <c r="D100" s="1464"/>
      <c r="E100" s="1549">
        <f t="shared" si="16"/>
        <v>0</v>
      </c>
      <c r="F100" s="1549">
        <f t="shared" si="16"/>
        <v>0</v>
      </c>
      <c r="G100" s="1549">
        <f t="shared" si="16"/>
        <v>0</v>
      </c>
      <c r="H100" s="1549">
        <f t="shared" si="16"/>
        <v>0</v>
      </c>
      <c r="I100" s="1549">
        <f t="shared" si="16"/>
        <v>0</v>
      </c>
      <c r="J100" s="1549">
        <f t="shared" si="16"/>
        <v>0</v>
      </c>
      <c r="K100" s="1549">
        <f t="shared" si="16"/>
        <v>0</v>
      </c>
      <c r="L100" s="1549">
        <f t="shared" si="16"/>
        <v>0</v>
      </c>
      <c r="M100" s="1549">
        <f t="shared" si="16"/>
        <v>0</v>
      </c>
      <c r="N100" s="1549">
        <f t="shared" si="16"/>
        <v>0</v>
      </c>
      <c r="O100" s="1549">
        <f t="shared" si="16"/>
        <v>0</v>
      </c>
      <c r="P100" s="1549">
        <f t="shared" si="16"/>
        <v>0</v>
      </c>
      <c r="Q100" s="1549">
        <f t="shared" si="16"/>
        <v>0</v>
      </c>
      <c r="R100" s="1549">
        <f t="shared" si="16"/>
        <v>0</v>
      </c>
      <c r="S100" s="1549">
        <f t="shared" si="16"/>
        <v>0</v>
      </c>
      <c r="T100" s="1549">
        <f>IFERROR(T$94/T96,0)</f>
        <v>0</v>
      </c>
      <c r="U100" s="1548">
        <f t="shared" si="16"/>
        <v>0</v>
      </c>
    </row>
    <row r="101" spans="2:21" s="1198" customFormat="1" ht="29.5" customHeight="1">
      <c r="B101" s="1550" t="s">
        <v>587</v>
      </c>
      <c r="C101" s="1499" t="s">
        <v>332</v>
      </c>
      <c r="D101" s="1460"/>
      <c r="E101" s="1547">
        <f>IFERROR(E$94/E97,0)</f>
        <v>0</v>
      </c>
      <c r="F101" s="1547">
        <f t="shared" si="16"/>
        <v>0</v>
      </c>
      <c r="G101" s="1547">
        <f t="shared" si="16"/>
        <v>0</v>
      </c>
      <c r="H101" s="1547">
        <f t="shared" si="16"/>
        <v>0</v>
      </c>
      <c r="I101" s="1547">
        <f t="shared" si="16"/>
        <v>0</v>
      </c>
      <c r="J101" s="1547">
        <f t="shared" si="16"/>
        <v>0</v>
      </c>
      <c r="K101" s="1547">
        <f t="shared" si="16"/>
        <v>0</v>
      </c>
      <c r="L101" s="1547">
        <f t="shared" si="16"/>
        <v>0</v>
      </c>
      <c r="M101" s="1547">
        <f t="shared" si="16"/>
        <v>0</v>
      </c>
      <c r="N101" s="1547">
        <f t="shared" si="16"/>
        <v>0</v>
      </c>
      <c r="O101" s="1547">
        <f t="shared" si="16"/>
        <v>0</v>
      </c>
      <c r="P101" s="1547">
        <f t="shared" si="16"/>
        <v>0</v>
      </c>
      <c r="Q101" s="1547">
        <f t="shared" si="16"/>
        <v>0</v>
      </c>
      <c r="R101" s="1547">
        <f t="shared" si="16"/>
        <v>0</v>
      </c>
      <c r="S101" s="1547">
        <f t="shared" si="16"/>
        <v>0</v>
      </c>
      <c r="T101" s="1547">
        <f>IFERROR(T$94/T97,0)</f>
        <v>0</v>
      </c>
      <c r="U101" s="1499">
        <f t="shared" si="16"/>
        <v>0</v>
      </c>
    </row>
    <row r="102" spans="2:21" s="1198" customFormat="1" ht="29.5" customHeight="1">
      <c r="B102" s="1551" t="s">
        <v>588</v>
      </c>
      <c r="C102" s="1548" t="s">
        <v>332</v>
      </c>
      <c r="D102" s="1464"/>
      <c r="E102" s="1549">
        <f t="shared" si="16"/>
        <v>0</v>
      </c>
      <c r="F102" s="1549">
        <f t="shared" si="16"/>
        <v>0</v>
      </c>
      <c r="G102" s="1549">
        <f t="shared" si="16"/>
        <v>0</v>
      </c>
      <c r="H102" s="1549">
        <f t="shared" si="16"/>
        <v>0</v>
      </c>
      <c r="I102" s="1549">
        <f t="shared" si="16"/>
        <v>0</v>
      </c>
      <c r="J102" s="1549">
        <f t="shared" si="16"/>
        <v>0</v>
      </c>
      <c r="K102" s="1549">
        <f t="shared" si="16"/>
        <v>0</v>
      </c>
      <c r="L102" s="1549">
        <f t="shared" si="16"/>
        <v>0</v>
      </c>
      <c r="M102" s="1549">
        <f t="shared" si="16"/>
        <v>0</v>
      </c>
      <c r="N102" s="1549">
        <f t="shared" si="16"/>
        <v>0</v>
      </c>
      <c r="O102" s="1549">
        <f t="shared" si="16"/>
        <v>0</v>
      </c>
      <c r="P102" s="1549">
        <f t="shared" si="16"/>
        <v>0</v>
      </c>
      <c r="Q102" s="1549">
        <f t="shared" si="16"/>
        <v>0</v>
      </c>
      <c r="R102" s="1549">
        <f t="shared" si="16"/>
        <v>0</v>
      </c>
      <c r="S102" s="1549">
        <f t="shared" si="16"/>
        <v>0</v>
      </c>
      <c r="T102" s="1549">
        <f>IFERROR(T$94/T98,0)</f>
        <v>0</v>
      </c>
      <c r="U102" s="1548">
        <f t="shared" si="16"/>
        <v>0</v>
      </c>
    </row>
    <row r="103" spans="2:21" s="1198" customFormat="1" ht="16.5">
      <c r="B103" s="1459" t="s">
        <v>333</v>
      </c>
      <c r="C103" s="1552" t="s">
        <v>334</v>
      </c>
      <c r="D103" s="1469"/>
      <c r="E103" s="1547">
        <f>IF($C$92="Vorprodukt ausgewählt",VLOOKUP('2e) Realisierte Werte (Anlage)'!$C$26,'3b) Referenzsysteme'!$B$6:$J$57,9),0)</f>
        <v>0</v>
      </c>
      <c r="F103" s="1547">
        <f>IF($C$92="Vorprodukt ausgewählt",VLOOKUP('2e) Realisierte Werte (Anlage)'!$C$26,'3b) Referenzsysteme'!$B$6:$J$57,9),0)</f>
        <v>0</v>
      </c>
      <c r="G103" s="1547">
        <f>IF($C$92="Vorprodukt ausgewählt",VLOOKUP('2e) Realisierte Werte (Anlage)'!$C$26,'3b) Referenzsysteme'!$B$6:$J$57,9),0)</f>
        <v>0</v>
      </c>
      <c r="H103" s="1547">
        <f>IF($C$92="Vorprodukt ausgewählt",VLOOKUP('2e) Realisierte Werte (Anlage)'!$C$26,'3b) Referenzsysteme'!$B$6:$J$57,9),0)</f>
        <v>0</v>
      </c>
      <c r="I103" s="1547">
        <f>IF($C$92="Vorprodukt ausgewählt",VLOOKUP('2e) Realisierte Werte (Anlage)'!$C$26,'3b) Referenzsysteme'!$B$6:$J$57,9),0)</f>
        <v>0</v>
      </c>
      <c r="J103" s="1547">
        <f>IF($C$92="Vorprodukt ausgewählt",VLOOKUP('2e) Realisierte Werte (Anlage)'!$C$26,'3b) Referenzsysteme'!$B$6:$J$57,9),0)</f>
        <v>0</v>
      </c>
      <c r="K103" s="1547">
        <f>IF($C$92="Vorprodukt ausgewählt",VLOOKUP('2e) Realisierte Werte (Anlage)'!$C$26,'3b) Referenzsysteme'!$B$6:$J$57,9),0)</f>
        <v>0</v>
      </c>
      <c r="L103" s="1547">
        <f>IF($C$92="Vorprodukt ausgewählt",VLOOKUP('2e) Realisierte Werte (Anlage)'!$C$26,'3b) Referenzsysteme'!$B$6:$J$57,9),0)</f>
        <v>0</v>
      </c>
      <c r="M103" s="1547">
        <f>IF($C$92="Vorprodukt ausgewählt",VLOOKUP('2e) Realisierte Werte (Anlage)'!$C$26,'3b) Referenzsysteme'!$B$6:$J$57,9),0)</f>
        <v>0</v>
      </c>
      <c r="N103" s="1547">
        <f>IF($C$92="Vorprodukt ausgewählt",VLOOKUP('2e) Realisierte Werte (Anlage)'!$C$26,'3b) Referenzsysteme'!$B$6:$J$57,9),0)</f>
        <v>0</v>
      </c>
      <c r="O103" s="1547">
        <f>IF($C$92="Vorprodukt ausgewählt",VLOOKUP('2e) Realisierte Werte (Anlage)'!$C$26,'3b) Referenzsysteme'!$B$6:$J$57,9),0)</f>
        <v>0</v>
      </c>
      <c r="P103" s="1547">
        <f>IF($C$92="Vorprodukt ausgewählt",VLOOKUP('2e) Realisierte Werte (Anlage)'!$C$26,'3b) Referenzsysteme'!$B$6:$J$57,9),0)</f>
        <v>0</v>
      </c>
      <c r="Q103" s="1547">
        <f>IF($C$92="Vorprodukt ausgewählt",VLOOKUP('2e) Realisierte Werte (Anlage)'!$C$26,'3b) Referenzsysteme'!$B$6:$J$57,9),0)</f>
        <v>0</v>
      </c>
      <c r="R103" s="1547">
        <f>IF($C$92="Vorprodukt ausgewählt",VLOOKUP('2e) Realisierte Werte (Anlage)'!$C$26,'3b) Referenzsysteme'!$B$6:$J$57,9),0)</f>
        <v>0</v>
      </c>
      <c r="S103" s="1547">
        <f>IF($C$92="Vorprodukt ausgewählt",VLOOKUP('2e) Realisierte Werte (Anlage)'!$C$26,'3b) Referenzsysteme'!$B$6:$J$57,9),0)</f>
        <v>0</v>
      </c>
      <c r="T103" s="1547">
        <f>IF($C$92="Vorprodukt ausgewählt",VLOOKUP('2e) Realisierte Werte (Anlage)'!$C$26,'3b) Referenzsysteme'!$B$6:$J$57,9),0)</f>
        <v>0</v>
      </c>
      <c r="U103" s="1499">
        <f>IF($C$92="Vorprodukt ausgewählt",VLOOKUP('2e) Realisierte Werte (Anlage)'!$C$26,'3b) Referenzsysteme'!$B$6:$J$57,9),0)</f>
        <v>0</v>
      </c>
    </row>
    <row r="104" spans="2:21" s="1198" customFormat="1" ht="16.5">
      <c r="B104" s="1463" t="s">
        <v>578</v>
      </c>
      <c r="C104" s="1553" t="s">
        <v>127</v>
      </c>
      <c r="D104" s="1554"/>
      <c r="E104" s="1555">
        <f>IF($C$92="Vorprodukt ausgewählt",'2e) Realisierte Werte (Anlage)'!$D$30,0)</f>
        <v>0</v>
      </c>
      <c r="F104" s="1555">
        <f>IF($C$92="Vorprodukt ausgewählt",'2e) Realisierte Werte (Anlage)'!$D$30,0)</f>
        <v>0</v>
      </c>
      <c r="G104" s="1555">
        <f>IF($C$92="Vorprodukt ausgewählt",'2e) Realisierte Werte (Anlage)'!$D$30,0)</f>
        <v>0</v>
      </c>
      <c r="H104" s="1555">
        <f>IF($C$92="Vorprodukt ausgewählt",'2e) Realisierte Werte (Anlage)'!$D$30,0)</f>
        <v>0</v>
      </c>
      <c r="I104" s="1555">
        <f>IF($C$92="Vorprodukt ausgewählt",'2e) Realisierte Werte (Anlage)'!$D$30,0)</f>
        <v>0</v>
      </c>
      <c r="J104" s="1555">
        <f>IF($C$92="Vorprodukt ausgewählt",'2e) Realisierte Werte (Anlage)'!$D$30,0)</f>
        <v>0</v>
      </c>
      <c r="K104" s="1555">
        <f>IF($C$92="Vorprodukt ausgewählt",'2e) Realisierte Werte (Anlage)'!$D$30,0)</f>
        <v>0</v>
      </c>
      <c r="L104" s="1555">
        <f>IF($C$92="Vorprodukt ausgewählt",'2e) Realisierte Werte (Anlage)'!$D$30,0)</f>
        <v>0</v>
      </c>
      <c r="M104" s="1555">
        <f>IF($C$92="Vorprodukt ausgewählt",'2e) Realisierte Werte (Anlage)'!$D$30,0)</f>
        <v>0</v>
      </c>
      <c r="N104" s="1555">
        <f>IF($C$92="Vorprodukt ausgewählt",'2e) Realisierte Werte (Anlage)'!$D$30,0)</f>
        <v>0</v>
      </c>
      <c r="O104" s="1555">
        <f>IF($C$92="Vorprodukt ausgewählt",'2e) Realisierte Werte (Anlage)'!$D$30,0)</f>
        <v>0</v>
      </c>
      <c r="P104" s="1555">
        <f>IF($C$92="Vorprodukt ausgewählt",'2e) Realisierte Werte (Anlage)'!$D$30,0)</f>
        <v>0</v>
      </c>
      <c r="Q104" s="1555">
        <f>IF($C$92="Vorprodukt ausgewählt",'2e) Realisierte Werte (Anlage)'!$D$30,0)</f>
        <v>0</v>
      </c>
      <c r="R104" s="1555">
        <f>IF($C$92="Vorprodukt ausgewählt",'2e) Realisierte Werte (Anlage)'!$D$30,0)</f>
        <v>0</v>
      </c>
      <c r="S104" s="1555">
        <f>IF($C$92="Vorprodukt ausgewählt",'2e) Realisierte Werte (Anlage)'!$D$30,0)</f>
        <v>0</v>
      </c>
      <c r="T104" s="1555">
        <f>IF($C$92="Vorprodukt ausgewählt",'2e) Realisierte Werte (Anlage)'!$D$30,0)</f>
        <v>0</v>
      </c>
      <c r="U104" s="1556">
        <f>IF($C$92="Vorprodukt ausgewählt",'2e) Realisierte Werte (Anlage)'!$D$30,0)</f>
        <v>0</v>
      </c>
    </row>
    <row r="105" spans="2:21" s="1198" customFormat="1" ht="16.5">
      <c r="B105" s="1459" t="s">
        <v>579</v>
      </c>
      <c r="C105" s="1552" t="s">
        <v>127</v>
      </c>
      <c r="D105" s="1469"/>
      <c r="E105" s="1557">
        <f>IF($C$92="Vorprodukt ausgewählt",'2e) Realisierte Werte (Anlage)'!$E$30,0)</f>
        <v>0</v>
      </c>
      <c r="F105" s="1557">
        <f>IF($C$92="Vorprodukt ausgewählt",'2e) Realisierte Werte (Anlage)'!$E$30,0)</f>
        <v>0</v>
      </c>
      <c r="G105" s="1557">
        <f>IF($C$92="Vorprodukt ausgewählt",'2e) Realisierte Werte (Anlage)'!$E$30,0)</f>
        <v>0</v>
      </c>
      <c r="H105" s="1557">
        <f>IF($C$92="Vorprodukt ausgewählt",'2e) Realisierte Werte (Anlage)'!$E$30,0)</f>
        <v>0</v>
      </c>
      <c r="I105" s="1557">
        <f>IF($C$92="Vorprodukt ausgewählt",'2e) Realisierte Werte (Anlage)'!$E$30,0)</f>
        <v>0</v>
      </c>
      <c r="J105" s="1557">
        <f>IF($C$92="Vorprodukt ausgewählt",'2e) Realisierte Werte (Anlage)'!$E$30,0)</f>
        <v>0</v>
      </c>
      <c r="K105" s="1557">
        <f>IF($C$92="Vorprodukt ausgewählt",'2e) Realisierte Werte (Anlage)'!$E$30,0)</f>
        <v>0</v>
      </c>
      <c r="L105" s="1557">
        <f>IF($C$92="Vorprodukt ausgewählt",'2e) Realisierte Werte (Anlage)'!$E$30,0)</f>
        <v>0</v>
      </c>
      <c r="M105" s="1557">
        <f>IF($C$92="Vorprodukt ausgewählt",'2e) Realisierte Werte (Anlage)'!$E$30,0)</f>
        <v>0</v>
      </c>
      <c r="N105" s="1557">
        <f>IF($C$92="Vorprodukt ausgewählt",'2e) Realisierte Werte (Anlage)'!$E$30,0)</f>
        <v>0</v>
      </c>
      <c r="O105" s="1557">
        <f>IF($C$92="Vorprodukt ausgewählt",'2e) Realisierte Werte (Anlage)'!$E$30,0)</f>
        <v>0</v>
      </c>
      <c r="P105" s="1557">
        <f>IF($C$92="Vorprodukt ausgewählt",'2e) Realisierte Werte (Anlage)'!$E$30,0)</f>
        <v>0</v>
      </c>
      <c r="Q105" s="1557">
        <f>IF($C$92="Vorprodukt ausgewählt",'2e) Realisierte Werte (Anlage)'!$E$30,0)</f>
        <v>0</v>
      </c>
      <c r="R105" s="1557">
        <f>IF($C$92="Vorprodukt ausgewählt",'2e) Realisierte Werte (Anlage)'!$E$30,0)</f>
        <v>0</v>
      </c>
      <c r="S105" s="1557">
        <f>IF($C$92="Vorprodukt ausgewählt",'2e) Realisierte Werte (Anlage)'!$E$30,0)</f>
        <v>0</v>
      </c>
      <c r="T105" s="1557">
        <f>IF($C$92="Vorprodukt ausgewählt",'2e) Realisierte Werte (Anlage)'!$E$30,0)</f>
        <v>0</v>
      </c>
      <c r="U105" s="1558">
        <f>IF($C$92="Vorprodukt ausgewählt",'2e) Realisierte Werte (Anlage)'!$E$30,0)</f>
        <v>0</v>
      </c>
    </row>
    <row r="106" spans="2:21" s="1198" customFormat="1" ht="16.5">
      <c r="B106" s="1463" t="s">
        <v>580</v>
      </c>
      <c r="C106" s="1553" t="s">
        <v>127</v>
      </c>
      <c r="D106" s="1554"/>
      <c r="E106" s="1555">
        <f>IF($C$92="Vorprodukt ausgewählt",'2e) Realisierte Werte (Anlage)'!$F$30,0)</f>
        <v>0</v>
      </c>
      <c r="F106" s="1555">
        <f>IF($C$92="Vorprodukt ausgewählt",'2e) Realisierte Werte (Anlage)'!$F$30,0)</f>
        <v>0</v>
      </c>
      <c r="G106" s="1555">
        <f>IF($C$92="Vorprodukt ausgewählt",'2e) Realisierte Werte (Anlage)'!$F$30,0)</f>
        <v>0</v>
      </c>
      <c r="H106" s="1555">
        <f>IF($C$92="Vorprodukt ausgewählt",'2e) Realisierte Werte (Anlage)'!$F$30,0)</f>
        <v>0</v>
      </c>
      <c r="I106" s="1555">
        <f>IF($C$92="Vorprodukt ausgewählt",'2e) Realisierte Werte (Anlage)'!$F$30,0)</f>
        <v>0</v>
      </c>
      <c r="J106" s="1555">
        <f>IF($C$92="Vorprodukt ausgewählt",'2e) Realisierte Werte (Anlage)'!$F$30,0)</f>
        <v>0</v>
      </c>
      <c r="K106" s="1555">
        <f>IF($C$92="Vorprodukt ausgewählt",'2e) Realisierte Werte (Anlage)'!$F$30,0)</f>
        <v>0</v>
      </c>
      <c r="L106" s="1555">
        <f>IF($C$92="Vorprodukt ausgewählt",'2e) Realisierte Werte (Anlage)'!$F$30,0)</f>
        <v>0</v>
      </c>
      <c r="M106" s="1555">
        <f>IF($C$92="Vorprodukt ausgewählt",'2e) Realisierte Werte (Anlage)'!$F$30,0)</f>
        <v>0</v>
      </c>
      <c r="N106" s="1555">
        <f>IF($C$92="Vorprodukt ausgewählt",'2e) Realisierte Werte (Anlage)'!$F$30,0)</f>
        <v>0</v>
      </c>
      <c r="O106" s="1555">
        <f>IF($C$92="Vorprodukt ausgewählt",'2e) Realisierte Werte (Anlage)'!$F$30,0)</f>
        <v>0</v>
      </c>
      <c r="P106" s="1555">
        <f>IF($C$92="Vorprodukt ausgewählt",'2e) Realisierte Werte (Anlage)'!$F$30,0)</f>
        <v>0</v>
      </c>
      <c r="Q106" s="1555">
        <f>IF($C$92="Vorprodukt ausgewählt",'2e) Realisierte Werte (Anlage)'!$F$30,0)</f>
        <v>0</v>
      </c>
      <c r="R106" s="1555">
        <f>IF($C$92="Vorprodukt ausgewählt",'2e) Realisierte Werte (Anlage)'!$F$30,0)</f>
        <v>0</v>
      </c>
      <c r="S106" s="1555">
        <f>IF($C$92="Vorprodukt ausgewählt",'2e) Realisierte Werte (Anlage)'!$F$30,0)</f>
        <v>0</v>
      </c>
      <c r="T106" s="1555">
        <f>IF($C$92="Vorprodukt ausgewählt",'2e) Realisierte Werte (Anlage)'!$F$30,0)</f>
        <v>0</v>
      </c>
      <c r="U106" s="1556">
        <f>IF($C$92="Vorprodukt ausgewählt",'2e) Realisierte Werte (Anlage)'!$F$30,0)</f>
        <v>0</v>
      </c>
    </row>
    <row r="107" spans="2:21" s="1198" customFormat="1" ht="16.5">
      <c r="B107" s="1459" t="s">
        <v>581</v>
      </c>
      <c r="C107" s="1552" t="s">
        <v>127</v>
      </c>
      <c r="D107" s="1469"/>
      <c r="E107" s="1557">
        <f>IF($C$92="Vorprodukt ausgewählt",'2e) Realisierte Werte (Anlage)'!$G$30,0)</f>
        <v>0</v>
      </c>
      <c r="F107" s="1557">
        <f>IF($C$92="Vorprodukt ausgewählt",'2e) Realisierte Werte (Anlage)'!$G$30,0)</f>
        <v>0</v>
      </c>
      <c r="G107" s="1557">
        <f>IF($C$92="Vorprodukt ausgewählt",'2e) Realisierte Werte (Anlage)'!$G$30,0)</f>
        <v>0</v>
      </c>
      <c r="H107" s="1557">
        <f>IF($C$92="Vorprodukt ausgewählt",'2e) Realisierte Werte (Anlage)'!$G$30,0)</f>
        <v>0</v>
      </c>
      <c r="I107" s="1557">
        <f>IF($C$92="Vorprodukt ausgewählt",'2e) Realisierte Werte (Anlage)'!$G$30,0)</f>
        <v>0</v>
      </c>
      <c r="J107" s="1557">
        <f>IF($C$92="Vorprodukt ausgewählt",'2e) Realisierte Werte (Anlage)'!$G$30,0)</f>
        <v>0</v>
      </c>
      <c r="K107" s="1557">
        <f>IF($C$92="Vorprodukt ausgewählt",'2e) Realisierte Werte (Anlage)'!$G$30,0)</f>
        <v>0</v>
      </c>
      <c r="L107" s="1557">
        <f>IF($C$92="Vorprodukt ausgewählt",'2e) Realisierte Werte (Anlage)'!$G$30,0)</f>
        <v>0</v>
      </c>
      <c r="M107" s="1557">
        <f>IF($C$92="Vorprodukt ausgewählt",'2e) Realisierte Werte (Anlage)'!$G$30,0)</f>
        <v>0</v>
      </c>
      <c r="N107" s="1557">
        <f>IF($C$92="Vorprodukt ausgewählt",'2e) Realisierte Werte (Anlage)'!$G$30,0)</f>
        <v>0</v>
      </c>
      <c r="O107" s="1557">
        <f>IF($C$92="Vorprodukt ausgewählt",'2e) Realisierte Werte (Anlage)'!$G$30,0)</f>
        <v>0</v>
      </c>
      <c r="P107" s="1557">
        <f>IF($C$92="Vorprodukt ausgewählt",'2e) Realisierte Werte (Anlage)'!$G$30,0)</f>
        <v>0</v>
      </c>
      <c r="Q107" s="1557">
        <f>IF($C$92="Vorprodukt ausgewählt",'2e) Realisierte Werte (Anlage)'!$G$30,0)</f>
        <v>0</v>
      </c>
      <c r="R107" s="1557">
        <f>IF($C$92="Vorprodukt ausgewählt",'2e) Realisierte Werte (Anlage)'!$G$30,0)</f>
        <v>0</v>
      </c>
      <c r="S107" s="1557">
        <f>IF($C$92="Vorprodukt ausgewählt",'2e) Realisierte Werte (Anlage)'!$G$30,0)</f>
        <v>0</v>
      </c>
      <c r="T107" s="1557">
        <f>IF($C$92="Vorprodukt ausgewählt",'2e) Realisierte Werte (Anlage)'!$G$30,0)</f>
        <v>0</v>
      </c>
      <c r="U107" s="1558">
        <f>IF($C$92="Vorprodukt ausgewählt",'2e) Realisierte Werte (Anlage)'!$G$30,0)</f>
        <v>0</v>
      </c>
    </row>
    <row r="108" spans="2:21" s="1198" customFormat="1" ht="29.5" customHeight="1" thickBot="1">
      <c r="B108" s="1559" t="s">
        <v>335</v>
      </c>
      <c r="C108" s="1560" t="s">
        <v>334</v>
      </c>
      <c r="D108" s="1501"/>
      <c r="E108" s="1561">
        <f>E103+IFERROR(E104/E99,0)+IFERROR(E105/E100,0)+IFERROR(E106/E101,0)+IFERROR(E107/E102,0)</f>
        <v>0</v>
      </c>
      <c r="F108" s="1561">
        <f>F103+IFERROR(F104/F99,0)+IFERROR(F105/F100,0)+IFERROR(F106/F101,0)+IFERROR(F107/F102,0)</f>
        <v>0</v>
      </c>
      <c r="G108" s="1561">
        <f t="shared" ref="G108:U108" si="17">G103+IFERROR(G104/G99,0)+IFERROR(G105/G100,0)+IFERROR(G106/G101,0)+IFERROR(G107/G102,0)</f>
        <v>0</v>
      </c>
      <c r="H108" s="1561">
        <f t="shared" si="17"/>
        <v>0</v>
      </c>
      <c r="I108" s="1561">
        <f t="shared" si="17"/>
        <v>0</v>
      </c>
      <c r="J108" s="1561">
        <f t="shared" si="17"/>
        <v>0</v>
      </c>
      <c r="K108" s="1561">
        <f t="shared" si="17"/>
        <v>0</v>
      </c>
      <c r="L108" s="1561">
        <f t="shared" si="17"/>
        <v>0</v>
      </c>
      <c r="M108" s="1561">
        <f t="shared" si="17"/>
        <v>0</v>
      </c>
      <c r="N108" s="1561">
        <f t="shared" si="17"/>
        <v>0</v>
      </c>
      <c r="O108" s="1561">
        <f t="shared" si="17"/>
        <v>0</v>
      </c>
      <c r="P108" s="1561">
        <f t="shared" si="17"/>
        <v>0</v>
      </c>
      <c r="Q108" s="1561">
        <f t="shared" si="17"/>
        <v>0</v>
      </c>
      <c r="R108" s="1561">
        <f t="shared" si="17"/>
        <v>0</v>
      </c>
      <c r="S108" s="1561">
        <f t="shared" si="17"/>
        <v>0</v>
      </c>
      <c r="T108" s="1561">
        <f>T103+IFERROR(T104/T99,0)+IFERROR(T105/T100,0)+IFERROR(T106/T101,0)+IFERROR(T107/T102,0)</f>
        <v>0</v>
      </c>
      <c r="U108" s="1502">
        <f t="shared" si="17"/>
        <v>0</v>
      </c>
    </row>
    <row r="109" spans="2:21" s="1198" customFormat="1" ht="19" thickBot="1">
      <c r="B109" s="1376" t="s">
        <v>336</v>
      </c>
      <c r="C109" s="1535" t="str">
        <f>IF('2e) Realisierte Werte (Anlage)'!C42="51: Synthesegas","Vorprodukt ausgewählt","Kein Vorprodukt ausgewählt")</f>
        <v>Kein Vorprodukt ausgewählt</v>
      </c>
      <c r="D109" s="1535" t="str">
        <f>'2e) Realisierte Werte (Anlage)'!C42</f>
        <v/>
      </c>
    </row>
    <row r="110" spans="2:21" s="1198" customFormat="1" ht="15" thickBot="1">
      <c r="B110" s="1536"/>
      <c r="C110" s="1537"/>
      <c r="D110" s="1538"/>
      <c r="E110" s="1539">
        <f>YEAR('2b) Allg. Inputs'!$C$8)</f>
        <v>1900</v>
      </c>
      <c r="F110" s="1540">
        <f>E110+1</f>
        <v>1901</v>
      </c>
      <c r="G110" s="1540">
        <f t="shared" ref="G110:R110" si="18">F110+1</f>
        <v>1902</v>
      </c>
      <c r="H110" s="1540">
        <f t="shared" si="18"/>
        <v>1903</v>
      </c>
      <c r="I110" s="1540">
        <f t="shared" si="18"/>
        <v>1904</v>
      </c>
      <c r="J110" s="1540">
        <f t="shared" si="18"/>
        <v>1905</v>
      </c>
      <c r="K110" s="1540">
        <f t="shared" si="18"/>
        <v>1906</v>
      </c>
      <c r="L110" s="1540">
        <f t="shared" si="18"/>
        <v>1907</v>
      </c>
      <c r="M110" s="1540">
        <f t="shared" si="18"/>
        <v>1908</v>
      </c>
      <c r="N110" s="1540">
        <f t="shared" si="18"/>
        <v>1909</v>
      </c>
      <c r="O110" s="1540">
        <f t="shared" si="18"/>
        <v>1910</v>
      </c>
      <c r="P110" s="1540">
        <f t="shared" si="18"/>
        <v>1911</v>
      </c>
      <c r="Q110" s="1540">
        <f t="shared" si="18"/>
        <v>1912</v>
      </c>
      <c r="R110" s="1540">
        <f t="shared" si="18"/>
        <v>1913</v>
      </c>
      <c r="S110" s="1540">
        <f>IF('4c) Berechnungen_MFS'!E99 = "Nein",R110+1, R110+1&amp;" 1. Teil-KJ")</f>
        <v>1914</v>
      </c>
      <c r="T110" s="1541" t="str">
        <f>IF('4c) Berechnungen_MFS'!E99 = "Nein","", R110+1&amp;" 2. Teil-KJ")</f>
        <v/>
      </c>
      <c r="U110" s="1542" t="str">
        <f>IF('4c) Berechnungen_MFS'!E99="Ja",R110+2,"")</f>
        <v/>
      </c>
    </row>
    <row r="111" spans="2:21" s="1198" customFormat="1" ht="14.5">
      <c r="B111" s="1543" t="s">
        <v>582</v>
      </c>
      <c r="C111" s="1544" t="s">
        <v>331</v>
      </c>
      <c r="D111" s="1545"/>
      <c r="E111" s="1546">
        <f>IF($C$109="Vorprodukt ausgewählt",IF('2e) Realisierte Werte (Anlage)'!$D$17="51: Synthesegas",'2e) Realisierte Werte (Anlage)'!E17,0)+IF('2e) Realisierte Werte (Anlage)'!$D$18="51: Synthesegas",'2e) Realisierte Werte (Anlage)'!E18,0)+IF('2e) Realisierte Werte (Anlage)'!$D$19="51: Synthesegas",'2e) Realisierte Werte (Anlage)'!E19,0)+IF('2e) Realisierte Werte (Anlage)'!$D$20="51: Synthesegas",'2e) Realisierte Werte (Anlage)'!E20,0)+IF('2e) Realisierte Werte (Anlage)'!$D$21="51: Synthesegas",'2e) Realisierte Werte (Anlage)'!E21,0) +IF('2e) Realisierte Werte (Anlage)'!$D$22="51: Synthesegas",'2e) Realisierte Werte (Anlage)'!E22,0) + IF('2e) Realisierte Werte (Anlage)'!$D$23="51: Synthesegas",'2e) Realisierte Werte (Anlage)'!E23,0),0)</f>
        <v>0</v>
      </c>
      <c r="F111" s="1546">
        <f>IF($C$109="Vorprodukt ausgewählt",IF('2e) Realisierte Werte (Anlage)'!$D$17="51: Synthesegas",'2e) Realisierte Werte (Anlage)'!F17,0)+IF('2e) Realisierte Werte (Anlage)'!$D$18="51: Synthesegas",'2e) Realisierte Werte (Anlage)'!F18,0)+IF('2e) Realisierte Werte (Anlage)'!$D$19="51: Synthesegas",'2e) Realisierte Werte (Anlage)'!F19,0)+IF('2e) Realisierte Werte (Anlage)'!$D$20="51: Synthesegas",'2e) Realisierte Werte (Anlage)'!F20,0)+IF('2e) Realisierte Werte (Anlage)'!$D$21="51: Synthesegas",'2e) Realisierte Werte (Anlage)'!F21,0) +IF('2e) Realisierte Werte (Anlage)'!$D$22="51: Synthesegas",'2e) Realisierte Werte (Anlage)'!F22,0) + IF('2e) Realisierte Werte (Anlage)'!$D$23="51: Synthesegas",'2e) Realisierte Werte (Anlage)'!F23,0),0)</f>
        <v>0</v>
      </c>
      <c r="G111" s="1546">
        <f>IF($C$109="Vorprodukt ausgewählt",IF('2e) Realisierte Werte (Anlage)'!$D$17="51: Synthesegas",'2e) Realisierte Werte (Anlage)'!G17,0)+IF('2e) Realisierte Werte (Anlage)'!$D$18="51: Synthesegas",'2e) Realisierte Werte (Anlage)'!G18,0)+IF('2e) Realisierte Werte (Anlage)'!$D$19="51: Synthesegas",'2e) Realisierte Werte (Anlage)'!G19,0)+IF('2e) Realisierte Werte (Anlage)'!$D$20="51: Synthesegas",'2e) Realisierte Werte (Anlage)'!G20,0)+IF('2e) Realisierte Werte (Anlage)'!$D$21="51: Synthesegas",'2e) Realisierte Werte (Anlage)'!G21,0) +IF('2e) Realisierte Werte (Anlage)'!$D$22="51: Synthesegas",'2e) Realisierte Werte (Anlage)'!G22,0) + IF('2e) Realisierte Werte (Anlage)'!$D$23="51: Synthesegas",'2e) Realisierte Werte (Anlage)'!G23,0),0)</f>
        <v>0</v>
      </c>
      <c r="H111" s="1546">
        <f>IF($C$109="Vorprodukt ausgewählt",IF('2e) Realisierte Werte (Anlage)'!$D$17="51: Synthesegas",'2e) Realisierte Werte (Anlage)'!H17,0)+IF('2e) Realisierte Werte (Anlage)'!$D$18="51: Synthesegas",'2e) Realisierte Werte (Anlage)'!H18,0)+IF('2e) Realisierte Werte (Anlage)'!$D$19="51: Synthesegas",'2e) Realisierte Werte (Anlage)'!H19,0)+IF('2e) Realisierte Werte (Anlage)'!$D$20="51: Synthesegas",'2e) Realisierte Werte (Anlage)'!H20,0)+IF('2e) Realisierte Werte (Anlage)'!$D$21="51: Synthesegas",'2e) Realisierte Werte (Anlage)'!H21,0) +IF('2e) Realisierte Werte (Anlage)'!$D$22="51: Synthesegas",'2e) Realisierte Werte (Anlage)'!H22,0) + IF('2e) Realisierte Werte (Anlage)'!$D$23="51: Synthesegas",'2e) Realisierte Werte (Anlage)'!H23,0),0)</f>
        <v>0</v>
      </c>
      <c r="I111" s="1546">
        <f>IF($C$109="Vorprodukt ausgewählt",IF('2e) Realisierte Werte (Anlage)'!$D$17="51: Synthesegas",'2e) Realisierte Werte (Anlage)'!I17,0)+IF('2e) Realisierte Werte (Anlage)'!$D$18="51: Synthesegas",'2e) Realisierte Werte (Anlage)'!I18,0)+IF('2e) Realisierte Werte (Anlage)'!$D$19="51: Synthesegas",'2e) Realisierte Werte (Anlage)'!I19,0)+IF('2e) Realisierte Werte (Anlage)'!$D$20="51: Synthesegas",'2e) Realisierte Werte (Anlage)'!I20,0)+IF('2e) Realisierte Werte (Anlage)'!$D$21="51: Synthesegas",'2e) Realisierte Werte (Anlage)'!I21,0) +IF('2e) Realisierte Werte (Anlage)'!$D$22="51: Synthesegas",'2e) Realisierte Werte (Anlage)'!I22,0) + IF('2e) Realisierte Werte (Anlage)'!$D$23="51: Synthesegas",'2e) Realisierte Werte (Anlage)'!I23,0),0)</f>
        <v>0</v>
      </c>
      <c r="J111" s="1546">
        <f>IF($C$109="Vorprodukt ausgewählt",IF('2e) Realisierte Werte (Anlage)'!$D$17="51: Synthesegas",'2e) Realisierte Werte (Anlage)'!J17,0)+IF('2e) Realisierte Werte (Anlage)'!$D$18="51: Synthesegas",'2e) Realisierte Werte (Anlage)'!J18,0)+IF('2e) Realisierte Werte (Anlage)'!$D$19="51: Synthesegas",'2e) Realisierte Werte (Anlage)'!J19,0)+IF('2e) Realisierte Werte (Anlage)'!$D$20="51: Synthesegas",'2e) Realisierte Werte (Anlage)'!J20,0)+IF('2e) Realisierte Werte (Anlage)'!$D$21="51: Synthesegas",'2e) Realisierte Werte (Anlage)'!J21,0) +IF('2e) Realisierte Werte (Anlage)'!$D$22="51: Synthesegas",'2e) Realisierte Werte (Anlage)'!J22,0) + IF('2e) Realisierte Werte (Anlage)'!$D$23="51: Synthesegas",'2e) Realisierte Werte (Anlage)'!J23,0),0)</f>
        <v>0</v>
      </c>
      <c r="K111" s="1546">
        <f>IF($C$109="Vorprodukt ausgewählt",IF('2e) Realisierte Werte (Anlage)'!$D$17="51: Synthesegas",'2e) Realisierte Werte (Anlage)'!K17,0)+IF('2e) Realisierte Werte (Anlage)'!$D$18="51: Synthesegas",'2e) Realisierte Werte (Anlage)'!K18,0)+IF('2e) Realisierte Werte (Anlage)'!$D$19="51: Synthesegas",'2e) Realisierte Werte (Anlage)'!K19,0)+IF('2e) Realisierte Werte (Anlage)'!$D$20="51: Synthesegas",'2e) Realisierte Werte (Anlage)'!K20,0)+IF('2e) Realisierte Werte (Anlage)'!$D$21="51: Synthesegas",'2e) Realisierte Werte (Anlage)'!K21,0) +IF('2e) Realisierte Werte (Anlage)'!$D$22="51: Synthesegas",'2e) Realisierte Werte (Anlage)'!K22,0) + IF('2e) Realisierte Werte (Anlage)'!$D$23="51: Synthesegas",'2e) Realisierte Werte (Anlage)'!K23,0),0)</f>
        <v>0</v>
      </c>
      <c r="L111" s="1546">
        <f>IF($C$109="Vorprodukt ausgewählt",IF('2e) Realisierte Werte (Anlage)'!$D$17="51: Synthesegas",'2e) Realisierte Werte (Anlage)'!L17,0)+IF('2e) Realisierte Werte (Anlage)'!$D$18="51: Synthesegas",'2e) Realisierte Werte (Anlage)'!L18,0)+IF('2e) Realisierte Werte (Anlage)'!$D$19="51: Synthesegas",'2e) Realisierte Werte (Anlage)'!L19,0)+IF('2e) Realisierte Werte (Anlage)'!$D$20="51: Synthesegas",'2e) Realisierte Werte (Anlage)'!L20,0)+IF('2e) Realisierte Werte (Anlage)'!$D$21="51: Synthesegas",'2e) Realisierte Werte (Anlage)'!L21,0) +IF('2e) Realisierte Werte (Anlage)'!$D$22="51: Synthesegas",'2e) Realisierte Werte (Anlage)'!L22,0) + IF('2e) Realisierte Werte (Anlage)'!$D$23="51: Synthesegas",'2e) Realisierte Werte (Anlage)'!L23,0),0)</f>
        <v>0</v>
      </c>
      <c r="M111" s="1546">
        <f>IF($C$109="Vorprodukt ausgewählt",IF('2e) Realisierte Werte (Anlage)'!$D$17="51: Synthesegas",'2e) Realisierte Werte (Anlage)'!M17,0)+IF('2e) Realisierte Werte (Anlage)'!$D$18="51: Synthesegas",'2e) Realisierte Werte (Anlage)'!M18,0)+IF('2e) Realisierte Werte (Anlage)'!$D$19="51: Synthesegas",'2e) Realisierte Werte (Anlage)'!M19,0)+IF('2e) Realisierte Werte (Anlage)'!$D$20="51: Synthesegas",'2e) Realisierte Werte (Anlage)'!M20,0)+IF('2e) Realisierte Werte (Anlage)'!$D$21="51: Synthesegas",'2e) Realisierte Werte (Anlage)'!M21,0) +IF('2e) Realisierte Werte (Anlage)'!$D$22="51: Synthesegas",'2e) Realisierte Werte (Anlage)'!M22,0) + IF('2e) Realisierte Werte (Anlage)'!$D$23="51: Synthesegas",'2e) Realisierte Werte (Anlage)'!M23,0),0)</f>
        <v>0</v>
      </c>
      <c r="N111" s="1546">
        <f>IF($C$109="Vorprodukt ausgewählt",IF('2e) Realisierte Werte (Anlage)'!$D$17="51: Synthesegas",'2e) Realisierte Werte (Anlage)'!N17,0)+IF('2e) Realisierte Werte (Anlage)'!$D$18="51: Synthesegas",'2e) Realisierte Werte (Anlage)'!N18,0)+IF('2e) Realisierte Werte (Anlage)'!$D$19="51: Synthesegas",'2e) Realisierte Werte (Anlage)'!N19,0)+IF('2e) Realisierte Werte (Anlage)'!$D$20="51: Synthesegas",'2e) Realisierte Werte (Anlage)'!N20,0)+IF('2e) Realisierte Werte (Anlage)'!$D$21="51: Synthesegas",'2e) Realisierte Werte (Anlage)'!N21,0) +IF('2e) Realisierte Werte (Anlage)'!$D$22="51: Synthesegas",'2e) Realisierte Werte (Anlage)'!N22,0) + IF('2e) Realisierte Werte (Anlage)'!$D$23="51: Synthesegas",'2e) Realisierte Werte (Anlage)'!N23,0),0)</f>
        <v>0</v>
      </c>
      <c r="O111" s="1546">
        <f>IF($C$109="Vorprodukt ausgewählt",IF('2e) Realisierte Werte (Anlage)'!$D$17="51: Synthesegas",'2e) Realisierte Werte (Anlage)'!O17,0)+IF('2e) Realisierte Werte (Anlage)'!$D$18="51: Synthesegas",'2e) Realisierte Werte (Anlage)'!O18,0)+IF('2e) Realisierte Werte (Anlage)'!$D$19="51: Synthesegas",'2e) Realisierte Werte (Anlage)'!O19,0)+IF('2e) Realisierte Werte (Anlage)'!$D$20="51: Synthesegas",'2e) Realisierte Werte (Anlage)'!O20,0)+IF('2e) Realisierte Werte (Anlage)'!$D$21="51: Synthesegas",'2e) Realisierte Werte (Anlage)'!O21,0) +IF('2e) Realisierte Werte (Anlage)'!$D$22="51: Synthesegas",'2e) Realisierte Werte (Anlage)'!O22,0) + IF('2e) Realisierte Werte (Anlage)'!$D$23="51: Synthesegas",'2e) Realisierte Werte (Anlage)'!O23,0),0)</f>
        <v>0</v>
      </c>
      <c r="P111" s="1546">
        <f>IF($C$109="Vorprodukt ausgewählt",IF('2e) Realisierte Werte (Anlage)'!$D$17="51: Synthesegas",'2e) Realisierte Werte (Anlage)'!P17,0)+IF('2e) Realisierte Werte (Anlage)'!$D$18="51: Synthesegas",'2e) Realisierte Werte (Anlage)'!P18,0)+IF('2e) Realisierte Werte (Anlage)'!$D$19="51: Synthesegas",'2e) Realisierte Werte (Anlage)'!P19,0)+IF('2e) Realisierte Werte (Anlage)'!$D$20="51: Synthesegas",'2e) Realisierte Werte (Anlage)'!P20,0)+IF('2e) Realisierte Werte (Anlage)'!$D$21="51: Synthesegas",'2e) Realisierte Werte (Anlage)'!P21,0) +IF('2e) Realisierte Werte (Anlage)'!$D$22="51: Synthesegas",'2e) Realisierte Werte (Anlage)'!P22,0) + IF('2e) Realisierte Werte (Anlage)'!$D$23="51: Synthesegas",'2e) Realisierte Werte (Anlage)'!P23,0),0)</f>
        <v>0</v>
      </c>
      <c r="Q111" s="1546">
        <f>IF($C$109="Vorprodukt ausgewählt",IF('2e) Realisierte Werte (Anlage)'!$D$17="51: Synthesegas",'2e) Realisierte Werte (Anlage)'!Q17,0)+IF('2e) Realisierte Werte (Anlage)'!$D$18="51: Synthesegas",'2e) Realisierte Werte (Anlage)'!Q18,0)+IF('2e) Realisierte Werte (Anlage)'!$D$19="51: Synthesegas",'2e) Realisierte Werte (Anlage)'!Q19,0)+IF('2e) Realisierte Werte (Anlage)'!$D$20="51: Synthesegas",'2e) Realisierte Werte (Anlage)'!Q20,0)+IF('2e) Realisierte Werte (Anlage)'!$D$21="51: Synthesegas",'2e) Realisierte Werte (Anlage)'!Q21,0) +IF('2e) Realisierte Werte (Anlage)'!$D$22="51: Synthesegas",'2e) Realisierte Werte (Anlage)'!Q22,0) + IF('2e) Realisierte Werte (Anlage)'!$D$23="51: Synthesegas",'2e) Realisierte Werte (Anlage)'!Q23,0),0)</f>
        <v>0</v>
      </c>
      <c r="R111" s="1546">
        <f>IF($C$109="Vorprodukt ausgewählt",IF('2e) Realisierte Werte (Anlage)'!$D$17="51: Synthesegas",'2e) Realisierte Werte (Anlage)'!R17,0)+IF('2e) Realisierte Werte (Anlage)'!$D$18="51: Synthesegas",'2e) Realisierte Werte (Anlage)'!R18,0)+IF('2e) Realisierte Werte (Anlage)'!$D$19="51: Synthesegas",'2e) Realisierte Werte (Anlage)'!R19,0)+IF('2e) Realisierte Werte (Anlage)'!$D$20="51: Synthesegas",'2e) Realisierte Werte (Anlage)'!R20,0)+IF('2e) Realisierte Werte (Anlage)'!$D$21="51: Synthesegas",'2e) Realisierte Werte (Anlage)'!R21,0) +IF('2e) Realisierte Werte (Anlage)'!$D$22="51: Synthesegas",'2e) Realisierte Werte (Anlage)'!R22,0) + IF('2e) Realisierte Werte (Anlage)'!$D$23="51: Synthesegas",'2e) Realisierte Werte (Anlage)'!R23,0),0)</f>
        <v>0</v>
      </c>
      <c r="S111" s="1546">
        <f>IF($C$109="Vorprodukt ausgewählt",IF('2e) Realisierte Werte (Anlage)'!$D$17="51: Synthesegas",'2e) Realisierte Werte (Anlage)'!S17,0)+IF('2e) Realisierte Werte (Anlage)'!$D$18="51: Synthesegas",'2e) Realisierte Werte (Anlage)'!S18,0)+IF('2e) Realisierte Werte (Anlage)'!$D$19="51: Synthesegas",'2e) Realisierte Werte (Anlage)'!S19,0)+IF('2e) Realisierte Werte (Anlage)'!$D$20="51: Synthesegas",'2e) Realisierte Werte (Anlage)'!S20,0)+IF('2e) Realisierte Werte (Anlage)'!$D$21="51: Synthesegas",'2e) Realisierte Werte (Anlage)'!S21,0) +IF('2e) Realisierte Werte (Anlage)'!$D$22="51: Synthesegas",'2e) Realisierte Werte (Anlage)'!S22,0) + IF('2e) Realisierte Werte (Anlage)'!$D$23="51: Synthesegas",'2e) Realisierte Werte (Anlage)'!S23,0),0)</f>
        <v>0</v>
      </c>
      <c r="T111" s="1546">
        <f>IF($C$109="Vorprodukt ausgewählt",IF('2e) Realisierte Werte (Anlage)'!$D$17="51: Synthesegas",'2e) Realisierte Werte (Anlage)'!T17,0)+IF('2e) Realisierte Werte (Anlage)'!$D$18="51: Synthesegas",'2e) Realisierte Werte (Anlage)'!T18,0)+IF('2e) Realisierte Werte (Anlage)'!$D$19="51: Synthesegas",'2e) Realisierte Werte (Anlage)'!T19,0)+IF('2e) Realisierte Werte (Anlage)'!$D$20="51: Synthesegas",'2e) Realisierte Werte (Anlage)'!T20,0)+IF('2e) Realisierte Werte (Anlage)'!$D$21="51: Synthesegas",'2e) Realisierte Werte (Anlage)'!T21,0) +IF('2e) Realisierte Werte (Anlage)'!$D$22="51: Synthesegas",'2e) Realisierte Werte (Anlage)'!T22,0) + IF('2e) Realisierte Werte (Anlage)'!$D$23="51: Synthesegas",'2e) Realisierte Werte (Anlage)'!T23,0),0)</f>
        <v>0</v>
      </c>
      <c r="U111" s="1544">
        <f>IF($C$109="Vorprodukt ausgewählt",IF('2e) Realisierte Werte (Anlage)'!$D$17="51: Synthesegas",'2e) Realisierte Werte (Anlage)'!U17,0)+IF('2e) Realisierte Werte (Anlage)'!$D$18="51: Synthesegas",'2e) Realisierte Werte (Anlage)'!U18,0)+IF('2e) Realisierte Werte (Anlage)'!$D$19="51: Synthesegas",'2e) Realisierte Werte (Anlage)'!U19,0)+IF('2e) Realisierte Werte (Anlage)'!$D$20="51: Synthesegas",'2e) Realisierte Werte (Anlage)'!U20,0)+IF('2e) Realisierte Werte (Anlage)'!$D$21="51: Synthesegas",'2e) Realisierte Werte (Anlage)'!U21,0) +IF('2e) Realisierte Werte (Anlage)'!$D$22="51: Synthesegas",'2e) Realisierte Werte (Anlage)'!U22,0) + IF('2e) Realisierte Werte (Anlage)'!$D$23="51: Synthesegas",'2e) Realisierte Werte (Anlage)'!U23,0),0)</f>
        <v>0</v>
      </c>
    </row>
    <row r="112" spans="2:21" s="1198" customFormat="1" ht="14.5">
      <c r="B112" s="1459" t="s">
        <v>574</v>
      </c>
      <c r="C112" s="1499" t="s">
        <v>182</v>
      </c>
      <c r="D112" s="1460"/>
      <c r="E112" s="1547">
        <f>IF($C$109="Vorprodukt ausgewählt",'2e) Realisierte Werte (Anlage)'!E48,0)</f>
        <v>0</v>
      </c>
      <c r="F112" s="1547">
        <f>IF($C$109="Vorprodukt ausgewählt",'2e) Realisierte Werte (Anlage)'!F48,0)</f>
        <v>0</v>
      </c>
      <c r="G112" s="1547">
        <f>IF($C$109="Vorprodukt ausgewählt",'2e) Realisierte Werte (Anlage)'!G48,0)</f>
        <v>0</v>
      </c>
      <c r="H112" s="1547">
        <f>IF($C$109="Vorprodukt ausgewählt",'2e) Realisierte Werte (Anlage)'!H48,0)</f>
        <v>0</v>
      </c>
      <c r="I112" s="1547">
        <f>IF($C$109="Vorprodukt ausgewählt",'2e) Realisierte Werte (Anlage)'!I48,0)</f>
        <v>0</v>
      </c>
      <c r="J112" s="1547">
        <f>IF($C$109="Vorprodukt ausgewählt",'2e) Realisierte Werte (Anlage)'!J48,0)</f>
        <v>0</v>
      </c>
      <c r="K112" s="1547">
        <f>IF($C$109="Vorprodukt ausgewählt",'2e) Realisierte Werte (Anlage)'!K48,0)</f>
        <v>0</v>
      </c>
      <c r="L112" s="1547">
        <f>IF($C$109="Vorprodukt ausgewählt",'2e) Realisierte Werte (Anlage)'!L48,0)</f>
        <v>0</v>
      </c>
      <c r="M112" s="1547">
        <f>IF($C$109="Vorprodukt ausgewählt",'2e) Realisierte Werte (Anlage)'!M48,0)</f>
        <v>0</v>
      </c>
      <c r="N112" s="1547">
        <f>IF($C$109="Vorprodukt ausgewählt",'2e) Realisierte Werte (Anlage)'!N48,0)</f>
        <v>0</v>
      </c>
      <c r="O112" s="1547">
        <f>IF($C$109="Vorprodukt ausgewählt",'2e) Realisierte Werte (Anlage)'!O48,0)</f>
        <v>0</v>
      </c>
      <c r="P112" s="1547">
        <f>IF($C$109="Vorprodukt ausgewählt",'2e) Realisierte Werte (Anlage)'!P48,0)</f>
        <v>0</v>
      </c>
      <c r="Q112" s="1547">
        <f>IF($C$109="Vorprodukt ausgewählt",'2e) Realisierte Werte (Anlage)'!Q48,0)</f>
        <v>0</v>
      </c>
      <c r="R112" s="1547">
        <f>IF($C$109="Vorprodukt ausgewählt",'2e) Realisierte Werte (Anlage)'!R48,0)</f>
        <v>0</v>
      </c>
      <c r="S112" s="1547">
        <f>IF($C$109="Vorprodukt ausgewählt",'2e) Realisierte Werte (Anlage)'!S48,0)</f>
        <v>0</v>
      </c>
      <c r="T112" s="1547">
        <f>IF($C$109="Vorprodukt ausgewählt",'2e) Realisierte Werte (Anlage)'!T48,0)</f>
        <v>0</v>
      </c>
      <c r="U112" s="1499">
        <f>IF($C$109="Vorprodukt ausgewählt",'2e) Realisierte Werte (Anlage)'!U48,0)</f>
        <v>0</v>
      </c>
    </row>
    <row r="113" spans="2:21" s="1198" customFormat="1" ht="14.5">
      <c r="B113" s="1463" t="s">
        <v>575</v>
      </c>
      <c r="C113" s="1548" t="s">
        <v>182</v>
      </c>
      <c r="D113" s="1464"/>
      <c r="E113" s="1549">
        <f>IF($C$109="Vorprodukt ausgewählt",'2e) Realisierte Werte (Anlage)'!E50,0)</f>
        <v>0</v>
      </c>
      <c r="F113" s="1549">
        <f>IF($C$109="Vorprodukt ausgewählt",'2e) Realisierte Werte (Anlage)'!F50,0)</f>
        <v>0</v>
      </c>
      <c r="G113" s="1549">
        <f>IF($C$109="Vorprodukt ausgewählt",'2e) Realisierte Werte (Anlage)'!G50,0)</f>
        <v>0</v>
      </c>
      <c r="H113" s="1549">
        <f>IF($C$109="Vorprodukt ausgewählt",'2e) Realisierte Werte (Anlage)'!H50,0)</f>
        <v>0</v>
      </c>
      <c r="I113" s="1549">
        <f>IF($C$109="Vorprodukt ausgewählt",'2e) Realisierte Werte (Anlage)'!I50,0)</f>
        <v>0</v>
      </c>
      <c r="J113" s="1549">
        <f>IF($C$109="Vorprodukt ausgewählt",'2e) Realisierte Werte (Anlage)'!J50,0)</f>
        <v>0</v>
      </c>
      <c r="K113" s="1549">
        <f>IF($C$109="Vorprodukt ausgewählt",'2e) Realisierte Werte (Anlage)'!K50,0)</f>
        <v>0</v>
      </c>
      <c r="L113" s="1549">
        <f>IF($C$109="Vorprodukt ausgewählt",'2e) Realisierte Werte (Anlage)'!L50,0)</f>
        <v>0</v>
      </c>
      <c r="M113" s="1549">
        <f>IF($C$109="Vorprodukt ausgewählt",'2e) Realisierte Werte (Anlage)'!M50,0)</f>
        <v>0</v>
      </c>
      <c r="N113" s="1549">
        <f>IF($C$109="Vorprodukt ausgewählt",'2e) Realisierte Werte (Anlage)'!N50,0)</f>
        <v>0</v>
      </c>
      <c r="O113" s="1549">
        <f>IF($C$109="Vorprodukt ausgewählt",'2e) Realisierte Werte (Anlage)'!O50,0)</f>
        <v>0</v>
      </c>
      <c r="P113" s="1549">
        <f>IF($C$109="Vorprodukt ausgewählt",'2e) Realisierte Werte (Anlage)'!P50,0)</f>
        <v>0</v>
      </c>
      <c r="Q113" s="1549">
        <f>IF($C$109="Vorprodukt ausgewählt",'2e) Realisierte Werte (Anlage)'!Q50,0)</f>
        <v>0</v>
      </c>
      <c r="R113" s="1549">
        <f>IF($C$109="Vorprodukt ausgewählt",'2e) Realisierte Werte (Anlage)'!R50,0)</f>
        <v>0</v>
      </c>
      <c r="S113" s="1549">
        <f>IF($C$109="Vorprodukt ausgewählt",'2e) Realisierte Werte (Anlage)'!S50,0)</f>
        <v>0</v>
      </c>
      <c r="T113" s="1549">
        <f>IF($C$109="Vorprodukt ausgewählt",'2e) Realisierte Werte (Anlage)'!T50,0)</f>
        <v>0</v>
      </c>
      <c r="U113" s="1548">
        <f>IF($C$109="Vorprodukt ausgewählt",'2e) Realisierte Werte (Anlage)'!U50,0)</f>
        <v>0</v>
      </c>
    </row>
    <row r="114" spans="2:21" s="1198" customFormat="1" ht="14.5">
      <c r="B114" s="1459" t="s">
        <v>576</v>
      </c>
      <c r="C114" s="1499" t="s">
        <v>182</v>
      </c>
      <c r="D114" s="1460"/>
      <c r="E114" s="1547">
        <f>IF($C$109="Vorprodukt ausgewählt",'2e) Realisierte Werte (Anlage)'!E52,0)</f>
        <v>0</v>
      </c>
      <c r="F114" s="1547">
        <f>IF($C$109="Vorprodukt ausgewählt",'2e) Realisierte Werte (Anlage)'!F52,0)</f>
        <v>0</v>
      </c>
      <c r="G114" s="1547">
        <f>IF($C$109="Vorprodukt ausgewählt",'2e) Realisierte Werte (Anlage)'!G52,0)</f>
        <v>0</v>
      </c>
      <c r="H114" s="1547">
        <f>IF($C$109="Vorprodukt ausgewählt",'2e) Realisierte Werte (Anlage)'!H52,0)</f>
        <v>0</v>
      </c>
      <c r="I114" s="1547">
        <f>IF($C$109="Vorprodukt ausgewählt",'2e) Realisierte Werte (Anlage)'!I52,0)</f>
        <v>0</v>
      </c>
      <c r="J114" s="1547">
        <f>IF($C$109="Vorprodukt ausgewählt",'2e) Realisierte Werte (Anlage)'!J52,0)</f>
        <v>0</v>
      </c>
      <c r="K114" s="1547">
        <f>IF($C$109="Vorprodukt ausgewählt",'2e) Realisierte Werte (Anlage)'!K52,0)</f>
        <v>0</v>
      </c>
      <c r="L114" s="1547">
        <f>IF($C$109="Vorprodukt ausgewählt",'2e) Realisierte Werte (Anlage)'!L52,0)</f>
        <v>0</v>
      </c>
      <c r="M114" s="1547">
        <f>IF($C$109="Vorprodukt ausgewählt",'2e) Realisierte Werte (Anlage)'!M52,0)</f>
        <v>0</v>
      </c>
      <c r="N114" s="1547">
        <f>IF($C$109="Vorprodukt ausgewählt",'2e) Realisierte Werte (Anlage)'!N52,0)</f>
        <v>0</v>
      </c>
      <c r="O114" s="1547">
        <f>IF($C$109="Vorprodukt ausgewählt",'2e) Realisierte Werte (Anlage)'!O52,0)</f>
        <v>0</v>
      </c>
      <c r="P114" s="1547">
        <f>IF($C$109="Vorprodukt ausgewählt",'2e) Realisierte Werte (Anlage)'!P52,0)</f>
        <v>0</v>
      </c>
      <c r="Q114" s="1547">
        <f>IF($C$109="Vorprodukt ausgewählt",'2e) Realisierte Werte (Anlage)'!Q52,0)</f>
        <v>0</v>
      </c>
      <c r="R114" s="1547">
        <f>IF($C$109="Vorprodukt ausgewählt",'2e) Realisierte Werte (Anlage)'!R52,0)</f>
        <v>0</v>
      </c>
      <c r="S114" s="1547">
        <f>IF($C$109="Vorprodukt ausgewählt",'2e) Realisierte Werte (Anlage)'!S52,0)</f>
        <v>0</v>
      </c>
      <c r="T114" s="1547">
        <f>IF($C$109="Vorprodukt ausgewählt",'2e) Realisierte Werte (Anlage)'!T52,0)</f>
        <v>0</v>
      </c>
      <c r="U114" s="1499">
        <f>IF($C$109="Vorprodukt ausgewählt",'2e) Realisierte Werte (Anlage)'!U52,0)</f>
        <v>0</v>
      </c>
    </row>
    <row r="115" spans="2:21" s="1198" customFormat="1" ht="14.5">
      <c r="B115" s="1463" t="s">
        <v>577</v>
      </c>
      <c r="C115" s="1548" t="s">
        <v>182</v>
      </c>
      <c r="D115" s="1464"/>
      <c r="E115" s="1549">
        <f>IF($C$109="Vorprodukt ausgewählt",'2e) Realisierte Werte (Anlage)'!E54,0)</f>
        <v>0</v>
      </c>
      <c r="F115" s="1549">
        <f>IF($C$109="Vorprodukt ausgewählt",'2e) Realisierte Werte (Anlage)'!F54,0)</f>
        <v>0</v>
      </c>
      <c r="G115" s="1549">
        <f>IF($C$109="Vorprodukt ausgewählt",'2e) Realisierte Werte (Anlage)'!G54,0)</f>
        <v>0</v>
      </c>
      <c r="H115" s="1549">
        <f>IF($C$109="Vorprodukt ausgewählt",'2e) Realisierte Werte (Anlage)'!H54,0)</f>
        <v>0</v>
      </c>
      <c r="I115" s="1549">
        <f>IF($C$109="Vorprodukt ausgewählt",'2e) Realisierte Werte (Anlage)'!I54,0)</f>
        <v>0</v>
      </c>
      <c r="J115" s="1549">
        <f>IF($C$109="Vorprodukt ausgewählt",'2e) Realisierte Werte (Anlage)'!J54,0)</f>
        <v>0</v>
      </c>
      <c r="K115" s="1549">
        <f>IF($C$109="Vorprodukt ausgewählt",'2e) Realisierte Werte (Anlage)'!K54,0)</f>
        <v>0</v>
      </c>
      <c r="L115" s="1549">
        <f>IF($C$109="Vorprodukt ausgewählt",'2e) Realisierte Werte (Anlage)'!L54,0)</f>
        <v>0</v>
      </c>
      <c r="M115" s="1549">
        <f>IF($C$109="Vorprodukt ausgewählt",'2e) Realisierte Werte (Anlage)'!M54,0)</f>
        <v>0</v>
      </c>
      <c r="N115" s="1549">
        <f>IF($C$109="Vorprodukt ausgewählt",'2e) Realisierte Werte (Anlage)'!N54,0)</f>
        <v>0</v>
      </c>
      <c r="O115" s="1549">
        <f>IF($C$109="Vorprodukt ausgewählt",'2e) Realisierte Werte (Anlage)'!O54,0)</f>
        <v>0</v>
      </c>
      <c r="P115" s="1549">
        <f>IF($C$109="Vorprodukt ausgewählt",'2e) Realisierte Werte (Anlage)'!P54,0)</f>
        <v>0</v>
      </c>
      <c r="Q115" s="1549">
        <f>IF($C$109="Vorprodukt ausgewählt",'2e) Realisierte Werte (Anlage)'!Q54,0)</f>
        <v>0</v>
      </c>
      <c r="R115" s="1549">
        <f>IF($C$109="Vorprodukt ausgewählt",'2e) Realisierte Werte (Anlage)'!R54,0)</f>
        <v>0</v>
      </c>
      <c r="S115" s="1549">
        <f>IF($C$109="Vorprodukt ausgewählt",'2e) Realisierte Werte (Anlage)'!S54,0)</f>
        <v>0</v>
      </c>
      <c r="T115" s="1549">
        <f>IF($C$109="Vorprodukt ausgewählt",'2e) Realisierte Werte (Anlage)'!T54,0)</f>
        <v>0</v>
      </c>
      <c r="U115" s="1548">
        <f>IF($C$109="Vorprodukt ausgewählt",'2e) Realisierte Werte (Anlage)'!U54,0)</f>
        <v>0</v>
      </c>
    </row>
    <row r="116" spans="2:21" s="1198" customFormat="1" ht="14.5">
      <c r="B116" s="1550" t="s">
        <v>585</v>
      </c>
      <c r="C116" s="1499" t="s">
        <v>332</v>
      </c>
      <c r="D116" s="1460"/>
      <c r="E116" s="1547">
        <f t="shared" ref="E116:U119" si="19">IFERROR(E$111/E112,0)</f>
        <v>0</v>
      </c>
      <c r="F116" s="1547">
        <f t="shared" si="19"/>
        <v>0</v>
      </c>
      <c r="G116" s="1547">
        <f t="shared" si="19"/>
        <v>0</v>
      </c>
      <c r="H116" s="1547">
        <f t="shared" si="19"/>
        <v>0</v>
      </c>
      <c r="I116" s="1547">
        <f t="shared" si="19"/>
        <v>0</v>
      </c>
      <c r="J116" s="1547">
        <f t="shared" si="19"/>
        <v>0</v>
      </c>
      <c r="K116" s="1547">
        <f t="shared" si="19"/>
        <v>0</v>
      </c>
      <c r="L116" s="1547">
        <f t="shared" si="19"/>
        <v>0</v>
      </c>
      <c r="M116" s="1547">
        <f t="shared" si="19"/>
        <v>0</v>
      </c>
      <c r="N116" s="1547">
        <f t="shared" si="19"/>
        <v>0</v>
      </c>
      <c r="O116" s="1547">
        <f t="shared" si="19"/>
        <v>0</v>
      </c>
      <c r="P116" s="1547">
        <f t="shared" si="19"/>
        <v>0</v>
      </c>
      <c r="Q116" s="1547">
        <f t="shared" si="19"/>
        <v>0</v>
      </c>
      <c r="R116" s="1547">
        <f t="shared" si="19"/>
        <v>0</v>
      </c>
      <c r="S116" s="1547">
        <f t="shared" si="19"/>
        <v>0</v>
      </c>
      <c r="T116" s="1547">
        <f>IFERROR(T$111/T112,0)</f>
        <v>0</v>
      </c>
      <c r="U116" s="1499">
        <f t="shared" si="19"/>
        <v>0</v>
      </c>
    </row>
    <row r="117" spans="2:21" s="1198" customFormat="1" ht="14.5">
      <c r="B117" s="1551" t="s">
        <v>586</v>
      </c>
      <c r="C117" s="1548" t="s">
        <v>332</v>
      </c>
      <c r="D117" s="1464"/>
      <c r="E117" s="1549">
        <f t="shared" si="19"/>
        <v>0</v>
      </c>
      <c r="F117" s="1549">
        <f t="shared" si="19"/>
        <v>0</v>
      </c>
      <c r="G117" s="1549">
        <f t="shared" si="19"/>
        <v>0</v>
      </c>
      <c r="H117" s="1549">
        <f t="shared" si="19"/>
        <v>0</v>
      </c>
      <c r="I117" s="1549">
        <f t="shared" si="19"/>
        <v>0</v>
      </c>
      <c r="J117" s="1549">
        <f t="shared" si="19"/>
        <v>0</v>
      </c>
      <c r="K117" s="1549">
        <f t="shared" si="19"/>
        <v>0</v>
      </c>
      <c r="L117" s="1549">
        <f t="shared" si="19"/>
        <v>0</v>
      </c>
      <c r="M117" s="1549">
        <f t="shared" si="19"/>
        <v>0</v>
      </c>
      <c r="N117" s="1549">
        <f t="shared" si="19"/>
        <v>0</v>
      </c>
      <c r="O117" s="1549">
        <f t="shared" si="19"/>
        <v>0</v>
      </c>
      <c r="P117" s="1549">
        <f t="shared" si="19"/>
        <v>0</v>
      </c>
      <c r="Q117" s="1549">
        <f t="shared" si="19"/>
        <v>0</v>
      </c>
      <c r="R117" s="1549">
        <f t="shared" si="19"/>
        <v>0</v>
      </c>
      <c r="S117" s="1549">
        <f t="shared" si="19"/>
        <v>0</v>
      </c>
      <c r="T117" s="1549">
        <f>IFERROR(T$111/T113,0)</f>
        <v>0</v>
      </c>
      <c r="U117" s="1548">
        <f t="shared" si="19"/>
        <v>0</v>
      </c>
    </row>
    <row r="118" spans="2:21" s="1198" customFormat="1" ht="14.5">
      <c r="B118" s="1550" t="s">
        <v>587</v>
      </c>
      <c r="C118" s="1499" t="s">
        <v>332</v>
      </c>
      <c r="D118" s="1460"/>
      <c r="E118" s="1547">
        <f t="shared" si="19"/>
        <v>0</v>
      </c>
      <c r="F118" s="1547">
        <f t="shared" si="19"/>
        <v>0</v>
      </c>
      <c r="G118" s="1547">
        <f t="shared" si="19"/>
        <v>0</v>
      </c>
      <c r="H118" s="1547">
        <f t="shared" si="19"/>
        <v>0</v>
      </c>
      <c r="I118" s="1547">
        <f t="shared" si="19"/>
        <v>0</v>
      </c>
      <c r="J118" s="1547">
        <f t="shared" si="19"/>
        <v>0</v>
      </c>
      <c r="K118" s="1547">
        <f t="shared" si="19"/>
        <v>0</v>
      </c>
      <c r="L118" s="1547">
        <f t="shared" si="19"/>
        <v>0</v>
      </c>
      <c r="M118" s="1547">
        <f t="shared" si="19"/>
        <v>0</v>
      </c>
      <c r="N118" s="1547">
        <f t="shared" si="19"/>
        <v>0</v>
      </c>
      <c r="O118" s="1547">
        <f t="shared" si="19"/>
        <v>0</v>
      </c>
      <c r="P118" s="1547">
        <f t="shared" si="19"/>
        <v>0</v>
      </c>
      <c r="Q118" s="1547">
        <f t="shared" si="19"/>
        <v>0</v>
      </c>
      <c r="R118" s="1547">
        <f t="shared" si="19"/>
        <v>0</v>
      </c>
      <c r="S118" s="1547">
        <f t="shared" si="19"/>
        <v>0</v>
      </c>
      <c r="T118" s="1547">
        <f>IFERROR(T$111/T114,0)</f>
        <v>0</v>
      </c>
      <c r="U118" s="1499">
        <f t="shared" si="19"/>
        <v>0</v>
      </c>
    </row>
    <row r="119" spans="2:21" s="1198" customFormat="1" ht="14.5">
      <c r="B119" s="1551" t="s">
        <v>588</v>
      </c>
      <c r="C119" s="1548" t="s">
        <v>332</v>
      </c>
      <c r="D119" s="1464"/>
      <c r="E119" s="1549">
        <f t="shared" si="19"/>
        <v>0</v>
      </c>
      <c r="F119" s="1549">
        <f t="shared" si="19"/>
        <v>0</v>
      </c>
      <c r="G119" s="1549">
        <f t="shared" si="19"/>
        <v>0</v>
      </c>
      <c r="H119" s="1549">
        <f t="shared" si="19"/>
        <v>0</v>
      </c>
      <c r="I119" s="1549">
        <f t="shared" si="19"/>
        <v>0</v>
      </c>
      <c r="J119" s="1549">
        <f t="shared" si="19"/>
        <v>0</v>
      </c>
      <c r="K119" s="1549">
        <f t="shared" si="19"/>
        <v>0</v>
      </c>
      <c r="L119" s="1549">
        <f t="shared" si="19"/>
        <v>0</v>
      </c>
      <c r="M119" s="1549">
        <f t="shared" si="19"/>
        <v>0</v>
      </c>
      <c r="N119" s="1549">
        <f t="shared" si="19"/>
        <v>0</v>
      </c>
      <c r="O119" s="1549">
        <f t="shared" si="19"/>
        <v>0</v>
      </c>
      <c r="P119" s="1549">
        <f t="shared" si="19"/>
        <v>0</v>
      </c>
      <c r="Q119" s="1549">
        <f t="shared" si="19"/>
        <v>0</v>
      </c>
      <c r="R119" s="1549">
        <f t="shared" si="19"/>
        <v>0</v>
      </c>
      <c r="S119" s="1549">
        <f t="shared" si="19"/>
        <v>0</v>
      </c>
      <c r="T119" s="1549">
        <f>IFERROR(T$111/T115,0)</f>
        <v>0</v>
      </c>
      <c r="U119" s="1548">
        <f t="shared" si="19"/>
        <v>0</v>
      </c>
    </row>
    <row r="120" spans="2:21" s="1198" customFormat="1" ht="16.5">
      <c r="B120" s="1459" t="s">
        <v>337</v>
      </c>
      <c r="C120" s="1552" t="s">
        <v>334</v>
      </c>
      <c r="D120" s="1469"/>
      <c r="E120" s="1547">
        <f>IF($C$109="Vorprodukt ausgewählt",VLOOKUP('2e) Realisierte Werte (Anlage)'!$C$42,'3b) Referenzsysteme'!$B$6:$J$57,9),0)</f>
        <v>0</v>
      </c>
      <c r="F120" s="1547">
        <f>IF($C$109="Vorprodukt ausgewählt",VLOOKUP('2e) Realisierte Werte (Anlage)'!$C$42,'3b) Referenzsysteme'!$B$6:$J$57,9),0)</f>
        <v>0</v>
      </c>
      <c r="G120" s="1547">
        <f>IF($C$109="Vorprodukt ausgewählt",VLOOKUP('2e) Realisierte Werte (Anlage)'!$C$42,'3b) Referenzsysteme'!$B$6:$J$57,9),0)</f>
        <v>0</v>
      </c>
      <c r="H120" s="1547">
        <f>IF($C$109="Vorprodukt ausgewählt",VLOOKUP('2e) Realisierte Werte (Anlage)'!$C$42,'3b) Referenzsysteme'!$B$6:$J$57,9),0)</f>
        <v>0</v>
      </c>
      <c r="I120" s="1547">
        <f>IF($C$109="Vorprodukt ausgewählt",VLOOKUP('2e) Realisierte Werte (Anlage)'!$C$42,'3b) Referenzsysteme'!$B$6:$J$57,9),0)</f>
        <v>0</v>
      </c>
      <c r="J120" s="1547">
        <f>IF($C$109="Vorprodukt ausgewählt",VLOOKUP('2e) Realisierte Werte (Anlage)'!$C$42,'3b) Referenzsysteme'!$B$6:$J$57,9),0)</f>
        <v>0</v>
      </c>
      <c r="K120" s="1547">
        <f>IF($C$109="Vorprodukt ausgewählt",VLOOKUP('2e) Realisierte Werte (Anlage)'!$C$42,'3b) Referenzsysteme'!$B$6:$J$57,9),0)</f>
        <v>0</v>
      </c>
      <c r="L120" s="1547">
        <f>IF($C$109="Vorprodukt ausgewählt",VLOOKUP('2e) Realisierte Werte (Anlage)'!$C$42,'3b) Referenzsysteme'!$B$6:$J$57,9),0)</f>
        <v>0</v>
      </c>
      <c r="M120" s="1547">
        <f>IF($C$109="Vorprodukt ausgewählt",VLOOKUP('2e) Realisierte Werte (Anlage)'!$C$42,'3b) Referenzsysteme'!$B$6:$J$57,9),0)</f>
        <v>0</v>
      </c>
      <c r="N120" s="1547">
        <f>IF($C$109="Vorprodukt ausgewählt",VLOOKUP('2e) Realisierte Werte (Anlage)'!$C$42,'3b) Referenzsysteme'!$B$6:$J$57,9),0)</f>
        <v>0</v>
      </c>
      <c r="O120" s="1547">
        <f>IF($C$109="Vorprodukt ausgewählt",VLOOKUP('2e) Realisierte Werte (Anlage)'!$C$42,'3b) Referenzsysteme'!$B$6:$J$57,9),0)</f>
        <v>0</v>
      </c>
      <c r="P120" s="1547">
        <f>IF($C$109="Vorprodukt ausgewählt",VLOOKUP('2e) Realisierte Werte (Anlage)'!$C$42,'3b) Referenzsysteme'!$B$6:$J$57,9),0)</f>
        <v>0</v>
      </c>
      <c r="Q120" s="1547">
        <f>IF($C$109="Vorprodukt ausgewählt",VLOOKUP('2e) Realisierte Werte (Anlage)'!$C$42,'3b) Referenzsysteme'!$B$6:$J$57,9),0)</f>
        <v>0</v>
      </c>
      <c r="R120" s="1547">
        <f>IF($C$109="Vorprodukt ausgewählt",VLOOKUP('2e) Realisierte Werte (Anlage)'!$C$42,'3b) Referenzsysteme'!$B$6:$J$57,9),0)</f>
        <v>0</v>
      </c>
      <c r="S120" s="1547">
        <f>IF($C$109="Vorprodukt ausgewählt",VLOOKUP('2e) Realisierte Werte (Anlage)'!$C$42,'3b) Referenzsysteme'!$B$6:$J$57,9),0)</f>
        <v>0</v>
      </c>
      <c r="T120" s="1547">
        <f>IF($C$109="Vorprodukt ausgewählt",VLOOKUP('2e) Realisierte Werte (Anlage)'!$C$42,'3b) Referenzsysteme'!$B$6:$J$57,9),0)</f>
        <v>0</v>
      </c>
      <c r="U120" s="1499">
        <f>IF($C$109="Vorprodukt ausgewählt",VLOOKUP('2e) Realisierte Werte (Anlage)'!$C$42,'3b) Referenzsysteme'!$B$6:$J$57,9),0)</f>
        <v>0</v>
      </c>
    </row>
    <row r="121" spans="2:21" s="1198" customFormat="1" ht="16.5">
      <c r="B121" s="1463" t="s">
        <v>578</v>
      </c>
      <c r="C121" s="1553" t="s">
        <v>127</v>
      </c>
      <c r="D121" s="1554"/>
      <c r="E121" s="1555">
        <f>IF($C$109="Vorprodukt ausgewählt",'2e) Realisierte Werte (Anlage)'!$D$46,0)</f>
        <v>0</v>
      </c>
      <c r="F121" s="1555">
        <f>IF($C$109="Vorprodukt ausgewählt",'2e) Realisierte Werte (Anlage)'!$D$46,0)</f>
        <v>0</v>
      </c>
      <c r="G121" s="1555">
        <f>IF($C$109="Vorprodukt ausgewählt",'2e) Realisierte Werte (Anlage)'!$D$46,0)</f>
        <v>0</v>
      </c>
      <c r="H121" s="1555">
        <f>IF($C$109="Vorprodukt ausgewählt",'2e) Realisierte Werte (Anlage)'!$D$46,0)</f>
        <v>0</v>
      </c>
      <c r="I121" s="1555">
        <f>IF($C$109="Vorprodukt ausgewählt",'2e) Realisierte Werte (Anlage)'!$D$46,0)</f>
        <v>0</v>
      </c>
      <c r="J121" s="1555">
        <f>IF($C$109="Vorprodukt ausgewählt",'2e) Realisierte Werte (Anlage)'!$D$46,0)</f>
        <v>0</v>
      </c>
      <c r="K121" s="1555">
        <f>IF($C$109="Vorprodukt ausgewählt",'2e) Realisierte Werte (Anlage)'!$D$46,0)</f>
        <v>0</v>
      </c>
      <c r="L121" s="1555">
        <f>IF($C$109="Vorprodukt ausgewählt",'2e) Realisierte Werte (Anlage)'!$D$46,0)</f>
        <v>0</v>
      </c>
      <c r="M121" s="1555">
        <f>IF($C$109="Vorprodukt ausgewählt",'2e) Realisierte Werte (Anlage)'!$D$46,0)</f>
        <v>0</v>
      </c>
      <c r="N121" s="1555">
        <f>IF($C$109="Vorprodukt ausgewählt",'2e) Realisierte Werte (Anlage)'!$D$46,0)</f>
        <v>0</v>
      </c>
      <c r="O121" s="1555">
        <f>IF($C$109="Vorprodukt ausgewählt",'2e) Realisierte Werte (Anlage)'!$D$46,0)</f>
        <v>0</v>
      </c>
      <c r="P121" s="1555">
        <f>IF($C$109="Vorprodukt ausgewählt",'2e) Realisierte Werte (Anlage)'!$D$46,0)</f>
        <v>0</v>
      </c>
      <c r="Q121" s="1555">
        <f>IF($C$109="Vorprodukt ausgewählt",'2e) Realisierte Werte (Anlage)'!$D$46,0)</f>
        <v>0</v>
      </c>
      <c r="R121" s="1555">
        <f>IF($C$109="Vorprodukt ausgewählt",'2e) Realisierte Werte (Anlage)'!$D$46,0)</f>
        <v>0</v>
      </c>
      <c r="S121" s="1555">
        <f>IF($C$109="Vorprodukt ausgewählt",'2e) Realisierte Werte (Anlage)'!$D$46,0)</f>
        <v>0</v>
      </c>
      <c r="T121" s="1555">
        <f>IF($C$109="Vorprodukt ausgewählt",'2e) Realisierte Werte (Anlage)'!$D$46,0)</f>
        <v>0</v>
      </c>
      <c r="U121" s="1556">
        <f>IF($C$109="Vorprodukt ausgewählt",'2e) Realisierte Werte (Anlage)'!$D$46,0)</f>
        <v>0</v>
      </c>
    </row>
    <row r="122" spans="2:21" s="1198" customFormat="1" ht="16.5">
      <c r="B122" s="1459" t="s">
        <v>579</v>
      </c>
      <c r="C122" s="1552" t="s">
        <v>127</v>
      </c>
      <c r="D122" s="1469"/>
      <c r="E122" s="1557">
        <f>IF($C$109="Vorprodukt ausgewählt",'2e) Realisierte Werte (Anlage)'!$E$46,0)</f>
        <v>0</v>
      </c>
      <c r="F122" s="1557">
        <f>IF($C$109="Vorprodukt ausgewählt",'2e) Realisierte Werte (Anlage)'!$E$46,0)</f>
        <v>0</v>
      </c>
      <c r="G122" s="1557">
        <f>IF($C$109="Vorprodukt ausgewählt",'2e) Realisierte Werte (Anlage)'!$E$46,0)</f>
        <v>0</v>
      </c>
      <c r="H122" s="1557">
        <f>IF($C$109="Vorprodukt ausgewählt",'2e) Realisierte Werte (Anlage)'!$E$46,0)</f>
        <v>0</v>
      </c>
      <c r="I122" s="1557">
        <f>IF($C$109="Vorprodukt ausgewählt",'2e) Realisierte Werte (Anlage)'!$E$46,0)</f>
        <v>0</v>
      </c>
      <c r="J122" s="1557">
        <f>IF($C$109="Vorprodukt ausgewählt",'2e) Realisierte Werte (Anlage)'!$E$46,0)</f>
        <v>0</v>
      </c>
      <c r="K122" s="1557">
        <f>IF($C$109="Vorprodukt ausgewählt",'2e) Realisierte Werte (Anlage)'!$E$46,0)</f>
        <v>0</v>
      </c>
      <c r="L122" s="1557">
        <f>IF($C$109="Vorprodukt ausgewählt",'2e) Realisierte Werte (Anlage)'!$E$46,0)</f>
        <v>0</v>
      </c>
      <c r="M122" s="1557">
        <f>IF($C$109="Vorprodukt ausgewählt",'2e) Realisierte Werte (Anlage)'!$E$46,0)</f>
        <v>0</v>
      </c>
      <c r="N122" s="1557">
        <f>IF($C$109="Vorprodukt ausgewählt",'2e) Realisierte Werte (Anlage)'!$E$46,0)</f>
        <v>0</v>
      </c>
      <c r="O122" s="1557">
        <f>IF($C$109="Vorprodukt ausgewählt",'2e) Realisierte Werte (Anlage)'!$E$46,0)</f>
        <v>0</v>
      </c>
      <c r="P122" s="1557">
        <f>IF($C$109="Vorprodukt ausgewählt",'2e) Realisierte Werte (Anlage)'!$E$46,0)</f>
        <v>0</v>
      </c>
      <c r="Q122" s="1557">
        <f>IF($C$109="Vorprodukt ausgewählt",'2e) Realisierte Werte (Anlage)'!$E$46,0)</f>
        <v>0</v>
      </c>
      <c r="R122" s="1557">
        <f>IF($C$109="Vorprodukt ausgewählt",'2e) Realisierte Werte (Anlage)'!$E$46,0)</f>
        <v>0</v>
      </c>
      <c r="S122" s="1557">
        <f>IF($C$109="Vorprodukt ausgewählt",'2e) Realisierte Werte (Anlage)'!$E$46,0)</f>
        <v>0</v>
      </c>
      <c r="T122" s="1557">
        <f>IF($C$109="Vorprodukt ausgewählt",'2e) Realisierte Werte (Anlage)'!$E$46,0)</f>
        <v>0</v>
      </c>
      <c r="U122" s="1558">
        <f>IF($C$109="Vorprodukt ausgewählt",'2e) Realisierte Werte (Anlage)'!$E$46,0)</f>
        <v>0</v>
      </c>
    </row>
    <row r="123" spans="2:21" s="1198" customFormat="1" ht="16.5">
      <c r="B123" s="1463" t="s">
        <v>580</v>
      </c>
      <c r="C123" s="1553" t="s">
        <v>127</v>
      </c>
      <c r="D123" s="1554"/>
      <c r="E123" s="1555">
        <f>IF($C$109="Vorprodukt ausgewählt",'2e) Realisierte Werte (Anlage)'!$F$46,0)</f>
        <v>0</v>
      </c>
      <c r="F123" s="1555">
        <f>IF($C$109="Vorprodukt ausgewählt",'2e) Realisierte Werte (Anlage)'!$F$46,0)</f>
        <v>0</v>
      </c>
      <c r="G123" s="1555">
        <f>IF($C$109="Vorprodukt ausgewählt",'2e) Realisierte Werte (Anlage)'!$F$46,0)</f>
        <v>0</v>
      </c>
      <c r="H123" s="1555">
        <f>IF($C$109="Vorprodukt ausgewählt",'2e) Realisierte Werte (Anlage)'!$F$46,0)</f>
        <v>0</v>
      </c>
      <c r="I123" s="1555">
        <f>IF($C$109="Vorprodukt ausgewählt",'2e) Realisierte Werte (Anlage)'!$F$46,0)</f>
        <v>0</v>
      </c>
      <c r="J123" s="1555">
        <f>IF($C$109="Vorprodukt ausgewählt",'2e) Realisierte Werte (Anlage)'!$F$46,0)</f>
        <v>0</v>
      </c>
      <c r="K123" s="1555">
        <f>IF($C$109="Vorprodukt ausgewählt",'2e) Realisierte Werte (Anlage)'!$F$46,0)</f>
        <v>0</v>
      </c>
      <c r="L123" s="1555">
        <f>IF($C$109="Vorprodukt ausgewählt",'2e) Realisierte Werte (Anlage)'!$F$46,0)</f>
        <v>0</v>
      </c>
      <c r="M123" s="1555">
        <f>IF($C$109="Vorprodukt ausgewählt",'2e) Realisierte Werte (Anlage)'!$F$46,0)</f>
        <v>0</v>
      </c>
      <c r="N123" s="1555">
        <f>IF($C$109="Vorprodukt ausgewählt",'2e) Realisierte Werte (Anlage)'!$F$46,0)</f>
        <v>0</v>
      </c>
      <c r="O123" s="1555">
        <f>IF($C$109="Vorprodukt ausgewählt",'2e) Realisierte Werte (Anlage)'!$F$46,0)</f>
        <v>0</v>
      </c>
      <c r="P123" s="1555">
        <f>IF($C$109="Vorprodukt ausgewählt",'2e) Realisierte Werte (Anlage)'!$F$46,0)</f>
        <v>0</v>
      </c>
      <c r="Q123" s="1555">
        <f>IF($C$109="Vorprodukt ausgewählt",'2e) Realisierte Werte (Anlage)'!$F$46,0)</f>
        <v>0</v>
      </c>
      <c r="R123" s="1555">
        <f>IF($C$109="Vorprodukt ausgewählt",'2e) Realisierte Werte (Anlage)'!$F$46,0)</f>
        <v>0</v>
      </c>
      <c r="S123" s="1555">
        <f>IF($C$109="Vorprodukt ausgewählt",'2e) Realisierte Werte (Anlage)'!$F$46,0)</f>
        <v>0</v>
      </c>
      <c r="T123" s="1555">
        <f>IF($C$109="Vorprodukt ausgewählt",'2e) Realisierte Werte (Anlage)'!$F$46,0)</f>
        <v>0</v>
      </c>
      <c r="U123" s="1556">
        <f>IF($C$109="Vorprodukt ausgewählt",'2e) Realisierte Werte (Anlage)'!$F$46,0)</f>
        <v>0</v>
      </c>
    </row>
    <row r="124" spans="2:21" s="1198" customFormat="1" ht="16.5">
      <c r="B124" s="1459" t="s">
        <v>581</v>
      </c>
      <c r="C124" s="1552" t="s">
        <v>127</v>
      </c>
      <c r="D124" s="1469"/>
      <c r="E124" s="1557">
        <f>IF($C$109="Vorprodukt ausgewählt",'2e) Realisierte Werte (Anlage)'!$G$46,0)</f>
        <v>0</v>
      </c>
      <c r="F124" s="1557">
        <f>IF($C$109="Vorprodukt ausgewählt",'2e) Realisierte Werte (Anlage)'!$G$46,0)</f>
        <v>0</v>
      </c>
      <c r="G124" s="1557">
        <f>IF($C$109="Vorprodukt ausgewählt",'2e) Realisierte Werte (Anlage)'!$G$46,0)</f>
        <v>0</v>
      </c>
      <c r="H124" s="1557">
        <f>IF($C$109="Vorprodukt ausgewählt",'2e) Realisierte Werte (Anlage)'!$G$46,0)</f>
        <v>0</v>
      </c>
      <c r="I124" s="1557">
        <f>IF($C$109="Vorprodukt ausgewählt",'2e) Realisierte Werte (Anlage)'!$G$46,0)</f>
        <v>0</v>
      </c>
      <c r="J124" s="1557">
        <f>IF($C$109="Vorprodukt ausgewählt",'2e) Realisierte Werte (Anlage)'!$G$46,0)</f>
        <v>0</v>
      </c>
      <c r="K124" s="1557">
        <f>IF($C$109="Vorprodukt ausgewählt",'2e) Realisierte Werte (Anlage)'!$G$46,0)</f>
        <v>0</v>
      </c>
      <c r="L124" s="1557">
        <f>IF($C$109="Vorprodukt ausgewählt",'2e) Realisierte Werte (Anlage)'!$G$46,0)</f>
        <v>0</v>
      </c>
      <c r="M124" s="1557">
        <f>IF($C$109="Vorprodukt ausgewählt",'2e) Realisierte Werte (Anlage)'!$G$46,0)</f>
        <v>0</v>
      </c>
      <c r="N124" s="1557">
        <f>IF($C$109="Vorprodukt ausgewählt",'2e) Realisierte Werte (Anlage)'!$G$46,0)</f>
        <v>0</v>
      </c>
      <c r="O124" s="1557">
        <f>IF($C$109="Vorprodukt ausgewählt",'2e) Realisierte Werte (Anlage)'!$G$46,0)</f>
        <v>0</v>
      </c>
      <c r="P124" s="1557">
        <f>IF($C$109="Vorprodukt ausgewählt",'2e) Realisierte Werte (Anlage)'!$G$46,0)</f>
        <v>0</v>
      </c>
      <c r="Q124" s="1557">
        <f>IF($C$109="Vorprodukt ausgewählt",'2e) Realisierte Werte (Anlage)'!$G$46,0)</f>
        <v>0</v>
      </c>
      <c r="R124" s="1557">
        <f>IF($C$109="Vorprodukt ausgewählt",'2e) Realisierte Werte (Anlage)'!$G$46,0)</f>
        <v>0</v>
      </c>
      <c r="S124" s="1557">
        <f>IF($C$109="Vorprodukt ausgewählt",'2e) Realisierte Werte (Anlage)'!$G$46,0)</f>
        <v>0</v>
      </c>
      <c r="T124" s="1557">
        <f>IF($C$109="Vorprodukt ausgewählt",'2e) Realisierte Werte (Anlage)'!$G$46,0)</f>
        <v>0</v>
      </c>
      <c r="U124" s="1558">
        <f>IF($C$109="Vorprodukt ausgewählt",'2e) Realisierte Werte (Anlage)'!$G$46,0)</f>
        <v>0</v>
      </c>
    </row>
    <row r="125" spans="2:21" s="1198" customFormat="1" ht="17" thickBot="1">
      <c r="B125" s="1559" t="s">
        <v>335</v>
      </c>
      <c r="C125" s="1560" t="s">
        <v>334</v>
      </c>
      <c r="D125" s="1501"/>
      <c r="E125" s="1561">
        <f>E120+IFERROR(E121/E116,0)+IFERROR(E122/E117,0)+IFERROR(E123/E118,0)+IFERROR(E124/E119,0)</f>
        <v>0</v>
      </c>
      <c r="F125" s="1561">
        <f>F120+IFERROR(F121/F116,0)+IFERROR(F122/F117,0)+IFERROR(F123/F118,0)+IFERROR(F124/F119,0)</f>
        <v>0</v>
      </c>
      <c r="G125" s="1561">
        <f t="shared" ref="G125:U125" si="20">G120+IFERROR(G121/G116,0)+IFERROR(G122/G117,0)+IFERROR(G123/G118,0)+IFERROR(G124/G119,0)</f>
        <v>0</v>
      </c>
      <c r="H125" s="1561">
        <f t="shared" si="20"/>
        <v>0</v>
      </c>
      <c r="I125" s="1561">
        <f t="shared" si="20"/>
        <v>0</v>
      </c>
      <c r="J125" s="1561">
        <f t="shared" si="20"/>
        <v>0</v>
      </c>
      <c r="K125" s="1561">
        <f t="shared" si="20"/>
        <v>0</v>
      </c>
      <c r="L125" s="1561">
        <f t="shared" si="20"/>
        <v>0</v>
      </c>
      <c r="M125" s="1561">
        <f t="shared" si="20"/>
        <v>0</v>
      </c>
      <c r="N125" s="1561">
        <f t="shared" si="20"/>
        <v>0</v>
      </c>
      <c r="O125" s="1561">
        <f t="shared" si="20"/>
        <v>0</v>
      </c>
      <c r="P125" s="1561">
        <f t="shared" si="20"/>
        <v>0</v>
      </c>
      <c r="Q125" s="1561">
        <f t="shared" si="20"/>
        <v>0</v>
      </c>
      <c r="R125" s="1561">
        <f t="shared" si="20"/>
        <v>0</v>
      </c>
      <c r="S125" s="1561">
        <f t="shared" si="20"/>
        <v>0</v>
      </c>
      <c r="T125" s="1561">
        <f>T120+IFERROR(T121/T116,0)+IFERROR(T122/T117,0)+IFERROR(T123/T118,0)+IFERROR(T124/T119,0)</f>
        <v>0</v>
      </c>
      <c r="U125" s="1502">
        <f t="shared" si="20"/>
        <v>0</v>
      </c>
    </row>
    <row r="126" spans="2:21" s="1198" customFormat="1" ht="37.5" thickBot="1">
      <c r="B126" s="1562" t="s">
        <v>338</v>
      </c>
      <c r="C126" s="1535" t="str">
        <f>IF('2e) Realisierte Werte (Anlage)'!C58="Wärmebereitstellung und Brennstoffeinsatz","Vorprodukt ausgewählt","Kein Vorprodukt ausgewählt")</f>
        <v>Kein Vorprodukt ausgewählt</v>
      </c>
      <c r="D126" s="1563" t="str">
        <f>'2e) Realisierte Werte (Anlage)'!C58</f>
        <v/>
      </c>
    </row>
    <row r="127" spans="2:21" s="1198" customFormat="1" ht="15" thickBot="1">
      <c r="B127" s="1536"/>
      <c r="C127" s="1537"/>
      <c r="D127" s="1538"/>
      <c r="E127" s="1539">
        <f>YEAR('2b) Allg. Inputs'!$C$8)</f>
        <v>1900</v>
      </c>
      <c r="F127" s="1540">
        <f>E127+1</f>
        <v>1901</v>
      </c>
      <c r="G127" s="1540">
        <f t="shared" ref="G127:R127" si="21">F127+1</f>
        <v>1902</v>
      </c>
      <c r="H127" s="1540">
        <f t="shared" si="21"/>
        <v>1903</v>
      </c>
      <c r="I127" s="1540">
        <f t="shared" si="21"/>
        <v>1904</v>
      </c>
      <c r="J127" s="1540">
        <f t="shared" si="21"/>
        <v>1905</v>
      </c>
      <c r="K127" s="1540">
        <f t="shared" si="21"/>
        <v>1906</v>
      </c>
      <c r="L127" s="1540">
        <f t="shared" si="21"/>
        <v>1907</v>
      </c>
      <c r="M127" s="1540">
        <f t="shared" si="21"/>
        <v>1908</v>
      </c>
      <c r="N127" s="1540">
        <f t="shared" si="21"/>
        <v>1909</v>
      </c>
      <c r="O127" s="1540">
        <f t="shared" si="21"/>
        <v>1910</v>
      </c>
      <c r="P127" s="1540">
        <f t="shared" si="21"/>
        <v>1911</v>
      </c>
      <c r="Q127" s="1540">
        <f t="shared" si="21"/>
        <v>1912</v>
      </c>
      <c r="R127" s="1540">
        <f t="shared" si="21"/>
        <v>1913</v>
      </c>
      <c r="S127" s="1540">
        <f>IF('4c) Berechnungen_MFS'!E99 = "Nein",R127+1, R127+1&amp;" 1. Teil-KJ")</f>
        <v>1914</v>
      </c>
      <c r="T127" s="1541" t="str">
        <f>IF('4c) Berechnungen_MFS'!E99 = "Nein","", R127+1&amp;" 2. Teil-KJ")</f>
        <v/>
      </c>
      <c r="U127" s="1542" t="str">
        <f>IF('4c) Berechnungen_MFS'!E99="Ja",R127+2,"")</f>
        <v/>
      </c>
    </row>
    <row r="128" spans="2:21" s="1198" customFormat="1" ht="14.5">
      <c r="B128" s="1543" t="s">
        <v>582</v>
      </c>
      <c r="C128" s="1544" t="s">
        <v>331</v>
      </c>
      <c r="D128" s="1545"/>
      <c r="E128" s="1546">
        <f>IF($C$126="Vorprodukt ausgewählt",IF('2e) Realisierte Werte (Anlage)'!$D$17="Wärmebereitstellung und Brennstoffeinsatz",'2e) Realisierte Werte (Anlage)'!E17,0)+IF('2e) Realisierte Werte (Anlage)'!$D$18="Wärmebereitstellung und Brennstoffeinsatz",'2e) Realisierte Werte (Anlage)'!E18,0)+IF('2e) Realisierte Werte (Anlage)'!$D$19="Wärmebereitstellung und Brennstoffeinsatz",'2e) Realisierte Werte (Anlage)'!E19,0)+IF('2e) Realisierte Werte (Anlage)'!$D$20="Wärmebereitstellung und Brennstoffeinsatz",'2e) Realisierte Werte (Anlage)'!E20,0)+IF('2e) Realisierte Werte (Anlage)'!$D$21="Wärmebereitstellung und Brennstoffeinsatz",'2e) Realisierte Werte (Anlage)'!E21,0) +IF('2e) Realisierte Werte (Anlage)'!$D$22="Wärmebereitstellung und Brennstoffeinsatz",'2e) Realisierte Werte (Anlage)'!E22,0) + IF('2e) Realisierte Werte (Anlage)'!$D$23="Wärmebereitstellung und Brennstoffeinsatz",'2e) Realisierte Werte (Anlage)'!E23,0),0)</f>
        <v>0</v>
      </c>
      <c r="F128" s="1546">
        <f>IF($C$126="Vorprodukt ausgewählt",IF('2e) Realisierte Werte (Anlage)'!$D$17="Wärmebereitstellung und Brennstoffeinsatz",'2e) Realisierte Werte (Anlage)'!F17,0)+IF('2e) Realisierte Werte (Anlage)'!$D$18="Wärmebereitstellung und Brennstoffeinsatz",'2e) Realisierte Werte (Anlage)'!F18,0)+IF('2e) Realisierte Werte (Anlage)'!$D$19="Wärmebereitstellung und Brennstoffeinsatz",'2e) Realisierte Werte (Anlage)'!F19,0)+IF('2e) Realisierte Werte (Anlage)'!$D$20="Wärmebereitstellung und Brennstoffeinsatz",'2e) Realisierte Werte (Anlage)'!F20,0)+IF('2e) Realisierte Werte (Anlage)'!$D$21="Wärmebereitstellung und Brennstoffeinsatz",'2e) Realisierte Werte (Anlage)'!F21,0) +IF('2e) Realisierte Werte (Anlage)'!$D$22="Wärmebereitstellung und Brennstoffeinsatz",'2e) Realisierte Werte (Anlage)'!F22,0) + IF('2e) Realisierte Werte (Anlage)'!$D$23="Wärmebereitstellung und Brennstoffeinsatz",'2e) Realisierte Werte (Anlage)'!F23,0),0)</f>
        <v>0</v>
      </c>
      <c r="G128" s="1546">
        <f>IF($C$126="Vorprodukt ausgewählt",IF('2e) Realisierte Werte (Anlage)'!$D$17="Wärmebereitstellung und Brennstoffeinsatz",'2e) Realisierte Werte (Anlage)'!G17,0)+IF('2e) Realisierte Werte (Anlage)'!$D$18="Wärmebereitstellung und Brennstoffeinsatz",'2e) Realisierte Werte (Anlage)'!G18,0)+IF('2e) Realisierte Werte (Anlage)'!$D$19="Wärmebereitstellung und Brennstoffeinsatz",'2e) Realisierte Werte (Anlage)'!G19,0)+IF('2e) Realisierte Werte (Anlage)'!$D$20="Wärmebereitstellung und Brennstoffeinsatz",'2e) Realisierte Werte (Anlage)'!G20,0)+IF('2e) Realisierte Werte (Anlage)'!$D$21="Wärmebereitstellung und Brennstoffeinsatz",'2e) Realisierte Werte (Anlage)'!G21,0) +IF('2e) Realisierte Werte (Anlage)'!$D$22="Wärmebereitstellung und Brennstoffeinsatz",'2e) Realisierte Werte (Anlage)'!G22,0) + IF('2e) Realisierte Werte (Anlage)'!$D$23="Wärmebereitstellung und Brennstoffeinsatz",'2e) Realisierte Werte (Anlage)'!G23,0),0)</f>
        <v>0</v>
      </c>
      <c r="H128" s="1546">
        <f>IF($C$126="Vorprodukt ausgewählt",IF('2e) Realisierte Werte (Anlage)'!$D$17="Wärmebereitstellung und Brennstoffeinsatz",'2e) Realisierte Werte (Anlage)'!H17,0)+IF('2e) Realisierte Werte (Anlage)'!$D$18="Wärmebereitstellung und Brennstoffeinsatz",'2e) Realisierte Werte (Anlage)'!H18,0)+IF('2e) Realisierte Werte (Anlage)'!$D$19="Wärmebereitstellung und Brennstoffeinsatz",'2e) Realisierte Werte (Anlage)'!H19,0)+IF('2e) Realisierte Werte (Anlage)'!$D$20="Wärmebereitstellung und Brennstoffeinsatz",'2e) Realisierte Werte (Anlage)'!H20,0)+IF('2e) Realisierte Werte (Anlage)'!$D$21="Wärmebereitstellung und Brennstoffeinsatz",'2e) Realisierte Werte (Anlage)'!H21,0) +IF('2e) Realisierte Werte (Anlage)'!$D$22="Wärmebereitstellung und Brennstoffeinsatz",'2e) Realisierte Werte (Anlage)'!H22,0) + IF('2e) Realisierte Werte (Anlage)'!$D$23="Wärmebereitstellung und Brennstoffeinsatz",'2e) Realisierte Werte (Anlage)'!H23,0),0)</f>
        <v>0</v>
      </c>
      <c r="I128" s="1546">
        <f>IF($C$126="Vorprodukt ausgewählt",IF('2e) Realisierte Werte (Anlage)'!$D$17="Wärmebereitstellung und Brennstoffeinsatz",'2e) Realisierte Werte (Anlage)'!I17,0)+IF('2e) Realisierte Werte (Anlage)'!$D$18="Wärmebereitstellung und Brennstoffeinsatz",'2e) Realisierte Werte (Anlage)'!I18,0)+IF('2e) Realisierte Werte (Anlage)'!$D$19="Wärmebereitstellung und Brennstoffeinsatz",'2e) Realisierte Werte (Anlage)'!I19,0)+IF('2e) Realisierte Werte (Anlage)'!$D$20="Wärmebereitstellung und Brennstoffeinsatz",'2e) Realisierte Werte (Anlage)'!I20,0)+IF('2e) Realisierte Werte (Anlage)'!$D$21="Wärmebereitstellung und Brennstoffeinsatz",'2e) Realisierte Werte (Anlage)'!I21,0) +IF('2e) Realisierte Werte (Anlage)'!$D$22="Wärmebereitstellung und Brennstoffeinsatz",'2e) Realisierte Werte (Anlage)'!I22,0) + IF('2e) Realisierte Werte (Anlage)'!$D$23="Wärmebereitstellung und Brennstoffeinsatz",'2e) Realisierte Werte (Anlage)'!I23,0),0)</f>
        <v>0</v>
      </c>
      <c r="J128" s="1546">
        <f>IF($C$126="Vorprodukt ausgewählt",IF('2e) Realisierte Werte (Anlage)'!$D$17="Wärmebereitstellung und Brennstoffeinsatz",'2e) Realisierte Werte (Anlage)'!J17,0)+IF('2e) Realisierte Werte (Anlage)'!$D$18="Wärmebereitstellung und Brennstoffeinsatz",'2e) Realisierte Werte (Anlage)'!J18,0)+IF('2e) Realisierte Werte (Anlage)'!$D$19="Wärmebereitstellung und Brennstoffeinsatz",'2e) Realisierte Werte (Anlage)'!J19,0)+IF('2e) Realisierte Werte (Anlage)'!$D$20="Wärmebereitstellung und Brennstoffeinsatz",'2e) Realisierte Werte (Anlage)'!J20,0)+IF('2e) Realisierte Werte (Anlage)'!$D$21="Wärmebereitstellung und Brennstoffeinsatz",'2e) Realisierte Werte (Anlage)'!J21,0) +IF('2e) Realisierte Werte (Anlage)'!$D$22="Wärmebereitstellung und Brennstoffeinsatz",'2e) Realisierte Werte (Anlage)'!J22,0) + IF('2e) Realisierte Werte (Anlage)'!$D$23="Wärmebereitstellung und Brennstoffeinsatz",'2e) Realisierte Werte (Anlage)'!J23,0),0)</f>
        <v>0</v>
      </c>
      <c r="K128" s="1546">
        <f>IF($C$126="Vorprodukt ausgewählt",IF('2e) Realisierte Werte (Anlage)'!$D$17="Wärmebereitstellung und Brennstoffeinsatz",'2e) Realisierte Werte (Anlage)'!K17,0)+IF('2e) Realisierte Werte (Anlage)'!$D$18="Wärmebereitstellung und Brennstoffeinsatz",'2e) Realisierte Werte (Anlage)'!K18,0)+IF('2e) Realisierte Werte (Anlage)'!$D$19="Wärmebereitstellung und Brennstoffeinsatz",'2e) Realisierte Werte (Anlage)'!K19,0)+IF('2e) Realisierte Werte (Anlage)'!$D$20="Wärmebereitstellung und Brennstoffeinsatz",'2e) Realisierte Werte (Anlage)'!K20,0)+IF('2e) Realisierte Werte (Anlage)'!$D$21="Wärmebereitstellung und Brennstoffeinsatz",'2e) Realisierte Werte (Anlage)'!K21,0) +IF('2e) Realisierte Werte (Anlage)'!$D$22="Wärmebereitstellung und Brennstoffeinsatz",'2e) Realisierte Werte (Anlage)'!K22,0) + IF('2e) Realisierte Werte (Anlage)'!$D$23="Wärmebereitstellung und Brennstoffeinsatz",'2e) Realisierte Werte (Anlage)'!K23,0),0)</f>
        <v>0</v>
      </c>
      <c r="L128" s="1546">
        <f>IF($C$126="Vorprodukt ausgewählt",IF('2e) Realisierte Werte (Anlage)'!$D$17="Wärmebereitstellung und Brennstoffeinsatz",'2e) Realisierte Werte (Anlage)'!L17,0)+IF('2e) Realisierte Werte (Anlage)'!$D$18="Wärmebereitstellung und Brennstoffeinsatz",'2e) Realisierte Werte (Anlage)'!L18,0)+IF('2e) Realisierte Werte (Anlage)'!$D$19="Wärmebereitstellung und Brennstoffeinsatz",'2e) Realisierte Werte (Anlage)'!L19,0)+IF('2e) Realisierte Werte (Anlage)'!$D$20="Wärmebereitstellung und Brennstoffeinsatz",'2e) Realisierte Werte (Anlage)'!L20,0)+IF('2e) Realisierte Werte (Anlage)'!$D$21="Wärmebereitstellung und Brennstoffeinsatz",'2e) Realisierte Werte (Anlage)'!L21,0) +IF('2e) Realisierte Werte (Anlage)'!$D$22="Wärmebereitstellung und Brennstoffeinsatz",'2e) Realisierte Werte (Anlage)'!L22,0) + IF('2e) Realisierte Werte (Anlage)'!$D$23="Wärmebereitstellung und Brennstoffeinsatz",'2e) Realisierte Werte (Anlage)'!L23,0),0)</f>
        <v>0</v>
      </c>
      <c r="M128" s="1546">
        <f>IF($C$126="Vorprodukt ausgewählt",IF('2e) Realisierte Werte (Anlage)'!$D$17="Wärmebereitstellung und Brennstoffeinsatz",'2e) Realisierte Werte (Anlage)'!M17,0)+IF('2e) Realisierte Werte (Anlage)'!$D$18="Wärmebereitstellung und Brennstoffeinsatz",'2e) Realisierte Werte (Anlage)'!M18,0)+IF('2e) Realisierte Werte (Anlage)'!$D$19="Wärmebereitstellung und Brennstoffeinsatz",'2e) Realisierte Werte (Anlage)'!M19,0)+IF('2e) Realisierte Werte (Anlage)'!$D$20="Wärmebereitstellung und Brennstoffeinsatz",'2e) Realisierte Werte (Anlage)'!M20,0)+IF('2e) Realisierte Werte (Anlage)'!$D$21="Wärmebereitstellung und Brennstoffeinsatz",'2e) Realisierte Werte (Anlage)'!M21,0) +IF('2e) Realisierte Werte (Anlage)'!$D$22="Wärmebereitstellung und Brennstoffeinsatz",'2e) Realisierte Werte (Anlage)'!M22,0) + IF('2e) Realisierte Werte (Anlage)'!$D$23="Wärmebereitstellung und Brennstoffeinsatz",'2e) Realisierte Werte (Anlage)'!M23,0),0)</f>
        <v>0</v>
      </c>
      <c r="N128" s="1546">
        <f>IF($C$126="Vorprodukt ausgewählt",IF('2e) Realisierte Werte (Anlage)'!$D$17="Wärmebereitstellung und Brennstoffeinsatz",'2e) Realisierte Werte (Anlage)'!N17,0)+IF('2e) Realisierte Werte (Anlage)'!$D$18="Wärmebereitstellung und Brennstoffeinsatz",'2e) Realisierte Werte (Anlage)'!N18,0)+IF('2e) Realisierte Werte (Anlage)'!$D$19="Wärmebereitstellung und Brennstoffeinsatz",'2e) Realisierte Werte (Anlage)'!N19,0)+IF('2e) Realisierte Werte (Anlage)'!$D$20="Wärmebereitstellung und Brennstoffeinsatz",'2e) Realisierte Werte (Anlage)'!N20,0)+IF('2e) Realisierte Werte (Anlage)'!$D$21="Wärmebereitstellung und Brennstoffeinsatz",'2e) Realisierte Werte (Anlage)'!N21,0) +IF('2e) Realisierte Werte (Anlage)'!$D$22="Wärmebereitstellung und Brennstoffeinsatz",'2e) Realisierte Werte (Anlage)'!N22,0) + IF('2e) Realisierte Werte (Anlage)'!$D$23="Wärmebereitstellung und Brennstoffeinsatz",'2e) Realisierte Werte (Anlage)'!N23,0),0)</f>
        <v>0</v>
      </c>
      <c r="O128" s="1546">
        <f>IF($C$126="Vorprodukt ausgewählt",IF('2e) Realisierte Werte (Anlage)'!$D$17="Wärmebereitstellung und Brennstoffeinsatz",'2e) Realisierte Werte (Anlage)'!O17,0)+IF('2e) Realisierte Werte (Anlage)'!$D$18="Wärmebereitstellung und Brennstoffeinsatz",'2e) Realisierte Werte (Anlage)'!O18,0)+IF('2e) Realisierte Werte (Anlage)'!$D$19="Wärmebereitstellung und Brennstoffeinsatz",'2e) Realisierte Werte (Anlage)'!O19,0)+IF('2e) Realisierte Werte (Anlage)'!$D$20="Wärmebereitstellung und Brennstoffeinsatz",'2e) Realisierte Werte (Anlage)'!O20,0)+IF('2e) Realisierte Werte (Anlage)'!$D$21="Wärmebereitstellung und Brennstoffeinsatz",'2e) Realisierte Werte (Anlage)'!O21,0) +IF('2e) Realisierte Werte (Anlage)'!$D$22="Wärmebereitstellung und Brennstoffeinsatz",'2e) Realisierte Werte (Anlage)'!O22,0) + IF('2e) Realisierte Werte (Anlage)'!$D$23="Wärmebereitstellung und Brennstoffeinsatz",'2e) Realisierte Werte (Anlage)'!O23,0),0)</f>
        <v>0</v>
      </c>
      <c r="P128" s="1546">
        <f>IF($C$126="Vorprodukt ausgewählt",IF('2e) Realisierte Werte (Anlage)'!$D$17="Wärmebereitstellung und Brennstoffeinsatz",'2e) Realisierte Werte (Anlage)'!P17,0)+IF('2e) Realisierte Werte (Anlage)'!$D$18="Wärmebereitstellung und Brennstoffeinsatz",'2e) Realisierte Werte (Anlage)'!P18,0)+IF('2e) Realisierte Werte (Anlage)'!$D$19="Wärmebereitstellung und Brennstoffeinsatz",'2e) Realisierte Werte (Anlage)'!P19,0)+IF('2e) Realisierte Werte (Anlage)'!$D$20="Wärmebereitstellung und Brennstoffeinsatz",'2e) Realisierte Werte (Anlage)'!P20,0)+IF('2e) Realisierte Werte (Anlage)'!$D$21="Wärmebereitstellung und Brennstoffeinsatz",'2e) Realisierte Werte (Anlage)'!P21,0) +IF('2e) Realisierte Werte (Anlage)'!$D$22="Wärmebereitstellung und Brennstoffeinsatz",'2e) Realisierte Werte (Anlage)'!P22,0) + IF('2e) Realisierte Werte (Anlage)'!$D$23="Wärmebereitstellung und Brennstoffeinsatz",'2e) Realisierte Werte (Anlage)'!P23,0),0)</f>
        <v>0</v>
      </c>
      <c r="Q128" s="1546">
        <f>IF($C$126="Vorprodukt ausgewählt",IF('2e) Realisierte Werte (Anlage)'!$D$17="Wärmebereitstellung und Brennstoffeinsatz",'2e) Realisierte Werte (Anlage)'!Q17,0)+IF('2e) Realisierte Werte (Anlage)'!$D$18="Wärmebereitstellung und Brennstoffeinsatz",'2e) Realisierte Werte (Anlage)'!Q18,0)+IF('2e) Realisierte Werte (Anlage)'!$D$19="Wärmebereitstellung und Brennstoffeinsatz",'2e) Realisierte Werte (Anlage)'!Q19,0)+IF('2e) Realisierte Werte (Anlage)'!$D$20="Wärmebereitstellung und Brennstoffeinsatz",'2e) Realisierte Werte (Anlage)'!Q20,0)+IF('2e) Realisierte Werte (Anlage)'!$D$21="Wärmebereitstellung und Brennstoffeinsatz",'2e) Realisierte Werte (Anlage)'!Q21,0) +IF('2e) Realisierte Werte (Anlage)'!$D$22="Wärmebereitstellung und Brennstoffeinsatz",'2e) Realisierte Werte (Anlage)'!Q22,0) + IF('2e) Realisierte Werte (Anlage)'!$D$23="Wärmebereitstellung und Brennstoffeinsatz",'2e) Realisierte Werte (Anlage)'!Q23,0),0)</f>
        <v>0</v>
      </c>
      <c r="R128" s="1546">
        <f>IF($C$126="Vorprodukt ausgewählt",IF('2e) Realisierte Werte (Anlage)'!$D$17="Wärmebereitstellung und Brennstoffeinsatz",'2e) Realisierte Werte (Anlage)'!R17,0)+IF('2e) Realisierte Werte (Anlage)'!$D$18="Wärmebereitstellung und Brennstoffeinsatz",'2e) Realisierte Werte (Anlage)'!R18,0)+IF('2e) Realisierte Werte (Anlage)'!$D$19="Wärmebereitstellung und Brennstoffeinsatz",'2e) Realisierte Werte (Anlage)'!R19,0)+IF('2e) Realisierte Werte (Anlage)'!$D$20="Wärmebereitstellung und Brennstoffeinsatz",'2e) Realisierte Werte (Anlage)'!R20,0)+IF('2e) Realisierte Werte (Anlage)'!$D$21="Wärmebereitstellung und Brennstoffeinsatz",'2e) Realisierte Werte (Anlage)'!R21,0) +IF('2e) Realisierte Werte (Anlage)'!$D$22="Wärmebereitstellung und Brennstoffeinsatz",'2e) Realisierte Werte (Anlage)'!R22,0) + IF('2e) Realisierte Werte (Anlage)'!$D$23="Wärmebereitstellung und Brennstoffeinsatz",'2e) Realisierte Werte (Anlage)'!R23,0),0)</f>
        <v>0</v>
      </c>
      <c r="S128" s="1546">
        <f>IF($C$126="Vorprodukt ausgewählt",IF('2e) Realisierte Werte (Anlage)'!$D$17="Wärmebereitstellung und Brennstoffeinsatz",'2e) Realisierte Werte (Anlage)'!S17,0)+IF('2e) Realisierte Werte (Anlage)'!$D$18="Wärmebereitstellung und Brennstoffeinsatz",'2e) Realisierte Werte (Anlage)'!S18,0)+IF('2e) Realisierte Werte (Anlage)'!$D$19="Wärmebereitstellung und Brennstoffeinsatz",'2e) Realisierte Werte (Anlage)'!S19,0)+IF('2e) Realisierte Werte (Anlage)'!$D$20="Wärmebereitstellung und Brennstoffeinsatz",'2e) Realisierte Werte (Anlage)'!S20,0)+IF('2e) Realisierte Werte (Anlage)'!$D$21="Wärmebereitstellung und Brennstoffeinsatz",'2e) Realisierte Werte (Anlage)'!S21,0) +IF('2e) Realisierte Werte (Anlage)'!$D$22="Wärmebereitstellung und Brennstoffeinsatz",'2e) Realisierte Werte (Anlage)'!S22,0) + IF('2e) Realisierte Werte (Anlage)'!$D$23="Wärmebereitstellung und Brennstoffeinsatz",'2e) Realisierte Werte (Anlage)'!S23,0),0)</f>
        <v>0</v>
      </c>
      <c r="T128" s="1546">
        <f>IF($C$126="Vorprodukt ausgewählt",IF('2e) Realisierte Werte (Anlage)'!$D$17="Wärmebereitstellung und Brennstoffeinsatz",'2e) Realisierte Werte (Anlage)'!T17,0)+IF('2e) Realisierte Werte (Anlage)'!$D$18="Wärmebereitstellung und Brennstoffeinsatz",'2e) Realisierte Werte (Anlage)'!T18,0)+IF('2e) Realisierte Werte (Anlage)'!$D$19="Wärmebereitstellung und Brennstoffeinsatz",'2e) Realisierte Werte (Anlage)'!T19,0)+IF('2e) Realisierte Werte (Anlage)'!$D$20="Wärmebereitstellung und Brennstoffeinsatz",'2e) Realisierte Werte (Anlage)'!T20,0)+IF('2e) Realisierte Werte (Anlage)'!$D$21="Wärmebereitstellung und Brennstoffeinsatz",'2e) Realisierte Werte (Anlage)'!T21,0) +IF('2e) Realisierte Werte (Anlage)'!$D$22="Wärmebereitstellung und Brennstoffeinsatz",'2e) Realisierte Werte (Anlage)'!T22,0) + IF('2e) Realisierte Werte (Anlage)'!$D$23="Wärmebereitstellung und Brennstoffeinsatz",'2e) Realisierte Werte (Anlage)'!T23,0),0)</f>
        <v>0</v>
      </c>
      <c r="U128" s="1544">
        <f>IF($C$126="Vorprodukt ausgewählt",IF('2e) Realisierte Werte (Anlage)'!$D$17="Wärmebereitstellung und Brennstoffeinsatz",'2e) Realisierte Werte (Anlage)'!U17,0)+IF('2e) Realisierte Werte (Anlage)'!$D$18="Wärmebereitstellung und Brennstoffeinsatz",'2e) Realisierte Werte (Anlage)'!U18,0)+IF('2e) Realisierte Werte (Anlage)'!$D$19="Wärmebereitstellung und Brennstoffeinsatz",'2e) Realisierte Werte (Anlage)'!U19,0)+IF('2e) Realisierte Werte (Anlage)'!$D$20="Wärmebereitstellung und Brennstoffeinsatz",'2e) Realisierte Werte (Anlage)'!U20,0)+IF('2e) Realisierte Werte (Anlage)'!$D$21="Wärmebereitstellung und Brennstoffeinsatz",'2e) Realisierte Werte (Anlage)'!U21,0) +IF('2e) Realisierte Werte (Anlage)'!$D$22="Wärmebereitstellung und Brennstoffeinsatz",'2e) Realisierte Werte (Anlage)'!U22,0) + IF('2e) Realisierte Werte (Anlage)'!$D$23="Wärmebereitstellung und Brennstoffeinsatz",'2e) Realisierte Werte (Anlage)'!U23,0),0)</f>
        <v>0</v>
      </c>
    </row>
    <row r="129" spans="2:21" s="1198" customFormat="1" ht="14.5">
      <c r="B129" s="1459" t="s">
        <v>574</v>
      </c>
      <c r="C129" s="1499" t="s">
        <v>182</v>
      </c>
      <c r="D129" s="1460"/>
      <c r="E129" s="1547">
        <f>IF($C$126="Vorprodukt ausgewählt",'2e) Realisierte Werte (Anlage)'!E64,0)</f>
        <v>0</v>
      </c>
      <c r="F129" s="1547">
        <f>IF($C$126="Vorprodukt ausgewählt",'2e) Realisierte Werte (Anlage)'!F64,0)</f>
        <v>0</v>
      </c>
      <c r="G129" s="1547">
        <f>IF($C$126="Vorprodukt ausgewählt",'2e) Realisierte Werte (Anlage)'!G64,0)</f>
        <v>0</v>
      </c>
      <c r="H129" s="1547">
        <f>IF($C$126="Vorprodukt ausgewählt",'2e) Realisierte Werte (Anlage)'!H64,0)</f>
        <v>0</v>
      </c>
      <c r="I129" s="1547">
        <f>IF($C$126="Vorprodukt ausgewählt",'2e) Realisierte Werte (Anlage)'!I64,0)</f>
        <v>0</v>
      </c>
      <c r="J129" s="1547">
        <f>IF($C$126="Vorprodukt ausgewählt",'2e) Realisierte Werte (Anlage)'!J64,0)</f>
        <v>0</v>
      </c>
      <c r="K129" s="1547">
        <f>IF($C$126="Vorprodukt ausgewählt",'2e) Realisierte Werte (Anlage)'!K64,0)</f>
        <v>0</v>
      </c>
      <c r="L129" s="1547">
        <f>IF($C$126="Vorprodukt ausgewählt",'2e) Realisierte Werte (Anlage)'!L64,0)</f>
        <v>0</v>
      </c>
      <c r="M129" s="1547">
        <f>IF($C$126="Vorprodukt ausgewählt",'2e) Realisierte Werte (Anlage)'!M64,0)</f>
        <v>0</v>
      </c>
      <c r="N129" s="1547">
        <f>IF($C$126="Vorprodukt ausgewählt",'2e) Realisierte Werte (Anlage)'!N64,0)</f>
        <v>0</v>
      </c>
      <c r="O129" s="1547">
        <f>IF($C$126="Vorprodukt ausgewählt",'2e) Realisierte Werte (Anlage)'!O64,0)</f>
        <v>0</v>
      </c>
      <c r="P129" s="1547">
        <f>IF($C$126="Vorprodukt ausgewählt",'2e) Realisierte Werte (Anlage)'!P64,0)</f>
        <v>0</v>
      </c>
      <c r="Q129" s="1547">
        <f>IF($C$126="Vorprodukt ausgewählt",'2e) Realisierte Werte (Anlage)'!Q64,0)</f>
        <v>0</v>
      </c>
      <c r="R129" s="1547">
        <f>IF($C$126="Vorprodukt ausgewählt",'2e) Realisierte Werte (Anlage)'!R64,0)</f>
        <v>0</v>
      </c>
      <c r="S129" s="1547">
        <f>IF($C$126="Vorprodukt ausgewählt",'2e) Realisierte Werte (Anlage)'!S64,0)</f>
        <v>0</v>
      </c>
      <c r="T129" s="1547">
        <f>IF($C$126="Vorprodukt ausgewählt",'2e) Realisierte Werte (Anlage)'!T64,0)</f>
        <v>0</v>
      </c>
      <c r="U129" s="1499">
        <f>IF($C$126="Vorprodukt ausgewählt",'2e) Realisierte Werte (Anlage)'!U64,0)</f>
        <v>0</v>
      </c>
    </row>
    <row r="130" spans="2:21" s="1198" customFormat="1" ht="14.5">
      <c r="B130" s="1463" t="s">
        <v>575</v>
      </c>
      <c r="C130" s="1548" t="s">
        <v>182</v>
      </c>
      <c r="D130" s="1464"/>
      <c r="E130" s="1549">
        <f>IF($C$126="Vorprodukt ausgewählt",'2e) Realisierte Werte (Anlage)'!E66,0)</f>
        <v>0</v>
      </c>
      <c r="F130" s="1549">
        <f>IF($C$126="Vorprodukt ausgewählt",'2e) Realisierte Werte (Anlage)'!F66,0)</f>
        <v>0</v>
      </c>
      <c r="G130" s="1549">
        <f>IF($C$126="Vorprodukt ausgewählt",'2e) Realisierte Werte (Anlage)'!G66,0)</f>
        <v>0</v>
      </c>
      <c r="H130" s="1549">
        <f>IF($C$126="Vorprodukt ausgewählt",'2e) Realisierte Werte (Anlage)'!H66,0)</f>
        <v>0</v>
      </c>
      <c r="I130" s="1549">
        <f>IF($C$126="Vorprodukt ausgewählt",'2e) Realisierte Werte (Anlage)'!I66,0)</f>
        <v>0</v>
      </c>
      <c r="J130" s="1549">
        <f>IF($C$126="Vorprodukt ausgewählt",'2e) Realisierte Werte (Anlage)'!J66,0)</f>
        <v>0</v>
      </c>
      <c r="K130" s="1549">
        <f>IF($C$126="Vorprodukt ausgewählt",'2e) Realisierte Werte (Anlage)'!K66,0)</f>
        <v>0</v>
      </c>
      <c r="L130" s="1549">
        <f>IF($C$126="Vorprodukt ausgewählt",'2e) Realisierte Werte (Anlage)'!L66,0)</f>
        <v>0</v>
      </c>
      <c r="M130" s="1549">
        <f>IF($C$126="Vorprodukt ausgewählt",'2e) Realisierte Werte (Anlage)'!M66,0)</f>
        <v>0</v>
      </c>
      <c r="N130" s="1549">
        <f>IF($C$126="Vorprodukt ausgewählt",'2e) Realisierte Werte (Anlage)'!N66,0)</f>
        <v>0</v>
      </c>
      <c r="O130" s="1549">
        <f>IF($C$126="Vorprodukt ausgewählt",'2e) Realisierte Werte (Anlage)'!O66,0)</f>
        <v>0</v>
      </c>
      <c r="P130" s="1549">
        <f>IF($C$126="Vorprodukt ausgewählt",'2e) Realisierte Werte (Anlage)'!P66,0)</f>
        <v>0</v>
      </c>
      <c r="Q130" s="1549">
        <f>IF($C$126="Vorprodukt ausgewählt",'2e) Realisierte Werte (Anlage)'!Q66,0)</f>
        <v>0</v>
      </c>
      <c r="R130" s="1549">
        <f>IF($C$126="Vorprodukt ausgewählt",'2e) Realisierte Werte (Anlage)'!R66,0)</f>
        <v>0</v>
      </c>
      <c r="S130" s="1549">
        <f>IF($C$126="Vorprodukt ausgewählt",'2e) Realisierte Werte (Anlage)'!S66,0)</f>
        <v>0</v>
      </c>
      <c r="T130" s="1549">
        <f>IF($C$126="Vorprodukt ausgewählt",'2e) Realisierte Werte (Anlage)'!T66,0)</f>
        <v>0</v>
      </c>
      <c r="U130" s="1548">
        <f>IF($C$126="Vorprodukt ausgewählt",'2e) Realisierte Werte (Anlage)'!U66,0)</f>
        <v>0</v>
      </c>
    </row>
    <row r="131" spans="2:21" s="1198" customFormat="1" ht="14.5">
      <c r="B131" s="1459" t="s">
        <v>576</v>
      </c>
      <c r="C131" s="1499" t="s">
        <v>182</v>
      </c>
      <c r="D131" s="1460"/>
      <c r="E131" s="1547">
        <f>IF($C$126="Vorprodukt ausgewählt",'2e) Realisierte Werte (Anlage)'!E68,0)</f>
        <v>0</v>
      </c>
      <c r="F131" s="1547">
        <f>IF($C$126="Vorprodukt ausgewählt",'2e) Realisierte Werte (Anlage)'!F68,0)</f>
        <v>0</v>
      </c>
      <c r="G131" s="1547">
        <f>IF($C$126="Vorprodukt ausgewählt",'2e) Realisierte Werte (Anlage)'!G68,0)</f>
        <v>0</v>
      </c>
      <c r="H131" s="1547">
        <f>IF($C$126="Vorprodukt ausgewählt",'2e) Realisierte Werte (Anlage)'!H68,0)</f>
        <v>0</v>
      </c>
      <c r="I131" s="1547">
        <f>IF($C$126="Vorprodukt ausgewählt",'2e) Realisierte Werte (Anlage)'!I68,0)</f>
        <v>0</v>
      </c>
      <c r="J131" s="1547">
        <f>IF($C$126="Vorprodukt ausgewählt",'2e) Realisierte Werte (Anlage)'!J68,0)</f>
        <v>0</v>
      </c>
      <c r="K131" s="1547">
        <f>IF($C$126="Vorprodukt ausgewählt",'2e) Realisierte Werte (Anlage)'!K68,0)</f>
        <v>0</v>
      </c>
      <c r="L131" s="1547">
        <f>IF($C$126="Vorprodukt ausgewählt",'2e) Realisierte Werte (Anlage)'!L68,0)</f>
        <v>0</v>
      </c>
      <c r="M131" s="1547">
        <f>IF($C$126="Vorprodukt ausgewählt",'2e) Realisierte Werte (Anlage)'!M68,0)</f>
        <v>0</v>
      </c>
      <c r="N131" s="1547">
        <f>IF($C$126="Vorprodukt ausgewählt",'2e) Realisierte Werte (Anlage)'!N68,0)</f>
        <v>0</v>
      </c>
      <c r="O131" s="1547">
        <f>IF($C$126="Vorprodukt ausgewählt",'2e) Realisierte Werte (Anlage)'!O68,0)</f>
        <v>0</v>
      </c>
      <c r="P131" s="1547">
        <f>IF($C$126="Vorprodukt ausgewählt",'2e) Realisierte Werte (Anlage)'!P68,0)</f>
        <v>0</v>
      </c>
      <c r="Q131" s="1547">
        <f>IF($C$126="Vorprodukt ausgewählt",'2e) Realisierte Werte (Anlage)'!Q68,0)</f>
        <v>0</v>
      </c>
      <c r="R131" s="1547">
        <f>IF($C$126="Vorprodukt ausgewählt",'2e) Realisierte Werte (Anlage)'!R68,0)</f>
        <v>0</v>
      </c>
      <c r="S131" s="1547">
        <f>IF($C$126="Vorprodukt ausgewählt",'2e) Realisierte Werte (Anlage)'!S68,0)</f>
        <v>0</v>
      </c>
      <c r="T131" s="1547">
        <f>IF($C$126="Vorprodukt ausgewählt",'2e) Realisierte Werte (Anlage)'!T68,0)</f>
        <v>0</v>
      </c>
      <c r="U131" s="1499">
        <f>IF($C$126="Vorprodukt ausgewählt",'2e) Realisierte Werte (Anlage)'!U68,0)</f>
        <v>0</v>
      </c>
    </row>
    <row r="132" spans="2:21" s="1198" customFormat="1" ht="14.5">
      <c r="B132" s="1463" t="s">
        <v>577</v>
      </c>
      <c r="C132" s="1548" t="s">
        <v>182</v>
      </c>
      <c r="D132" s="1464"/>
      <c r="E132" s="1549">
        <f>IF($C$126="Vorprodukt ausgewählt",'2e) Realisierte Werte (Anlage)'!E70,0)</f>
        <v>0</v>
      </c>
      <c r="F132" s="1549">
        <f>IF($C$126="Vorprodukt ausgewählt",'2e) Realisierte Werte (Anlage)'!F70,0)</f>
        <v>0</v>
      </c>
      <c r="G132" s="1549">
        <f>IF($C$126="Vorprodukt ausgewählt",'2e) Realisierte Werte (Anlage)'!G70,0)</f>
        <v>0</v>
      </c>
      <c r="H132" s="1549">
        <f>IF($C$126="Vorprodukt ausgewählt",'2e) Realisierte Werte (Anlage)'!H70,0)</f>
        <v>0</v>
      </c>
      <c r="I132" s="1549">
        <f>IF($C$126="Vorprodukt ausgewählt",'2e) Realisierte Werte (Anlage)'!I70,0)</f>
        <v>0</v>
      </c>
      <c r="J132" s="1549">
        <f>IF($C$126="Vorprodukt ausgewählt",'2e) Realisierte Werte (Anlage)'!J70,0)</f>
        <v>0</v>
      </c>
      <c r="K132" s="1549">
        <f>IF($C$126="Vorprodukt ausgewählt",'2e) Realisierte Werte (Anlage)'!K70,0)</f>
        <v>0</v>
      </c>
      <c r="L132" s="1549">
        <f>IF($C$126="Vorprodukt ausgewählt",'2e) Realisierte Werte (Anlage)'!L70,0)</f>
        <v>0</v>
      </c>
      <c r="M132" s="1549">
        <f>IF($C$126="Vorprodukt ausgewählt",'2e) Realisierte Werte (Anlage)'!M70,0)</f>
        <v>0</v>
      </c>
      <c r="N132" s="1549">
        <f>IF($C$126="Vorprodukt ausgewählt",'2e) Realisierte Werte (Anlage)'!N70,0)</f>
        <v>0</v>
      </c>
      <c r="O132" s="1549">
        <f>IF($C$126="Vorprodukt ausgewählt",'2e) Realisierte Werte (Anlage)'!O70,0)</f>
        <v>0</v>
      </c>
      <c r="P132" s="1549">
        <f>IF($C$126="Vorprodukt ausgewählt",'2e) Realisierte Werte (Anlage)'!P70,0)</f>
        <v>0</v>
      </c>
      <c r="Q132" s="1549">
        <f>IF($C$126="Vorprodukt ausgewählt",'2e) Realisierte Werte (Anlage)'!Q70,0)</f>
        <v>0</v>
      </c>
      <c r="R132" s="1549">
        <f>IF($C$126="Vorprodukt ausgewählt",'2e) Realisierte Werte (Anlage)'!R70,0)</f>
        <v>0</v>
      </c>
      <c r="S132" s="1549">
        <f>IF($C$126="Vorprodukt ausgewählt",'2e) Realisierte Werte (Anlage)'!S70,0)</f>
        <v>0</v>
      </c>
      <c r="T132" s="1549">
        <f>IF($C$126="Vorprodukt ausgewählt",'2e) Realisierte Werte (Anlage)'!T70,0)</f>
        <v>0</v>
      </c>
      <c r="U132" s="1548">
        <f>IF($C$126="Vorprodukt ausgewählt",'2e) Realisierte Werte (Anlage)'!U70,0)</f>
        <v>0</v>
      </c>
    </row>
    <row r="133" spans="2:21" s="1198" customFormat="1" ht="14.5">
      <c r="B133" s="1550" t="s">
        <v>585</v>
      </c>
      <c r="C133" s="1499" t="s">
        <v>332</v>
      </c>
      <c r="D133" s="1460"/>
      <c r="E133" s="1547">
        <f t="shared" ref="E133:U136" si="22">IFERROR(E$128/E129,0)</f>
        <v>0</v>
      </c>
      <c r="F133" s="1547">
        <f t="shared" si="22"/>
        <v>0</v>
      </c>
      <c r="G133" s="1547">
        <f t="shared" si="22"/>
        <v>0</v>
      </c>
      <c r="H133" s="1547">
        <f t="shared" si="22"/>
        <v>0</v>
      </c>
      <c r="I133" s="1547">
        <f t="shared" si="22"/>
        <v>0</v>
      </c>
      <c r="J133" s="1547">
        <f t="shared" si="22"/>
        <v>0</v>
      </c>
      <c r="K133" s="1547">
        <f t="shared" si="22"/>
        <v>0</v>
      </c>
      <c r="L133" s="1547">
        <f t="shared" si="22"/>
        <v>0</v>
      </c>
      <c r="M133" s="1547">
        <f t="shared" si="22"/>
        <v>0</v>
      </c>
      <c r="N133" s="1547">
        <f t="shared" si="22"/>
        <v>0</v>
      </c>
      <c r="O133" s="1547">
        <f t="shared" si="22"/>
        <v>0</v>
      </c>
      <c r="P133" s="1547">
        <f t="shared" si="22"/>
        <v>0</v>
      </c>
      <c r="Q133" s="1547">
        <f t="shared" si="22"/>
        <v>0</v>
      </c>
      <c r="R133" s="1547">
        <f t="shared" si="22"/>
        <v>0</v>
      </c>
      <c r="S133" s="1547">
        <f t="shared" si="22"/>
        <v>0</v>
      </c>
      <c r="T133" s="1547">
        <f>IFERROR(T$128/T129,0)</f>
        <v>0</v>
      </c>
      <c r="U133" s="1499">
        <f t="shared" si="22"/>
        <v>0</v>
      </c>
    </row>
    <row r="134" spans="2:21" s="1198" customFormat="1" ht="14.5">
      <c r="B134" s="1551" t="s">
        <v>586</v>
      </c>
      <c r="C134" s="1548" t="s">
        <v>332</v>
      </c>
      <c r="D134" s="1464"/>
      <c r="E134" s="1549">
        <f t="shared" si="22"/>
        <v>0</v>
      </c>
      <c r="F134" s="1549">
        <f t="shared" si="22"/>
        <v>0</v>
      </c>
      <c r="G134" s="1549">
        <f t="shared" si="22"/>
        <v>0</v>
      </c>
      <c r="H134" s="1549">
        <f t="shared" si="22"/>
        <v>0</v>
      </c>
      <c r="I134" s="1549">
        <f t="shared" si="22"/>
        <v>0</v>
      </c>
      <c r="J134" s="1549">
        <f t="shared" si="22"/>
        <v>0</v>
      </c>
      <c r="K134" s="1549">
        <f t="shared" si="22"/>
        <v>0</v>
      </c>
      <c r="L134" s="1549">
        <f t="shared" si="22"/>
        <v>0</v>
      </c>
      <c r="M134" s="1549">
        <f t="shared" si="22"/>
        <v>0</v>
      </c>
      <c r="N134" s="1549">
        <f t="shared" si="22"/>
        <v>0</v>
      </c>
      <c r="O134" s="1549">
        <f t="shared" si="22"/>
        <v>0</v>
      </c>
      <c r="P134" s="1549">
        <f t="shared" si="22"/>
        <v>0</v>
      </c>
      <c r="Q134" s="1549">
        <f t="shared" si="22"/>
        <v>0</v>
      </c>
      <c r="R134" s="1549">
        <f t="shared" si="22"/>
        <v>0</v>
      </c>
      <c r="S134" s="1549">
        <f t="shared" si="22"/>
        <v>0</v>
      </c>
      <c r="T134" s="1549">
        <f>IFERROR(T$128/T130,0)</f>
        <v>0</v>
      </c>
      <c r="U134" s="1548">
        <f t="shared" si="22"/>
        <v>0</v>
      </c>
    </row>
    <row r="135" spans="2:21" s="1198" customFormat="1" ht="14.5">
      <c r="B135" s="1550" t="s">
        <v>587</v>
      </c>
      <c r="C135" s="1499" t="s">
        <v>332</v>
      </c>
      <c r="D135" s="1460"/>
      <c r="E135" s="1547">
        <f t="shared" si="22"/>
        <v>0</v>
      </c>
      <c r="F135" s="1547">
        <f t="shared" si="22"/>
        <v>0</v>
      </c>
      <c r="G135" s="1547">
        <f t="shared" si="22"/>
        <v>0</v>
      </c>
      <c r="H135" s="1547">
        <f t="shared" si="22"/>
        <v>0</v>
      </c>
      <c r="I135" s="1547">
        <f t="shared" si="22"/>
        <v>0</v>
      </c>
      <c r="J135" s="1547">
        <f t="shared" si="22"/>
        <v>0</v>
      </c>
      <c r="K135" s="1547">
        <f t="shared" si="22"/>
        <v>0</v>
      </c>
      <c r="L135" s="1547">
        <f t="shared" si="22"/>
        <v>0</v>
      </c>
      <c r="M135" s="1547">
        <f t="shared" si="22"/>
        <v>0</v>
      </c>
      <c r="N135" s="1547">
        <f t="shared" si="22"/>
        <v>0</v>
      </c>
      <c r="O135" s="1547">
        <f t="shared" si="22"/>
        <v>0</v>
      </c>
      <c r="P135" s="1547">
        <f t="shared" si="22"/>
        <v>0</v>
      </c>
      <c r="Q135" s="1547">
        <f t="shared" si="22"/>
        <v>0</v>
      </c>
      <c r="R135" s="1547">
        <f t="shared" si="22"/>
        <v>0</v>
      </c>
      <c r="S135" s="1547">
        <f t="shared" si="22"/>
        <v>0</v>
      </c>
      <c r="T135" s="1547">
        <f>IFERROR(T$128/T131,0)</f>
        <v>0</v>
      </c>
      <c r="U135" s="1499">
        <f t="shared" si="22"/>
        <v>0</v>
      </c>
    </row>
    <row r="136" spans="2:21" s="1198" customFormat="1" ht="14.5">
      <c r="B136" s="1551" t="s">
        <v>588</v>
      </c>
      <c r="C136" s="1548" t="s">
        <v>332</v>
      </c>
      <c r="D136" s="1464"/>
      <c r="E136" s="1549">
        <f t="shared" si="22"/>
        <v>0</v>
      </c>
      <c r="F136" s="1549">
        <f t="shared" si="22"/>
        <v>0</v>
      </c>
      <c r="G136" s="1549">
        <f t="shared" si="22"/>
        <v>0</v>
      </c>
      <c r="H136" s="1549">
        <f t="shared" si="22"/>
        <v>0</v>
      </c>
      <c r="I136" s="1549">
        <f t="shared" si="22"/>
        <v>0</v>
      </c>
      <c r="J136" s="1549">
        <f t="shared" si="22"/>
        <v>0</v>
      </c>
      <c r="K136" s="1549">
        <f t="shared" si="22"/>
        <v>0</v>
      </c>
      <c r="L136" s="1549">
        <f t="shared" si="22"/>
        <v>0</v>
      </c>
      <c r="M136" s="1549">
        <f t="shared" si="22"/>
        <v>0</v>
      </c>
      <c r="N136" s="1549">
        <f t="shared" si="22"/>
        <v>0</v>
      </c>
      <c r="O136" s="1549">
        <f t="shared" si="22"/>
        <v>0</v>
      </c>
      <c r="P136" s="1549">
        <f t="shared" si="22"/>
        <v>0</v>
      </c>
      <c r="Q136" s="1549">
        <f t="shared" si="22"/>
        <v>0</v>
      </c>
      <c r="R136" s="1549">
        <f t="shared" si="22"/>
        <v>0</v>
      </c>
      <c r="S136" s="1549">
        <f t="shared" si="22"/>
        <v>0</v>
      </c>
      <c r="T136" s="1549">
        <f>IFERROR(T$128/T132,0)</f>
        <v>0</v>
      </c>
      <c r="U136" s="1548">
        <f t="shared" si="22"/>
        <v>0</v>
      </c>
    </row>
    <row r="137" spans="2:21" s="1198" customFormat="1" ht="16.5">
      <c r="B137" s="1459" t="s">
        <v>333</v>
      </c>
      <c r="C137" s="1552" t="s">
        <v>334</v>
      </c>
      <c r="D137" s="1469"/>
      <c r="E137" s="1547">
        <f>IF($C$126="Vorprodukt ausgewählt",VLOOKUP('2e) Realisierte Werte (Anlage)'!$C$58,'3b) Referenzsysteme'!$B$6:$J$57,9),0)</f>
        <v>0</v>
      </c>
      <c r="F137" s="1547">
        <f>IF($C$126="Vorprodukt ausgewählt",VLOOKUP('2e) Realisierte Werte (Anlage)'!$C$58,'3b) Referenzsysteme'!$B$6:$J$57,9),0)</f>
        <v>0</v>
      </c>
      <c r="G137" s="1547">
        <f>IF($C$126="Vorprodukt ausgewählt",VLOOKUP('2e) Realisierte Werte (Anlage)'!$C$58,'3b) Referenzsysteme'!$B$6:$J$57,9),0)</f>
        <v>0</v>
      </c>
      <c r="H137" s="1547">
        <f>IF($C$126="Vorprodukt ausgewählt",VLOOKUP('2e) Realisierte Werte (Anlage)'!$C$58,'3b) Referenzsysteme'!$B$6:$J$57,9),0)</f>
        <v>0</v>
      </c>
      <c r="I137" s="1547">
        <f>IF($C$126="Vorprodukt ausgewählt",VLOOKUP('2e) Realisierte Werte (Anlage)'!$C$58,'3b) Referenzsysteme'!$B$6:$J$57,9),0)</f>
        <v>0</v>
      </c>
      <c r="J137" s="1547">
        <f>IF($C$126="Vorprodukt ausgewählt",VLOOKUP('2e) Realisierte Werte (Anlage)'!$C$58,'3b) Referenzsysteme'!$B$6:$J$57,9),0)</f>
        <v>0</v>
      </c>
      <c r="K137" s="1547">
        <f>IF($C$126="Vorprodukt ausgewählt",VLOOKUP('2e) Realisierte Werte (Anlage)'!$C$58,'3b) Referenzsysteme'!$B$6:$J$57,9),0)</f>
        <v>0</v>
      </c>
      <c r="L137" s="1547">
        <f>IF($C$126="Vorprodukt ausgewählt",VLOOKUP('2e) Realisierte Werte (Anlage)'!$C$58,'3b) Referenzsysteme'!$B$6:$J$57,9),0)</f>
        <v>0</v>
      </c>
      <c r="M137" s="1547">
        <f>IF($C$126="Vorprodukt ausgewählt",VLOOKUP('2e) Realisierte Werte (Anlage)'!$C$58,'3b) Referenzsysteme'!$B$6:$J$57,9),0)</f>
        <v>0</v>
      </c>
      <c r="N137" s="1547">
        <f>IF($C$126="Vorprodukt ausgewählt",VLOOKUP('2e) Realisierte Werte (Anlage)'!$C$58,'3b) Referenzsysteme'!$B$6:$J$57,9),0)</f>
        <v>0</v>
      </c>
      <c r="O137" s="1547">
        <f>IF($C$126="Vorprodukt ausgewählt",VLOOKUP('2e) Realisierte Werte (Anlage)'!$C$58,'3b) Referenzsysteme'!$B$6:$J$57,9),0)</f>
        <v>0</v>
      </c>
      <c r="P137" s="1547">
        <f>IF($C$126="Vorprodukt ausgewählt",VLOOKUP('2e) Realisierte Werte (Anlage)'!$C$58,'3b) Referenzsysteme'!$B$6:$J$57,9),0)</f>
        <v>0</v>
      </c>
      <c r="Q137" s="1547">
        <f>IF($C$126="Vorprodukt ausgewählt",VLOOKUP('2e) Realisierte Werte (Anlage)'!$C$58,'3b) Referenzsysteme'!$B$6:$J$57,9),0)</f>
        <v>0</v>
      </c>
      <c r="R137" s="1547">
        <f>IF($C$126="Vorprodukt ausgewählt",VLOOKUP('2e) Realisierte Werte (Anlage)'!$C$58,'3b) Referenzsysteme'!$B$6:$J$57,9),0)</f>
        <v>0</v>
      </c>
      <c r="S137" s="1547">
        <f>IF($C$126="Vorprodukt ausgewählt",VLOOKUP('2e) Realisierte Werte (Anlage)'!$C$58,'3b) Referenzsysteme'!$B$6:$J$57,9),0)</f>
        <v>0</v>
      </c>
      <c r="T137" s="1547">
        <f>IF($C$126="Vorprodukt ausgewählt",VLOOKUP('2e) Realisierte Werte (Anlage)'!$C$58,'3b) Referenzsysteme'!$B$6:$J$57,9),0)</f>
        <v>0</v>
      </c>
      <c r="U137" s="1499">
        <f>IF($C$126="Vorprodukt ausgewählt",VLOOKUP('2e) Realisierte Werte (Anlage)'!$C$58,'3b) Referenzsysteme'!$B$6:$J$57,9),0)</f>
        <v>0</v>
      </c>
    </row>
    <row r="138" spans="2:21" s="1198" customFormat="1" ht="16.5">
      <c r="B138" s="1463" t="s">
        <v>578</v>
      </c>
      <c r="C138" s="1553" t="s">
        <v>127</v>
      </c>
      <c r="D138" s="1554"/>
      <c r="E138" s="1555">
        <f>IF($C$126="Vorprodukt ausgewählt",'2e) Realisierte Werte (Anlage)'!$D$62,0)</f>
        <v>0</v>
      </c>
      <c r="F138" s="1555">
        <f>IF($C$126="Vorprodukt ausgewählt",'2e) Realisierte Werte (Anlage)'!$D$62,0)</f>
        <v>0</v>
      </c>
      <c r="G138" s="1555">
        <f>IF($C$126="Vorprodukt ausgewählt",'2e) Realisierte Werte (Anlage)'!$D$62,0)</f>
        <v>0</v>
      </c>
      <c r="H138" s="1555">
        <f>IF($C$126="Vorprodukt ausgewählt",'2e) Realisierte Werte (Anlage)'!$D$62,0)</f>
        <v>0</v>
      </c>
      <c r="I138" s="1555">
        <f>IF($C$126="Vorprodukt ausgewählt",'2e) Realisierte Werte (Anlage)'!$D$62,0)</f>
        <v>0</v>
      </c>
      <c r="J138" s="1555">
        <f>IF($C$126="Vorprodukt ausgewählt",'2e) Realisierte Werte (Anlage)'!$D$62,0)</f>
        <v>0</v>
      </c>
      <c r="K138" s="1555">
        <f>IF($C$126="Vorprodukt ausgewählt",'2e) Realisierte Werte (Anlage)'!$D$62,0)</f>
        <v>0</v>
      </c>
      <c r="L138" s="1555">
        <f>IF($C$126="Vorprodukt ausgewählt",'2e) Realisierte Werte (Anlage)'!$D$62,0)</f>
        <v>0</v>
      </c>
      <c r="M138" s="1555">
        <f>IF($C$126="Vorprodukt ausgewählt",'2e) Realisierte Werte (Anlage)'!$D$62,0)</f>
        <v>0</v>
      </c>
      <c r="N138" s="1555">
        <f>IF($C$126="Vorprodukt ausgewählt",'2e) Realisierte Werte (Anlage)'!$D$62,0)</f>
        <v>0</v>
      </c>
      <c r="O138" s="1555">
        <f>IF($C$126="Vorprodukt ausgewählt",'2e) Realisierte Werte (Anlage)'!$D$62,0)</f>
        <v>0</v>
      </c>
      <c r="P138" s="1555">
        <f>IF($C$126="Vorprodukt ausgewählt",'2e) Realisierte Werte (Anlage)'!$D$62,0)</f>
        <v>0</v>
      </c>
      <c r="Q138" s="1555">
        <f>IF($C$126="Vorprodukt ausgewählt",'2e) Realisierte Werte (Anlage)'!$D$62,0)</f>
        <v>0</v>
      </c>
      <c r="R138" s="1555">
        <f>IF($C$126="Vorprodukt ausgewählt",'2e) Realisierte Werte (Anlage)'!$D$62,0)</f>
        <v>0</v>
      </c>
      <c r="S138" s="1555">
        <f>IF($C$126="Vorprodukt ausgewählt",'2e) Realisierte Werte (Anlage)'!$D$62,0)</f>
        <v>0</v>
      </c>
      <c r="T138" s="1555">
        <f>IF($C$126="Vorprodukt ausgewählt",'2e) Realisierte Werte (Anlage)'!$D$62,0)</f>
        <v>0</v>
      </c>
      <c r="U138" s="1556">
        <f>IF($C$126="Vorprodukt ausgewählt",'2e) Realisierte Werte (Anlage)'!$D$62,0)</f>
        <v>0</v>
      </c>
    </row>
    <row r="139" spans="2:21" s="1198" customFormat="1" ht="16.5">
      <c r="B139" s="1459" t="s">
        <v>579</v>
      </c>
      <c r="C139" s="1552" t="s">
        <v>127</v>
      </c>
      <c r="D139" s="1469"/>
      <c r="E139" s="1557">
        <f>IF($C$126="Vorprodukt ausgewählt",'2e) Realisierte Werte (Anlage)'!$E$62,0)</f>
        <v>0</v>
      </c>
      <c r="F139" s="1557">
        <f>IF($C$126="Vorprodukt ausgewählt",'2e) Realisierte Werte (Anlage)'!$E$62,0)</f>
        <v>0</v>
      </c>
      <c r="G139" s="1557">
        <f>IF($C$126="Vorprodukt ausgewählt",'2e) Realisierte Werte (Anlage)'!$E$62,0)</f>
        <v>0</v>
      </c>
      <c r="H139" s="1557">
        <f>IF($C$126="Vorprodukt ausgewählt",'2e) Realisierte Werte (Anlage)'!$E$62,0)</f>
        <v>0</v>
      </c>
      <c r="I139" s="1557">
        <f>IF($C$126="Vorprodukt ausgewählt",'2e) Realisierte Werte (Anlage)'!$E$62,0)</f>
        <v>0</v>
      </c>
      <c r="J139" s="1557">
        <f>IF($C$126="Vorprodukt ausgewählt",'2e) Realisierte Werte (Anlage)'!$E$62,0)</f>
        <v>0</v>
      </c>
      <c r="K139" s="1557">
        <f>IF($C$126="Vorprodukt ausgewählt",'2e) Realisierte Werte (Anlage)'!$E$62,0)</f>
        <v>0</v>
      </c>
      <c r="L139" s="1557">
        <f>IF($C$126="Vorprodukt ausgewählt",'2e) Realisierte Werte (Anlage)'!$E$62,0)</f>
        <v>0</v>
      </c>
      <c r="M139" s="1557">
        <f>IF($C$126="Vorprodukt ausgewählt",'2e) Realisierte Werte (Anlage)'!$E$62,0)</f>
        <v>0</v>
      </c>
      <c r="N139" s="1557">
        <f>IF($C$126="Vorprodukt ausgewählt",'2e) Realisierte Werte (Anlage)'!$E$62,0)</f>
        <v>0</v>
      </c>
      <c r="O139" s="1557">
        <f>IF($C$126="Vorprodukt ausgewählt",'2e) Realisierte Werte (Anlage)'!$E$62,0)</f>
        <v>0</v>
      </c>
      <c r="P139" s="1557">
        <f>IF($C$126="Vorprodukt ausgewählt",'2e) Realisierte Werte (Anlage)'!$E$62,0)</f>
        <v>0</v>
      </c>
      <c r="Q139" s="1557">
        <f>IF($C$126="Vorprodukt ausgewählt",'2e) Realisierte Werte (Anlage)'!$E$62,0)</f>
        <v>0</v>
      </c>
      <c r="R139" s="1557">
        <f>IF($C$126="Vorprodukt ausgewählt",'2e) Realisierte Werte (Anlage)'!$E$62,0)</f>
        <v>0</v>
      </c>
      <c r="S139" s="1557">
        <f>IF($C$126="Vorprodukt ausgewählt",'2e) Realisierte Werte (Anlage)'!$E$62,0)</f>
        <v>0</v>
      </c>
      <c r="T139" s="1557">
        <f>IF($C$126="Vorprodukt ausgewählt",'2e) Realisierte Werte (Anlage)'!$E$62,0)</f>
        <v>0</v>
      </c>
      <c r="U139" s="1558">
        <f>IF($C$126="Vorprodukt ausgewählt",'2e) Realisierte Werte (Anlage)'!$E$62,0)</f>
        <v>0</v>
      </c>
    </row>
    <row r="140" spans="2:21" s="1198" customFormat="1" ht="16.5">
      <c r="B140" s="1463" t="s">
        <v>580</v>
      </c>
      <c r="C140" s="1553" t="s">
        <v>127</v>
      </c>
      <c r="D140" s="1554"/>
      <c r="E140" s="1555">
        <f>IF($C$126="Vorprodukt ausgewählt",'2e) Realisierte Werte (Anlage)'!$F$62,0)</f>
        <v>0</v>
      </c>
      <c r="F140" s="1555">
        <f>IF($C$126="Vorprodukt ausgewählt",'2e) Realisierte Werte (Anlage)'!$F$62,0)</f>
        <v>0</v>
      </c>
      <c r="G140" s="1555">
        <f>IF($C$126="Vorprodukt ausgewählt",'2e) Realisierte Werte (Anlage)'!$F$62,0)</f>
        <v>0</v>
      </c>
      <c r="H140" s="1555">
        <f>IF($C$126="Vorprodukt ausgewählt",'2e) Realisierte Werte (Anlage)'!$F$62,0)</f>
        <v>0</v>
      </c>
      <c r="I140" s="1555">
        <f>IF($C$126="Vorprodukt ausgewählt",'2e) Realisierte Werte (Anlage)'!$F$62,0)</f>
        <v>0</v>
      </c>
      <c r="J140" s="1555">
        <f>IF($C$126="Vorprodukt ausgewählt",'2e) Realisierte Werte (Anlage)'!$F$62,0)</f>
        <v>0</v>
      </c>
      <c r="K140" s="1555">
        <f>IF($C$126="Vorprodukt ausgewählt",'2e) Realisierte Werte (Anlage)'!$F$62,0)</f>
        <v>0</v>
      </c>
      <c r="L140" s="1555">
        <f>IF($C$126="Vorprodukt ausgewählt",'2e) Realisierte Werte (Anlage)'!$F$62,0)</f>
        <v>0</v>
      </c>
      <c r="M140" s="1555">
        <f>IF($C$126="Vorprodukt ausgewählt",'2e) Realisierte Werte (Anlage)'!$F$62,0)</f>
        <v>0</v>
      </c>
      <c r="N140" s="1555">
        <f>IF($C$126="Vorprodukt ausgewählt",'2e) Realisierte Werte (Anlage)'!$F$62,0)</f>
        <v>0</v>
      </c>
      <c r="O140" s="1555">
        <f>IF($C$126="Vorprodukt ausgewählt",'2e) Realisierte Werte (Anlage)'!$F$62,0)</f>
        <v>0</v>
      </c>
      <c r="P140" s="1555">
        <f>IF($C$126="Vorprodukt ausgewählt",'2e) Realisierte Werte (Anlage)'!$F$62,0)</f>
        <v>0</v>
      </c>
      <c r="Q140" s="1555">
        <f>IF($C$126="Vorprodukt ausgewählt",'2e) Realisierte Werte (Anlage)'!$F$62,0)</f>
        <v>0</v>
      </c>
      <c r="R140" s="1555">
        <f>IF($C$126="Vorprodukt ausgewählt",'2e) Realisierte Werte (Anlage)'!$F$62,0)</f>
        <v>0</v>
      </c>
      <c r="S140" s="1555">
        <f>IF($C$126="Vorprodukt ausgewählt",'2e) Realisierte Werte (Anlage)'!$F$62,0)</f>
        <v>0</v>
      </c>
      <c r="T140" s="1555">
        <f>IF($C$126="Vorprodukt ausgewählt",'2e) Realisierte Werte (Anlage)'!$F$62,0)</f>
        <v>0</v>
      </c>
      <c r="U140" s="1556">
        <f>IF($C$126="Vorprodukt ausgewählt",'2e) Realisierte Werte (Anlage)'!$F$62,0)</f>
        <v>0</v>
      </c>
    </row>
    <row r="141" spans="2:21" s="1198" customFormat="1" ht="16.5">
      <c r="B141" s="1459" t="s">
        <v>581</v>
      </c>
      <c r="C141" s="1552" t="s">
        <v>127</v>
      </c>
      <c r="D141" s="1469"/>
      <c r="E141" s="1557">
        <f>IF($C$126="Vorprodukt ausgewählt",'2e) Realisierte Werte (Anlage)'!$G$62,0)</f>
        <v>0</v>
      </c>
      <c r="F141" s="1557">
        <f>IF($C$126="Vorprodukt ausgewählt",'2e) Realisierte Werte (Anlage)'!$G$62,0)</f>
        <v>0</v>
      </c>
      <c r="G141" s="1557">
        <f>IF($C$126="Vorprodukt ausgewählt",'2e) Realisierte Werte (Anlage)'!$G$62,0)</f>
        <v>0</v>
      </c>
      <c r="H141" s="1557">
        <f>IF($C$126="Vorprodukt ausgewählt",'2e) Realisierte Werte (Anlage)'!$G$62,0)</f>
        <v>0</v>
      </c>
      <c r="I141" s="1557">
        <f>IF($C$126="Vorprodukt ausgewählt",'2e) Realisierte Werte (Anlage)'!$G$62,0)</f>
        <v>0</v>
      </c>
      <c r="J141" s="1557">
        <f>IF($C$126="Vorprodukt ausgewählt",'2e) Realisierte Werte (Anlage)'!$G$62,0)</f>
        <v>0</v>
      </c>
      <c r="K141" s="1557">
        <f>IF($C$126="Vorprodukt ausgewählt",'2e) Realisierte Werte (Anlage)'!$G$62,0)</f>
        <v>0</v>
      </c>
      <c r="L141" s="1557">
        <f>IF($C$126="Vorprodukt ausgewählt",'2e) Realisierte Werte (Anlage)'!$G$62,0)</f>
        <v>0</v>
      </c>
      <c r="M141" s="1557">
        <f>IF($C$126="Vorprodukt ausgewählt",'2e) Realisierte Werte (Anlage)'!$G$62,0)</f>
        <v>0</v>
      </c>
      <c r="N141" s="1557">
        <f>IF($C$126="Vorprodukt ausgewählt",'2e) Realisierte Werte (Anlage)'!$G$62,0)</f>
        <v>0</v>
      </c>
      <c r="O141" s="1557">
        <f>IF($C$126="Vorprodukt ausgewählt",'2e) Realisierte Werte (Anlage)'!$G$62,0)</f>
        <v>0</v>
      </c>
      <c r="P141" s="1557">
        <f>IF($C$126="Vorprodukt ausgewählt",'2e) Realisierte Werte (Anlage)'!$G$62,0)</f>
        <v>0</v>
      </c>
      <c r="Q141" s="1557">
        <f>IF($C$126="Vorprodukt ausgewählt",'2e) Realisierte Werte (Anlage)'!$G$62,0)</f>
        <v>0</v>
      </c>
      <c r="R141" s="1557">
        <f>IF($C$126="Vorprodukt ausgewählt",'2e) Realisierte Werte (Anlage)'!$G$62,0)</f>
        <v>0</v>
      </c>
      <c r="S141" s="1557">
        <f>IF($C$126="Vorprodukt ausgewählt",'2e) Realisierte Werte (Anlage)'!$G$62,0)</f>
        <v>0</v>
      </c>
      <c r="T141" s="1557">
        <f>IF($C$126="Vorprodukt ausgewählt",'2e) Realisierte Werte (Anlage)'!$G$62,0)</f>
        <v>0</v>
      </c>
      <c r="U141" s="1558">
        <f>IF($C$126="Vorprodukt ausgewählt",'2e) Realisierte Werte (Anlage)'!$G$62,0)</f>
        <v>0</v>
      </c>
    </row>
    <row r="142" spans="2:21" s="1198" customFormat="1" ht="17" thickBot="1">
      <c r="B142" s="1559" t="s">
        <v>335</v>
      </c>
      <c r="C142" s="1560" t="s">
        <v>334</v>
      </c>
      <c r="D142" s="1501"/>
      <c r="E142" s="1561">
        <f>E137+IFERROR(E138/E133,0)+IFERROR(E139/E134,0)+IFERROR(E140/E135,0)+IFERROR(E141/E136,0)</f>
        <v>0</v>
      </c>
      <c r="F142" s="1561">
        <f>F137+IFERROR(F138/F133,0)+IFERROR(F139/F134,0)+IFERROR(F140/F135,0)+IFERROR(F141/F136,0)</f>
        <v>0</v>
      </c>
      <c r="G142" s="1561">
        <f t="shared" ref="G142:U142" si="23">G137+IFERROR(G138/G133,0)+IFERROR(G139/G134,0)+IFERROR(G140/G135,0)+IFERROR(G141/G136,0)</f>
        <v>0</v>
      </c>
      <c r="H142" s="1561">
        <f t="shared" si="23"/>
        <v>0</v>
      </c>
      <c r="I142" s="1561">
        <f t="shared" si="23"/>
        <v>0</v>
      </c>
      <c r="J142" s="1561">
        <f t="shared" si="23"/>
        <v>0</v>
      </c>
      <c r="K142" s="1561">
        <f t="shared" si="23"/>
        <v>0</v>
      </c>
      <c r="L142" s="1561">
        <f t="shared" si="23"/>
        <v>0</v>
      </c>
      <c r="M142" s="1561">
        <f t="shared" si="23"/>
        <v>0</v>
      </c>
      <c r="N142" s="1561">
        <f t="shared" si="23"/>
        <v>0</v>
      </c>
      <c r="O142" s="1561">
        <f t="shared" si="23"/>
        <v>0</v>
      </c>
      <c r="P142" s="1561">
        <f t="shared" si="23"/>
        <v>0</v>
      </c>
      <c r="Q142" s="1561">
        <f t="shared" si="23"/>
        <v>0</v>
      </c>
      <c r="R142" s="1561">
        <f t="shared" si="23"/>
        <v>0</v>
      </c>
      <c r="S142" s="1561">
        <f t="shared" si="23"/>
        <v>0</v>
      </c>
      <c r="T142" s="1561">
        <f>T137+IFERROR(T138/T133,0)+IFERROR(T139/T134,0)+IFERROR(T140/T135,0)+IFERROR(T141/T136,0)</f>
        <v>0</v>
      </c>
      <c r="U142" s="1502">
        <f t="shared" si="23"/>
        <v>0</v>
      </c>
    </row>
    <row r="143" spans="2:21" s="1198" customFormat="1" ht="14.5"/>
    <row r="144" spans="2:21" s="1198" customFormat="1" ht="14.5" hidden="1"/>
    <row r="145" s="1198" customFormat="1" ht="28.9" hidden="1" customHeight="1"/>
    <row r="146" s="1198" customFormat="1" ht="14.5" hidden="1"/>
    <row r="147" s="1198" customFormat="1" ht="14.5" hidden="1"/>
    <row r="148" s="1198" customFormat="1" ht="14.5" hidden="1"/>
    <row r="149" s="1198" customFormat="1" ht="14.5" hidden="1"/>
    <row r="150" s="1198" customFormat="1" ht="14.5" hidden="1"/>
    <row r="151" s="1198" customFormat="1" ht="14.5" hidden="1"/>
    <row r="152" s="1198" customFormat="1" ht="14.5" hidden="1"/>
    <row r="153" s="1198" customFormat="1" ht="14.5" hidden="1"/>
    <row r="154" s="1198" customFormat="1" ht="14.5" hidden="1"/>
    <row r="155" s="1198" customFormat="1" ht="14.5" hidden="1"/>
    <row r="156" s="1198" customFormat="1" ht="14.5" hidden="1"/>
    <row r="157" s="1198" customFormat="1" ht="14.5" hidden="1"/>
    <row r="158" s="1198" customFormat="1" ht="14.5" hidden="1"/>
    <row r="159" s="1198" customFormat="1" ht="14.5" hidden="1"/>
    <row r="160" s="1198" customFormat="1" ht="14.5" hidden="1"/>
    <row r="161" s="1198" customFormat="1" ht="14.5" hidden="1"/>
    <row r="162" s="1198" customFormat="1" ht="14.5" hidden="1"/>
    <row r="163" s="1198" customFormat="1" ht="28.9" hidden="1" customHeight="1"/>
    <row r="164" s="1198" customFormat="1" ht="14.5" hidden="1"/>
    <row r="165" s="1198" customFormat="1" ht="14.5" hidden="1"/>
    <row r="166" s="1198" customFormat="1" ht="14.5" hidden="1"/>
    <row r="167" s="1198" customFormat="1" ht="14.5" hidden="1"/>
    <row r="168" s="1198" customFormat="1" ht="14.5" hidden="1"/>
    <row r="169" s="1198" customFormat="1" ht="14.5" hidden="1"/>
    <row r="170" s="1198" customFormat="1" ht="14.5" hidden="1"/>
    <row r="171" s="1198" customFormat="1" ht="14.5" hidden="1"/>
    <row r="172" s="1198" customFormat="1" ht="14.5" hidden="1"/>
    <row r="173" s="1198" customFormat="1" ht="14.5" hidden="1"/>
    <row r="174" s="1198" customFormat="1" ht="14.5" hidden="1"/>
    <row r="175" s="1198" customFormat="1" ht="14.5" hidden="1"/>
    <row r="176" s="1198" customFormat="1" ht="14.5" hidden="1"/>
    <row r="177" s="1198" customFormat="1" ht="14.5" hidden="1"/>
    <row r="178" s="1198" customFormat="1" ht="14.5" hidden="1"/>
    <row r="179" s="1198" customFormat="1" ht="14.5" hidden="1"/>
    <row r="180" s="1198" customFormat="1" ht="14.5" hidden="1"/>
    <row r="181" s="1198" customFormat="1" ht="14.5" hidden="1"/>
    <row r="182" s="1198" customFormat="1" ht="14.5" hidden="1"/>
    <row r="183" s="1198" customFormat="1" ht="14.5" hidden="1"/>
    <row r="184" s="1198" customFormat="1" ht="14.5" hidden="1"/>
    <row r="185" s="1198" customFormat="1" ht="14.5" hidden="1"/>
    <row r="186" s="1198" customFormat="1" ht="14.5" hidden="1"/>
    <row r="187" s="1198" customFormat="1" ht="14.5" hidden="1"/>
    <row r="188" s="1198" customFormat="1" ht="14.5" hidden="1"/>
    <row r="189" s="1198" customFormat="1" ht="14.5" hidden="1"/>
    <row r="190" s="1198" customFormat="1" ht="14.5" hidden="1"/>
    <row r="191" s="1198" customFormat="1" ht="14.5" hidden="1"/>
    <row r="192" s="1198" customFormat="1" ht="14.5" hidden="1"/>
    <row r="193" s="1198" customFormat="1" ht="14.5" hidden="1"/>
    <row r="194" s="1198" customFormat="1" ht="14.5" hidden="1"/>
    <row r="195" s="1198" customFormat="1" ht="14.5" hidden="1"/>
    <row r="196" s="1198" customFormat="1" ht="14.5" hidden="1"/>
    <row r="197" s="1198" customFormat="1" ht="14.5" hidden="1"/>
    <row r="198" s="1198" customFormat="1" ht="14.5" hidden="1"/>
    <row r="199" s="1198" customFormat="1" ht="14.5" hidden="1"/>
    <row r="200" s="1198" customFormat="1" ht="14.5" hidden="1"/>
    <row r="201" s="1198" customFormat="1" ht="14.5" hidden="1"/>
    <row r="202" s="1198" customFormat="1" ht="14.5" hidden="1"/>
    <row r="203" s="1198" customFormat="1" ht="14.5" hidden="1"/>
    <row r="204" s="1198" customFormat="1" ht="14.5" hidden="1"/>
    <row r="205" s="1198" customFormat="1" ht="14.5" hidden="1"/>
    <row r="206" s="1198" customFormat="1" ht="14.5" hidden="1"/>
    <row r="207" s="1198" customFormat="1" ht="14.5" hidden="1"/>
    <row r="208" s="1198" customFormat="1" ht="14.5" hidden="1"/>
    <row r="209" s="1198" customFormat="1" ht="14.5" hidden="1"/>
    <row r="210" s="1198" customFormat="1" ht="14.5" hidden="1"/>
    <row r="211" s="1198" customFormat="1" ht="14.5" hidden="1"/>
    <row r="212" s="1198" customFormat="1" ht="14.5" hidden="1"/>
    <row r="213" s="1198" customFormat="1" ht="14.5" hidden="1"/>
    <row r="214" s="1198" customFormat="1" ht="14.5" hidden="1"/>
    <row r="215" s="1198" customFormat="1" ht="14.5" hidden="1"/>
    <row r="216" s="1198" customFormat="1" ht="14.5" hidden="1"/>
    <row r="217" s="1198" customFormat="1" ht="14.5" hidden="1"/>
    <row r="218" s="1198" customFormat="1" ht="14.5" hidden="1"/>
    <row r="219" s="1198" customFormat="1" ht="14.5" hidden="1"/>
    <row r="220" s="1198" customFormat="1" ht="14.5" hidden="1"/>
    <row r="221" s="1198" customFormat="1" ht="14.5" hidden="1"/>
    <row r="222" s="1198" customFormat="1" ht="14.5" hidden="1"/>
    <row r="223" s="1198" customFormat="1" ht="14.5" hidden="1"/>
    <row r="224" s="1198" customFormat="1" ht="14.5" hidden="1"/>
    <row r="225" s="1198" customFormat="1" ht="14.5" hidden="1"/>
    <row r="226" s="1198" customFormat="1" ht="14.5" hidden="1"/>
    <row r="227" s="1198" customFormat="1" ht="14.5" hidden="1"/>
    <row r="228" s="1198" customFormat="1" ht="14.5" hidden="1"/>
    <row r="229" s="1198" customFormat="1" ht="14.5" hidden="1"/>
    <row r="230" s="1198" customFormat="1" ht="14.5" hidden="1"/>
    <row r="231" s="1198" customFormat="1" ht="14.5" hidden="1"/>
    <row r="232" s="1198" customFormat="1" ht="14.5" hidden="1"/>
    <row r="233" s="1198" customFormat="1" ht="14.5" hidden="1"/>
    <row r="234" s="1198" customFormat="1" ht="14.5" hidden="1"/>
    <row r="235" s="1198" customFormat="1" ht="14.5" hidden="1"/>
    <row r="236" s="1198" customFormat="1" ht="14.5" hidden="1"/>
    <row r="237" s="1198" customFormat="1" ht="14.5" hidden="1"/>
    <row r="238" s="1198" customFormat="1" ht="14.5" hidden="1"/>
    <row r="239" s="1198" customFormat="1" ht="14.5" hidden="1"/>
    <row r="240" s="1198" customFormat="1" ht="14.5" hidden="1"/>
    <row r="241" s="1198" customFormat="1" ht="14.5" hidden="1"/>
    <row r="242" s="1198" customFormat="1" ht="14.5" hidden="1"/>
    <row r="243" s="1198" customFormat="1" ht="14.5" hidden="1"/>
    <row r="244" s="1198" customFormat="1" ht="14.5" hidden="1"/>
    <row r="245" s="1198" customFormat="1" ht="14.5" hidden="1"/>
    <row r="246" s="1198" customFormat="1" ht="14.5" hidden="1"/>
    <row r="247" s="1198" customFormat="1" ht="14.5" hidden="1"/>
    <row r="248" s="1198" customFormat="1" ht="14.5" hidden="1"/>
    <row r="249" s="1198" customFormat="1" ht="14.5" hidden="1"/>
    <row r="250" s="1198" customFormat="1" ht="14.5" hidden="1"/>
    <row r="251" s="1198" customFormat="1" ht="14.5" hidden="1"/>
    <row r="252" s="1198" customFormat="1" ht="14.5" hidden="1"/>
    <row r="253" s="1198" customFormat="1" ht="14.5" hidden="1"/>
    <row r="254" s="1198" customFormat="1" ht="14.5" hidden="1"/>
    <row r="255" s="1198" customFormat="1" ht="14.5" hidden="1"/>
    <row r="256" s="1198" customFormat="1" ht="14.5" hidden="1"/>
    <row r="257" s="1198" customFormat="1" ht="14.5" hidden="1"/>
    <row r="258" s="1198" customFormat="1" ht="14.5" hidden="1"/>
    <row r="259" s="1198" customFormat="1" ht="14.5" hidden="1"/>
    <row r="260" s="1198" customFormat="1" ht="14.5" hidden="1"/>
    <row r="261" s="1198" customFormat="1" ht="14.5" hidden="1"/>
    <row r="262" s="1198" customFormat="1" ht="14.5" hidden="1"/>
    <row r="263" s="1198" customFormat="1" ht="14.5" hidden="1"/>
    <row r="264" s="1198" customFormat="1" ht="14.5" hidden="1"/>
    <row r="265" s="1198" customFormat="1" ht="14.5" hidden="1"/>
    <row r="266" s="1198" customFormat="1" ht="14.5" hidden="1"/>
    <row r="267" s="1198" customFormat="1" ht="14.5" hidden="1"/>
    <row r="268" s="1198" customFormat="1" ht="14.5" hidden="1"/>
    <row r="269" s="1198" customFormat="1" ht="14.5" hidden="1"/>
    <row r="270" s="1198" customFormat="1" ht="14.5" hidden="1"/>
    <row r="271" s="1198" customFormat="1" ht="14.5" hidden="1"/>
    <row r="272" s="1198" customFormat="1" ht="14.5" hidden="1"/>
    <row r="273" s="1198" customFormat="1" ht="14.5" hidden="1"/>
    <row r="274" s="1198" customFormat="1" ht="14.5" hidden="1"/>
    <row r="275" s="1198" customFormat="1" ht="14.5" hidden="1"/>
    <row r="276" s="1198" customFormat="1" ht="14.5" hidden="1"/>
    <row r="277" s="1198" customFormat="1" ht="14.5" hidden="1"/>
    <row r="278" s="1198" customFormat="1" ht="14.5" hidden="1"/>
    <row r="279" s="1198" customFormat="1" ht="14.5" hidden="1"/>
    <row r="280" s="1198" customFormat="1" ht="14.5" hidden="1"/>
    <row r="281" s="1198" customFormat="1" ht="14.5" hidden="1"/>
    <row r="282" s="1198" customFormat="1" ht="14.5" hidden="1"/>
    <row r="283" s="1198" customFormat="1" ht="14.5" hidden="1"/>
    <row r="284" s="1198" customFormat="1" ht="14.5" hidden="1"/>
    <row r="285" s="1198" customFormat="1" ht="14.5" hidden="1"/>
    <row r="286" s="1198" customFormat="1" ht="14.5" hidden="1"/>
    <row r="287" s="1198" customFormat="1" ht="14.5" hidden="1"/>
    <row r="288" s="1198" customFormat="1" ht="14.5" hidden="1"/>
    <row r="289" s="1198" customFormat="1" ht="14.5" hidden="1"/>
    <row r="290" s="1198" customFormat="1" ht="14.5" hidden="1"/>
    <row r="291" s="1198" customFormat="1" ht="14.5" hidden="1"/>
    <row r="292" s="1198" customFormat="1" ht="14.5" hidden="1"/>
    <row r="293" s="1198" customFormat="1" ht="14.5" hidden="1"/>
    <row r="294" s="1198" customFormat="1" ht="14.5" hidden="1"/>
    <row r="295" s="1198" customFormat="1" ht="14.5" hidden="1"/>
    <row r="296" s="1198" customFormat="1" ht="14.5" hidden="1"/>
    <row r="297" s="1198" customFormat="1" ht="14.5" hidden="1"/>
    <row r="298" s="1198" customFormat="1" ht="14.5" hidden="1"/>
    <row r="299" s="1198" customFormat="1" ht="14.5" hidden="1"/>
    <row r="300" s="1198" customFormat="1" ht="14.5" hidden="1"/>
    <row r="301" s="1198" customFormat="1" ht="14.5" hidden="1"/>
    <row r="302" s="1198" customFormat="1" ht="14.5" hidden="1"/>
    <row r="303" s="1198" customFormat="1" ht="14.5" hidden="1"/>
    <row r="304" s="1198" customFormat="1" ht="14.5" hidden="1"/>
    <row r="305" s="1198" customFormat="1" ht="14.5" hidden="1"/>
    <row r="306" s="1198" customFormat="1" ht="14.5" hidden="1"/>
    <row r="307" s="1198" customFormat="1" ht="14.5" hidden="1"/>
    <row r="308" s="1198" customFormat="1" ht="14.5" hidden="1"/>
    <row r="309" s="1198" customFormat="1" ht="14.5" hidden="1"/>
    <row r="310" s="1198" customFormat="1" ht="14.5" hidden="1"/>
    <row r="311" s="1198" customFormat="1" ht="14.5" hidden="1"/>
    <row r="312" s="1198" customFormat="1" ht="14.5" hidden="1"/>
    <row r="313" s="1198" customFormat="1" ht="14.5" hidden="1"/>
    <row r="314" s="1198" customFormat="1" ht="14.5" hidden="1"/>
    <row r="315" s="1198" customFormat="1" ht="14.5" hidden="1"/>
    <row r="316" s="1198" customFormat="1" ht="14.5" hidden="1"/>
    <row r="317" s="1198" customFormat="1" ht="14.5" hidden="1"/>
    <row r="318" s="1198" customFormat="1" ht="14.5" hidden="1"/>
    <row r="319" s="1198" customFormat="1" ht="14.5" hidden="1"/>
    <row r="320" s="1198" customFormat="1" ht="14.5" hidden="1"/>
    <row r="321" s="1198" customFormat="1" ht="14.5" hidden="1"/>
    <row r="322" s="1198" customFormat="1" ht="14.5" hidden="1"/>
    <row r="323" s="1198" customFormat="1" ht="14.5" hidden="1"/>
    <row r="324" s="1198" customFormat="1" ht="14.5" hidden="1"/>
    <row r="325" s="1198" customFormat="1" ht="14.5" hidden="1"/>
    <row r="326" s="1198" customFormat="1" ht="14.5" hidden="1"/>
    <row r="327" s="1198" customFormat="1" ht="14.5" hidden="1"/>
    <row r="328" s="1198" customFormat="1" ht="14.5" hidden="1"/>
    <row r="329" s="1198" customFormat="1" ht="14.5" hidden="1"/>
    <row r="330" s="1198" customFormat="1" ht="14.5" hidden="1"/>
    <row r="331" s="1198" customFormat="1" ht="14.5" hidden="1"/>
    <row r="332" s="1198" customFormat="1" ht="14.5" hidden="1"/>
    <row r="333" s="1198" customFormat="1" ht="14.5" hidden="1"/>
    <row r="334" s="1198" customFormat="1" ht="14.5" hidden="1"/>
    <row r="335" s="1198" customFormat="1" ht="14.5" hidden="1"/>
    <row r="336" s="1198" customFormat="1" ht="14.5" hidden="1"/>
    <row r="337" s="1198" customFormat="1" ht="14.5" hidden="1"/>
    <row r="338" s="1198" customFormat="1" ht="14.5" hidden="1"/>
    <row r="339" s="1198" customFormat="1" ht="14.5" hidden="1"/>
    <row r="340" s="1198" customFormat="1" ht="14.5" hidden="1"/>
    <row r="341" s="1198" customFormat="1" ht="14.5" hidden="1"/>
    <row r="342" s="1198" customFormat="1" ht="14.5" hidden="1"/>
    <row r="343" s="1198" customFormat="1" ht="14.5" hidden="1"/>
    <row r="344" s="1198" customFormat="1" ht="14.5" hidden="1"/>
    <row r="345" s="1198" customFormat="1" ht="14.5" hidden="1"/>
    <row r="346" s="1198" customFormat="1" ht="14.5" hidden="1"/>
    <row r="347" s="1198" customFormat="1" ht="14.5" hidden="1"/>
    <row r="348" s="1198" customFormat="1" ht="14.5" hidden="1"/>
    <row r="349" s="1198" customFormat="1" ht="14.5" hidden="1"/>
    <row r="350" s="1198" customFormat="1" ht="14.5" hidden="1"/>
    <row r="351" s="1198" customFormat="1" ht="14.5" hidden="1"/>
    <row r="352" s="1198" customFormat="1" ht="14.5" hidden="1"/>
    <row r="353" s="1198" customFormat="1" ht="14.5" hidden="1"/>
    <row r="354" s="1198" customFormat="1" ht="14.5" hidden="1"/>
    <row r="355" s="1198" customFormat="1" ht="14.5" hidden="1"/>
    <row r="356" s="1198" customFormat="1" ht="14.5" hidden="1"/>
    <row r="357" s="1198" customFormat="1" ht="14.5" hidden="1"/>
    <row r="358" s="1198" customFormat="1" ht="14.5" hidden="1"/>
    <row r="359" s="1198" customFormat="1" ht="14.5" hidden="1"/>
    <row r="360" s="1198" customFormat="1" ht="14.5" hidden="1"/>
    <row r="361" s="1198" customFormat="1" ht="14.5" hidden="1"/>
    <row r="362" s="1198" customFormat="1" ht="14.5" hidden="1"/>
    <row r="363" s="1198" customFormat="1" ht="14.5" hidden="1"/>
    <row r="364" s="1198" customFormat="1" ht="14.5" hidden="1"/>
    <row r="365" s="1198" customFormat="1" ht="14.5" hidden="1"/>
    <row r="366" s="1198" customFormat="1" ht="14.5" hidden="1"/>
    <row r="367" s="1198" customFormat="1" ht="14.5" hidden="1"/>
    <row r="368" s="1198" customFormat="1" ht="14.5" hidden="1"/>
    <row r="369" s="1198" customFormat="1" ht="14.5" hidden="1"/>
    <row r="370" s="1198" customFormat="1" ht="14.5" hidden="1"/>
    <row r="371" s="1198" customFormat="1" ht="14.5" hidden="1"/>
    <row r="372" s="1198" customFormat="1" ht="14.5" hidden="1"/>
    <row r="373" s="1198" customFormat="1" ht="14.5" hidden="1"/>
    <row r="374" s="1198" customFormat="1" ht="14.5" hidden="1"/>
    <row r="375" s="1198" customFormat="1" ht="14.5" hidden="1"/>
    <row r="376" s="1198" customFormat="1" ht="14.5" hidden="1"/>
    <row r="377" s="1198" customFormat="1" ht="14.5" hidden="1"/>
    <row r="378" s="1198" customFormat="1" ht="14.5" hidden="1"/>
    <row r="379" s="1198" customFormat="1" ht="14.5" hidden="1"/>
    <row r="380" s="1198" customFormat="1" ht="14.5" hidden="1"/>
    <row r="381" s="1198" customFormat="1" ht="14.5" hidden="1"/>
    <row r="382" s="1198" customFormat="1" ht="14.5" hidden="1"/>
    <row r="383" s="1198" customFormat="1" ht="14.5" hidden="1"/>
    <row r="384" s="1198" customFormat="1" ht="14.5" hidden="1"/>
    <row r="385" s="1198" customFormat="1" ht="14.5" hidden="1"/>
    <row r="386" s="1198" customFormat="1" ht="14.5" hidden="1"/>
    <row r="387" s="1198" customFormat="1" ht="14.5" hidden="1"/>
    <row r="388" s="1198" customFormat="1" ht="14.5" hidden="1"/>
    <row r="389" s="1198" customFormat="1" ht="14.5" hidden="1"/>
    <row r="390" s="1198" customFormat="1" ht="14.5" hidden="1"/>
    <row r="391" s="1198" customFormat="1" ht="14.5" hidden="1"/>
    <row r="392" s="1198" customFormat="1" ht="14.5" hidden="1"/>
    <row r="393" s="1198" customFormat="1" ht="14.5" hidden="1"/>
    <row r="394" s="1198" customFormat="1" ht="14.5" hidden="1"/>
    <row r="395" s="1198" customFormat="1" ht="14.5" hidden="1"/>
    <row r="396" s="1198" customFormat="1" ht="14.5" hidden="1"/>
    <row r="397" s="1198" customFormat="1" ht="14.5" hidden="1"/>
    <row r="398" s="1198" customFormat="1" ht="14.5" hidden="1"/>
    <row r="399" s="1198" customFormat="1" ht="14.5" hidden="1"/>
    <row r="400" s="1198" customFormat="1" ht="14.5" hidden="1"/>
    <row r="401" s="1198" customFormat="1" ht="14.5" hidden="1"/>
    <row r="402" s="1198" customFormat="1" ht="14.5" hidden="1"/>
    <row r="403" s="1198" customFormat="1" ht="14.5" hidden="1"/>
    <row r="404" s="1198" customFormat="1" ht="14.5" hidden="1"/>
    <row r="405" s="1198" customFormat="1" ht="14.5" hidden="1"/>
    <row r="406" s="1198" customFormat="1" ht="14.5" hidden="1"/>
    <row r="407" s="1198" customFormat="1" ht="14.5" hidden="1"/>
    <row r="408" s="1198" customFormat="1" ht="14.5" hidden="1"/>
    <row r="409" s="1198" customFormat="1" ht="14.5" hidden="1"/>
    <row r="410" s="1198" customFormat="1" ht="14.5" hidden="1"/>
    <row r="411" s="1198" customFormat="1" ht="14.5" hidden="1"/>
    <row r="412" s="1198" customFormat="1" ht="14.5" hidden="1"/>
    <row r="413" s="1198" customFormat="1" ht="14.5" hidden="1"/>
    <row r="414" s="1198" customFormat="1" ht="14.5" hidden="1"/>
    <row r="415" s="1198" customFormat="1" ht="14.5" hidden="1"/>
    <row r="416" s="1198" customFormat="1" ht="14.5" hidden="1"/>
    <row r="417" s="1198" customFormat="1" ht="14.5" hidden="1"/>
    <row r="418" s="1198" customFormat="1" ht="14.5" hidden="1"/>
    <row r="419" s="1198" customFormat="1" ht="14.5" hidden="1"/>
    <row r="420" s="1198" customFormat="1" ht="14.5" hidden="1"/>
    <row r="421" s="1198" customFormat="1" ht="14.5" hidden="1"/>
    <row r="422" s="1198" customFormat="1" ht="14.5" hidden="1"/>
    <row r="423" s="1198" customFormat="1" ht="14.5" hidden="1"/>
    <row r="424" s="1198" customFormat="1" ht="14.5" hidden="1"/>
    <row r="425" s="1198" customFormat="1" ht="14.5" hidden="1"/>
    <row r="426" s="1198" customFormat="1" ht="14.5" hidden="1"/>
    <row r="427" s="1198" customFormat="1" ht="14.5" hidden="1"/>
    <row r="428" s="1198" customFormat="1" ht="14.5" hidden="1"/>
    <row r="429" s="1198" customFormat="1" ht="14.5" hidden="1"/>
    <row r="430" s="1198" customFormat="1" ht="14.5" hidden="1"/>
    <row r="431" s="1198" customFormat="1" ht="14.5" hidden="1"/>
    <row r="432" s="1198" customFormat="1" ht="14.5" hidden="1"/>
    <row r="433" s="1198" customFormat="1" ht="14.5" hidden="1"/>
    <row r="434" s="1198" customFormat="1" ht="14.5" hidden="1"/>
    <row r="435" s="1198" customFormat="1" ht="14.5" hidden="1"/>
    <row r="436" s="1198" customFormat="1" ht="14.5" hidden="1"/>
    <row r="437" s="1198" customFormat="1" ht="14.5" hidden="1"/>
    <row r="438" s="1198" customFormat="1" ht="14.5" hidden="1"/>
    <row r="439" s="1198" customFormat="1" ht="14.5" hidden="1"/>
    <row r="440" s="1198" customFormat="1" ht="14.5" hidden="1"/>
    <row r="441" s="1198" customFormat="1" ht="14.5" hidden="1"/>
    <row r="442" s="1198" customFormat="1" ht="14.5" hidden="1"/>
    <row r="443" s="1198" customFormat="1" ht="14.5" hidden="1"/>
    <row r="444" s="1198" customFormat="1" ht="14.5" hidden="1"/>
    <row r="445" s="1198" customFormat="1" ht="14.5" hidden="1"/>
    <row r="446" s="1198" customFormat="1" ht="14.5" hidden="1"/>
    <row r="447" s="1198" customFormat="1" ht="14.5" hidden="1"/>
    <row r="448" s="1198" customFormat="1" ht="14.5" hidden="1"/>
    <row r="449" s="1198" customFormat="1" ht="14.5" hidden="1"/>
    <row r="450" s="1198" customFormat="1" ht="14.5" hidden="1"/>
    <row r="451" s="1198" customFormat="1" ht="14.5" hidden="1"/>
    <row r="452" s="1198" customFormat="1" ht="14.5" hidden="1"/>
    <row r="453" s="1198" customFormat="1" ht="14.5" hidden="1"/>
    <row r="454" s="1198" customFormat="1" ht="14.5" hidden="1"/>
    <row r="455" s="1198" customFormat="1" ht="14.5" hidden="1"/>
    <row r="456" s="1198" customFormat="1" ht="14.5" hidden="1"/>
    <row r="457" s="1198" customFormat="1" ht="14.5" hidden="1"/>
    <row r="458" s="1198" customFormat="1" ht="14.5" hidden="1"/>
    <row r="459" s="1198" customFormat="1" ht="14.5" hidden="1"/>
    <row r="460" s="1198" customFormat="1" ht="14.5" hidden="1"/>
    <row r="461" s="1198" customFormat="1" ht="14.5" hidden="1"/>
    <row r="462" s="1198" customFormat="1" ht="14.5" hidden="1"/>
    <row r="463" s="1198" customFormat="1" ht="14.5" hidden="1"/>
    <row r="464" s="1198" customFormat="1" ht="14.5" hidden="1"/>
    <row r="465" s="1198" customFormat="1" ht="14.5" hidden="1"/>
    <row r="466" s="1198" customFormat="1" ht="14.5" hidden="1"/>
    <row r="467" s="1198" customFormat="1" ht="14.5" hidden="1"/>
    <row r="468" s="1198" customFormat="1" ht="14.5" hidden="1"/>
    <row r="469" s="1198" customFormat="1" ht="14.5" hidden="1"/>
    <row r="470" s="1198" customFormat="1" ht="14.5" hidden="1"/>
    <row r="471" s="1198" customFormat="1" ht="14.5" hidden="1"/>
    <row r="472" s="1198" customFormat="1" ht="14.5" hidden="1"/>
    <row r="473" s="1198" customFormat="1" ht="14.5" hidden="1"/>
    <row r="474" s="1198" customFormat="1" ht="14.5" hidden="1"/>
    <row r="475" s="1198" customFormat="1" ht="14.5" hidden="1"/>
    <row r="476" s="1198" customFormat="1" ht="14.5" hidden="1"/>
    <row r="477" s="1198" customFormat="1" ht="14.5" hidden="1"/>
    <row r="478" s="1198" customFormat="1" ht="14.5" hidden="1"/>
    <row r="479" s="1198" customFormat="1" ht="14.5" hidden="1"/>
    <row r="480" s="1198" customFormat="1" ht="14.5" hidden="1"/>
    <row r="481" s="1198" customFormat="1" ht="14.5" hidden="1"/>
    <row r="482" s="1198" customFormat="1" ht="14.5" hidden="1"/>
    <row r="483" s="1198" customFormat="1" ht="14.5" hidden="1"/>
    <row r="484" s="1198" customFormat="1" ht="14.5" hidden="1"/>
    <row r="485" s="1198" customFormat="1" ht="14.5" hidden="1"/>
    <row r="486" s="1198" customFormat="1" ht="14.5" hidden="1"/>
    <row r="487" s="1198" customFormat="1" ht="14.5" hidden="1"/>
    <row r="488" s="1198" customFormat="1" ht="14.5" hidden="1"/>
    <row r="489" s="1198" customFormat="1" ht="14.5" hidden="1"/>
    <row r="490" s="1198" customFormat="1" ht="14.5" hidden="1"/>
    <row r="491" s="1198" customFormat="1" ht="14.5" hidden="1"/>
    <row r="492" s="1198" customFormat="1" ht="14.5" hidden="1"/>
    <row r="493" s="1198" customFormat="1" ht="14.5" hidden="1"/>
    <row r="494" s="1198" customFormat="1" ht="14.5" hidden="1"/>
    <row r="495" s="1198" customFormat="1" ht="14.5" hidden="1"/>
    <row r="496" s="1198" customFormat="1" ht="14.5" hidden="1"/>
    <row r="497" s="1198" customFormat="1" ht="14.5" hidden="1"/>
    <row r="498" s="1198" customFormat="1" ht="14.5" hidden="1"/>
    <row r="499" s="1198" customFormat="1" ht="14.5" hidden="1"/>
    <row r="500" s="1198" customFormat="1" ht="14.5" hidden="1"/>
    <row r="501" s="1198" customFormat="1" ht="14.5" hidden="1"/>
    <row r="502" s="1198" customFormat="1" ht="14.5" hidden="1"/>
    <row r="503" s="1198" customFormat="1" ht="14.5" hidden="1"/>
    <row r="504" s="1198" customFormat="1" ht="14.5" hidden="1"/>
    <row r="505" s="1198" customFormat="1" ht="14.5" hidden="1"/>
    <row r="506" s="1198" customFormat="1" ht="14.5" hidden="1"/>
    <row r="507" s="1198" customFormat="1" ht="14.5" hidden="1"/>
    <row r="508" s="1198" customFormat="1" ht="14.5" hidden="1"/>
    <row r="509" s="1198" customFormat="1" ht="14.5" hidden="1"/>
    <row r="510" s="1198" customFormat="1" ht="14.5" hidden="1"/>
    <row r="511" s="1198" customFormat="1" ht="14.5" hidden="1"/>
    <row r="512" s="1198" customFormat="1" ht="14.5" hidden="1"/>
    <row r="513" s="1198" customFormat="1" ht="14.5" hidden="1"/>
    <row r="514" s="1198" customFormat="1" ht="14.5" hidden="1"/>
    <row r="515" s="1198" customFormat="1" ht="14.5" hidden="1"/>
    <row r="516" s="1198" customFormat="1" ht="14.5" hidden="1"/>
    <row r="517" s="1198" customFormat="1" ht="14.5" hidden="1"/>
    <row r="518" s="1198" customFormat="1" ht="14.5" hidden="1"/>
    <row r="519" s="1198" customFormat="1" ht="14.5" hidden="1"/>
    <row r="520" s="1198" customFormat="1" ht="14.5" hidden="1"/>
    <row r="521" s="1198" customFormat="1" ht="14.5" hidden="1"/>
    <row r="522" s="1198" customFormat="1" ht="14.5" hidden="1"/>
    <row r="523" s="1198" customFormat="1" ht="14.5" hidden="1"/>
    <row r="524" s="1198" customFormat="1" ht="14.5" hidden="1"/>
    <row r="525" s="1198" customFormat="1" ht="14.5" hidden="1"/>
    <row r="526" s="1198" customFormat="1" ht="14.5" hidden="1"/>
    <row r="527" s="1198" customFormat="1" ht="14.5" hidden="1"/>
    <row r="528" s="1198" customFormat="1" ht="14.5" hidden="1"/>
    <row r="529" s="1198" customFormat="1" ht="14.5" hidden="1"/>
    <row r="530" s="1198" customFormat="1" ht="14.5" hidden="1"/>
    <row r="531" s="1198" customFormat="1" ht="14.5" hidden="1"/>
    <row r="532" s="1198" customFormat="1" ht="14.5" hidden="1"/>
    <row r="533" s="1198" customFormat="1" ht="14.5" hidden="1"/>
    <row r="534" s="1198" customFormat="1" ht="14.5" hidden="1"/>
    <row r="535" s="1198" customFormat="1" ht="14.5" hidden="1"/>
    <row r="536" s="1198" customFormat="1" ht="14.5" hidden="1"/>
  </sheetData>
  <sheetProtection algorithmName="SHA-512" hashValue="Dgti4Y6MOVCzNLht8q9uQlAkDKkdMiDN4Qb9W+ccAYrRFe3g3Djq3vaZZrZbGyoW4FRs2BylkpU0RVXJO0Lgmw==" saltValue="RShtzwNDiQSmX1oFqLbeZQ==" spinCount="100000" sheet="1" objects="1" scenarios="1"/>
  <mergeCells count="6">
    <mergeCell ref="B91:C91"/>
    <mergeCell ref="B3:C3"/>
    <mergeCell ref="B7:C7"/>
    <mergeCell ref="B15:C15"/>
    <mergeCell ref="B68:C68"/>
    <mergeCell ref="B26:C26"/>
  </mergeCells>
  <conditionalFormatting sqref="T8:T12 T16:T23 T27:T36 T64:T65 T70:T71 T73:T74 T76:T77 T79:T80 T82:T83 T85:T86 T88:T89 T93:T108 T110:T125 T127:T142">
    <cfRule type="expression" dxfId="12" priority="4">
      <formula>T$8=""</formula>
    </cfRule>
  </conditionalFormatting>
  <conditionalFormatting sqref="U8:U12 U16:U36 U59:U2358">
    <cfRule type="expression" dxfId="10" priority="3">
      <formula>U$8=""</formula>
    </cfRule>
  </conditionalFormatting>
  <dataValidations disablePrompts="1" count="2">
    <dataValidation type="decimal" allowBlank="1" showInputMessage="1" showErrorMessage="1" errorTitle="Fehlerhafte Dateneingabe" error="Bitte geben Sie nur Zahlenwerte, keinen Text oder Bereiche an." sqref="E7:R7" xr:uid="{EC47EF50-0A7F-461D-97AD-4F5F472B2B41}">
      <formula1>0</formula1>
      <formula2>1000000000</formula2>
    </dataValidation>
    <dataValidation type="decimal" allowBlank="1" showInputMessage="1" showErrorMessage="1" errorTitle="Fehlerhafte Dateneingabe" error="Bitte geben Sie nur Zahlenwerte, keinen Text oder Bereiche an." sqref="E11:U11" xr:uid="{83BBF423-DF8A-49EC-BC5A-802182CD4FBD}">
      <formula1>0</formula1>
      <formula2>1000000000000</formula2>
    </dataValidation>
  </dataValidations>
  <printOptions headings="1"/>
  <pageMargins left="0.70866141732283472" right="0.70866141732283472" top="0.78740157480314965" bottom="0.78740157480314965" header="0.31496062992125984" footer="0.31496062992125984"/>
  <pageSetup paperSize="9" scale="17" orientation="landscape" r:id="rId1"/>
  <headerFooter>
    <oddHeader>&amp;A</oddHeader>
  </headerFooter>
  <drawing r:id="rId2"/>
  <extLst>
    <ext xmlns:x14="http://schemas.microsoft.com/office/spreadsheetml/2009/9/main" uri="{78C0D931-6437-407d-A8EE-F0AAD7539E65}">
      <x14:conditionalFormattings>
        <x14:conditionalFormatting xmlns:xm="http://schemas.microsoft.com/office/excel/2006/main">
          <x14:cfRule type="expression" priority="1" id="{F3BD11C5-9D84-4955-BF10-7E8B1663194E}">
            <xm:f>'4c) Berechnungen_MFS'!$E$99="Nein"</xm:f>
            <x14:dxf>
              <font>
                <u val="none"/>
                <color theme="0"/>
              </font>
              <fill>
                <patternFill>
                  <bgColor theme="0"/>
                </patternFill>
              </fill>
              <border>
                <left style="thin">
                  <color auto="1"/>
                </left>
                <right/>
                <top/>
                <bottom/>
                <vertical/>
                <horizontal/>
              </border>
            </x14:dxf>
          </x14:cfRule>
          <xm:sqref>T37:T58</xm:sqref>
        </x14:conditionalFormatting>
        <x14:conditionalFormatting xmlns:xm="http://schemas.microsoft.com/office/excel/2006/main">
          <x14:cfRule type="expression" priority="2" id="{141B6365-F8B1-41FC-BD1C-CF2098975E11}">
            <xm:f>'4c) Berechnungen_MFS'!$E$99="Nein"</xm:f>
            <x14:dxf>
              <font>
                <u val="none"/>
                <color theme="0"/>
              </font>
              <fill>
                <patternFill>
                  <bgColor theme="0"/>
                </patternFill>
              </fill>
              <border>
                <left/>
                <right/>
                <top/>
                <bottom/>
                <vertical/>
                <horizontal/>
              </border>
            </x14:dxf>
          </x14:cfRule>
          <xm:sqref>U37:U58</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
    <tabColor theme="8" tint="0.59999389629810485"/>
  </sheetPr>
  <dimension ref="A1:XFC162"/>
  <sheetViews>
    <sheetView zoomScaleNormal="100" workbookViewId="0"/>
  </sheetViews>
  <sheetFormatPr defaultColWidth="0" defaultRowHeight="0" customHeight="1" zeroHeight="1"/>
  <cols>
    <col min="1" max="1" width="30.26953125" style="44" customWidth="1"/>
    <col min="2" max="2" width="52.81640625" style="47" customWidth="1"/>
    <col min="3" max="3" width="72.1796875" style="47" customWidth="1"/>
    <col min="4" max="4" width="19" style="47" customWidth="1"/>
    <col min="5" max="5" width="18.54296875" style="47" customWidth="1"/>
    <col min="6" max="21" width="18.54296875" style="44" customWidth="1"/>
    <col min="22" max="22" width="8.1796875" style="675" customWidth="1"/>
    <col min="23" max="16382" width="8.7265625" style="44" hidden="1"/>
    <col min="16383" max="16383" width="0.1796875" style="44" hidden="1"/>
    <col min="16384" max="16384" width="7.54296875" style="44" hidden="1"/>
  </cols>
  <sheetData>
    <row r="1" spans="1:22" ht="14.15" customHeight="1">
      <c r="B1" s="44"/>
      <c r="C1" s="44"/>
      <c r="D1" s="44"/>
      <c r="E1" s="44"/>
      <c r="V1" s="44"/>
    </row>
    <row r="2" spans="1:22" ht="28.5">
      <c r="A2" s="1054"/>
      <c r="B2" s="40" t="s">
        <v>344</v>
      </c>
      <c r="C2" s="1054"/>
      <c r="D2" s="1054"/>
      <c r="E2" s="44"/>
      <c r="V2" s="44"/>
    </row>
    <row r="3" spans="1:22" ht="16" customHeight="1">
      <c r="A3" s="1054"/>
      <c r="B3" s="511"/>
      <c r="C3" s="1054"/>
      <c r="D3" s="1054"/>
      <c r="E3" s="44"/>
      <c r="V3" s="44"/>
    </row>
    <row r="4" spans="1:22" ht="21">
      <c r="A4" s="1054"/>
      <c r="B4" s="512" t="s">
        <v>345</v>
      </c>
      <c r="C4" s="1054"/>
      <c r="D4" s="1054"/>
      <c r="E4" s="44"/>
      <c r="V4" s="44"/>
    </row>
    <row r="5" spans="1:22" ht="60.65" customHeight="1">
      <c r="A5" s="1054"/>
      <c r="B5" s="1648" t="s">
        <v>346</v>
      </c>
      <c r="C5" s="1648"/>
      <c r="D5" s="1648"/>
      <c r="E5" s="44"/>
      <c r="V5" s="44"/>
    </row>
    <row r="6" spans="1:22" ht="16" thickBot="1">
      <c r="A6" s="1054"/>
      <c r="B6" s="513"/>
      <c r="C6" s="514"/>
      <c r="D6" s="346"/>
      <c r="E6" s="44"/>
      <c r="V6" s="44"/>
    </row>
    <row r="7" spans="1:22" ht="30" customHeight="1" thickBot="1">
      <c r="A7" s="1054"/>
      <c r="B7" s="1649" t="s">
        <v>111</v>
      </c>
      <c r="C7" s="1650"/>
      <c r="D7" s="1651"/>
      <c r="E7" s="44"/>
      <c r="V7" s="44"/>
    </row>
    <row r="8" spans="1:22" ht="38.15" customHeight="1" thickBot="1">
      <c r="A8" s="1054"/>
      <c r="B8" s="1653" t="s">
        <v>347</v>
      </c>
      <c r="C8" s="1654"/>
      <c r="D8" s="1655"/>
      <c r="E8" s="44"/>
      <c r="V8" s="44"/>
    </row>
    <row r="9" spans="1:22" s="48" customFormat="1" ht="15" thickBot="1">
      <c r="A9" s="346"/>
      <c r="B9" s="721" t="s">
        <v>37</v>
      </c>
      <c r="C9" s="722" t="s">
        <v>348</v>
      </c>
      <c r="D9" s="723" t="s">
        <v>52</v>
      </c>
      <c r="E9" s="49"/>
      <c r="F9" s="49"/>
      <c r="G9" s="49"/>
      <c r="H9" s="49"/>
      <c r="I9" s="49"/>
      <c r="J9" s="49"/>
      <c r="K9" s="49"/>
      <c r="L9" s="49"/>
      <c r="M9" s="49"/>
      <c r="N9" s="49"/>
      <c r="O9" s="49"/>
      <c r="P9" s="49"/>
      <c r="Q9" s="49"/>
      <c r="R9" s="49"/>
      <c r="S9" s="49"/>
      <c r="T9" s="49"/>
      <c r="U9" s="49"/>
      <c r="V9" s="49"/>
    </row>
    <row r="10" spans="1:22" s="47" customFormat="1" ht="15" thickBot="1">
      <c r="A10" s="1054"/>
      <c r="B10" s="60" t="s">
        <v>349</v>
      </c>
      <c r="C10" s="63"/>
      <c r="D10" s="322" t="s">
        <v>53</v>
      </c>
      <c r="E10" s="234">
        <f>YEAR('2b) Allg. Inputs'!C8)</f>
        <v>1900</v>
      </c>
      <c r="F10" s="44"/>
      <c r="G10" s="44"/>
      <c r="H10" s="44"/>
      <c r="I10" s="44"/>
      <c r="J10" s="44"/>
      <c r="K10" s="44"/>
      <c r="L10" s="44"/>
      <c r="M10" s="44"/>
      <c r="N10" s="44"/>
      <c r="O10" s="44"/>
      <c r="P10" s="44"/>
      <c r="Q10" s="44"/>
      <c r="R10" s="44"/>
      <c r="S10" s="44"/>
      <c r="T10" s="44"/>
      <c r="U10" s="44"/>
      <c r="V10" s="44"/>
    </row>
    <row r="11" spans="1:22" ht="32.5" customHeight="1" thickBot="1">
      <c r="A11" s="1054"/>
      <c r="B11" s="61" t="s">
        <v>350</v>
      </c>
      <c r="C11" s="64"/>
      <c r="D11" s="323" t="s">
        <v>53</v>
      </c>
      <c r="E11" s="65" t="str">
        <f>'2d) Planwerte (Anlage)'!C11</f>
        <v>- nicht ausgewählt -</v>
      </c>
      <c r="F11" s="66" t="str">
        <f>'2d) Planwerte (Anlage)'!D11</f>
        <v>- nicht ausgewählt -</v>
      </c>
      <c r="G11" s="66" t="str">
        <f>'2d) Planwerte (Anlage)'!E11</f>
        <v>- nicht ausgewählt -</v>
      </c>
      <c r="H11" s="66" t="str">
        <f>'2d) Planwerte (Anlage)'!F11</f>
        <v>- nicht ausgewählt -</v>
      </c>
      <c r="I11" s="66" t="str">
        <f>'2d) Planwerte (Anlage)'!G11</f>
        <v>- nicht ausgewählt -</v>
      </c>
      <c r="J11" s="66" t="str">
        <f>'2d) Planwerte (Anlage)'!H11</f>
        <v>- nicht ausgewählt -</v>
      </c>
      <c r="K11" s="67" t="str">
        <f>'2d) Planwerte (Anlage)'!I11</f>
        <v>- nicht ausgewählt -</v>
      </c>
      <c r="V11" s="44"/>
    </row>
    <row r="12" spans="1:22" ht="27" customHeight="1" thickBot="1">
      <c r="A12" s="1054"/>
      <c r="B12" s="68" t="s">
        <v>54</v>
      </c>
      <c r="C12" s="69"/>
      <c r="D12" s="70" t="s">
        <v>55</v>
      </c>
      <c r="E12" s="71">
        <f>'2b) Allg. Inputs'!C9</f>
        <v>0</v>
      </c>
      <c r="V12" s="44"/>
    </row>
    <row r="13" spans="1:22" ht="30" customHeight="1" thickBot="1">
      <c r="A13" s="1054"/>
      <c r="B13" s="72" t="s">
        <v>351</v>
      </c>
      <c r="C13" s="170" t="s">
        <v>352</v>
      </c>
      <c r="D13" s="324" t="s">
        <v>53</v>
      </c>
      <c r="E13" s="73">
        <f>'3a) CCfD Parameter'!D43</f>
        <v>0.5</v>
      </c>
      <c r="V13" s="44"/>
    </row>
    <row r="14" spans="1:22" ht="45.65" customHeight="1" thickBot="1">
      <c r="A14" s="1054"/>
      <c r="B14" s="515"/>
      <c r="C14" s="1054"/>
      <c r="D14" s="1054"/>
      <c r="E14" s="44"/>
      <c r="V14" s="44"/>
    </row>
    <row r="15" spans="1:22" ht="19" thickBot="1">
      <c r="A15" s="1054"/>
      <c r="B15" s="1649" t="s">
        <v>583</v>
      </c>
      <c r="C15" s="1650"/>
      <c r="D15" s="1651"/>
      <c r="E15" s="487"/>
      <c r="L15" s="230"/>
      <c r="T15" s="230"/>
      <c r="V15" s="44"/>
    </row>
    <row r="16" spans="1:22" ht="34.5" customHeight="1" thickBot="1">
      <c r="A16" s="1054"/>
      <c r="B16" s="1653" t="s">
        <v>524</v>
      </c>
      <c r="C16" s="1654"/>
      <c r="D16" s="1655"/>
      <c r="E16" s="487"/>
      <c r="L16" s="516"/>
      <c r="T16" s="516"/>
      <c r="V16" s="44"/>
    </row>
    <row r="17" spans="1:22" s="49" customFormat="1" ht="15" thickBot="1">
      <c r="A17" s="346"/>
      <c r="B17" s="148" t="s">
        <v>37</v>
      </c>
      <c r="C17" s="149" t="s">
        <v>348</v>
      </c>
      <c r="D17" s="150" t="s">
        <v>52</v>
      </c>
      <c r="E17" s="517"/>
      <c r="L17" s="518"/>
      <c r="T17" s="518"/>
    </row>
    <row r="18" spans="1:22" ht="21.65" customHeight="1">
      <c r="A18" s="1054"/>
      <c r="B18" s="60" t="s">
        <v>217</v>
      </c>
      <c r="C18" s="77" t="s">
        <v>218</v>
      </c>
      <c r="D18" s="78" t="s">
        <v>219</v>
      </c>
      <c r="E18" s="243">
        <f>'3a) CCfD Parameter'!E6</f>
        <v>1</v>
      </c>
      <c r="S18" s="516"/>
      <c r="V18" s="44"/>
    </row>
    <row r="19" spans="1:22" ht="21.65" customHeight="1">
      <c r="A19" s="1054"/>
      <c r="B19" s="61" t="s">
        <v>220</v>
      </c>
      <c r="C19" s="79" t="s">
        <v>218</v>
      </c>
      <c r="D19" s="80" t="s">
        <v>219</v>
      </c>
      <c r="E19" s="244">
        <f>'3a) CCfD Parameter'!E7</f>
        <v>1</v>
      </c>
      <c r="S19" s="516"/>
      <c r="V19" s="44"/>
    </row>
    <row r="20" spans="1:22" ht="21.65" customHeight="1">
      <c r="A20" s="1054"/>
      <c r="B20" s="42" t="s">
        <v>221</v>
      </c>
      <c r="C20" s="81" t="s">
        <v>218</v>
      </c>
      <c r="D20" s="82" t="s">
        <v>219</v>
      </c>
      <c r="E20" s="244">
        <f>'3a) CCfD Parameter'!E8</f>
        <v>1</v>
      </c>
      <c r="S20" s="516"/>
      <c r="V20" s="44"/>
    </row>
    <row r="21" spans="1:22" ht="21.65" customHeight="1">
      <c r="A21" s="1054"/>
      <c r="B21" s="61" t="s">
        <v>222</v>
      </c>
      <c r="C21" s="79" t="s">
        <v>218</v>
      </c>
      <c r="D21" s="83" t="s">
        <v>219</v>
      </c>
      <c r="E21" s="244">
        <f>'3a) CCfD Parameter'!E9</f>
        <v>0</v>
      </c>
      <c r="S21" s="516"/>
      <c r="V21" s="44"/>
    </row>
    <row r="22" spans="1:22" ht="21.65" customHeight="1">
      <c r="A22" s="1054"/>
      <c r="B22" s="42" t="s">
        <v>223</v>
      </c>
      <c r="C22" s="81" t="s">
        <v>218</v>
      </c>
      <c r="D22" s="82" t="s">
        <v>219</v>
      </c>
      <c r="E22" s="244">
        <f>'3a) CCfD Parameter'!E10</f>
        <v>0</v>
      </c>
      <c r="S22" s="516"/>
      <c r="V22" s="44"/>
    </row>
    <row r="23" spans="1:22" ht="21.65" customHeight="1" thickBot="1">
      <c r="A23" s="1054"/>
      <c r="B23" s="72" t="s">
        <v>224</v>
      </c>
      <c r="C23" s="84" t="s">
        <v>218</v>
      </c>
      <c r="D23" s="85" t="s">
        <v>219</v>
      </c>
      <c r="E23" s="245">
        <f>'3a) CCfD Parameter'!E11</f>
        <v>0</v>
      </c>
      <c r="S23" s="516"/>
      <c r="V23" s="44"/>
    </row>
    <row r="24" spans="1:22" ht="21.65" customHeight="1">
      <c r="A24" s="1054"/>
      <c r="B24" s="45" t="s">
        <v>217</v>
      </c>
      <c r="C24" s="86" t="s">
        <v>176</v>
      </c>
      <c r="D24" s="87" t="s">
        <v>219</v>
      </c>
      <c r="E24" s="243">
        <f>'3a) CCfD Parameter'!E12</f>
        <v>1</v>
      </c>
      <c r="S24" s="516"/>
      <c r="V24" s="44"/>
    </row>
    <row r="25" spans="1:22" ht="21.65" customHeight="1">
      <c r="A25" s="1054"/>
      <c r="B25" s="52" t="s">
        <v>220</v>
      </c>
      <c r="C25" s="79" t="s">
        <v>176</v>
      </c>
      <c r="D25" s="88" t="s">
        <v>219</v>
      </c>
      <c r="E25" s="244">
        <f>'3a) CCfD Parameter'!E13</f>
        <v>0</v>
      </c>
      <c r="S25" s="516"/>
      <c r="V25" s="44"/>
    </row>
    <row r="26" spans="1:22" ht="21.65" customHeight="1">
      <c r="A26" s="1054"/>
      <c r="B26" s="42" t="s">
        <v>221</v>
      </c>
      <c r="C26" s="81" t="s">
        <v>176</v>
      </c>
      <c r="D26" s="89" t="s">
        <v>219</v>
      </c>
      <c r="E26" s="244">
        <f>'3a) CCfD Parameter'!E14</f>
        <v>0</v>
      </c>
      <c r="S26" s="516"/>
      <c r="V26" s="44"/>
    </row>
    <row r="27" spans="1:22" ht="21.65" customHeight="1">
      <c r="A27" s="1054"/>
      <c r="B27" s="52" t="s">
        <v>222</v>
      </c>
      <c r="C27" s="79" t="s">
        <v>176</v>
      </c>
      <c r="D27" s="88" t="s">
        <v>219</v>
      </c>
      <c r="E27" s="244">
        <f>'3a) CCfD Parameter'!E15</f>
        <v>1</v>
      </c>
      <c r="S27" s="516"/>
      <c r="V27" s="44"/>
    </row>
    <row r="28" spans="1:22" ht="21.65" customHeight="1">
      <c r="A28" s="1054"/>
      <c r="B28" s="59" t="s">
        <v>223</v>
      </c>
      <c r="C28" s="90" t="s">
        <v>176</v>
      </c>
      <c r="D28" s="91" t="s">
        <v>219</v>
      </c>
      <c r="E28" s="244">
        <f>'3a) CCfD Parameter'!E16</f>
        <v>1</v>
      </c>
      <c r="S28" s="516"/>
      <c r="V28" s="44"/>
    </row>
    <row r="29" spans="1:22" ht="21.65" customHeight="1" thickBot="1">
      <c r="A29" s="1054"/>
      <c r="B29" s="92" t="s">
        <v>224</v>
      </c>
      <c r="C29" s="93" t="s">
        <v>176</v>
      </c>
      <c r="D29" s="94" t="s">
        <v>219</v>
      </c>
      <c r="E29" s="245">
        <f>'3a) CCfD Parameter'!E17</f>
        <v>1</v>
      </c>
      <c r="S29" s="516"/>
      <c r="V29" s="44"/>
    </row>
    <row r="30" spans="1:22" ht="21.65" customHeight="1" thickBot="1">
      <c r="A30" s="1054"/>
      <c r="B30" s="1054"/>
      <c r="C30" s="1054"/>
      <c r="D30" s="1054"/>
      <c r="E30" s="44"/>
      <c r="S30" s="519"/>
      <c r="V30" s="44"/>
    </row>
    <row r="31" spans="1:22" ht="21.65" customHeight="1" thickBot="1">
      <c r="A31" s="1054"/>
      <c r="B31" s="1649" t="s">
        <v>353</v>
      </c>
      <c r="C31" s="1650"/>
      <c r="D31" s="1651"/>
      <c r="E31" s="44"/>
      <c r="S31" s="519"/>
      <c r="V31" s="44"/>
    </row>
    <row r="32" spans="1:22" ht="21.65" customHeight="1" thickBot="1">
      <c r="A32" s="1054"/>
      <c r="B32" s="1653" t="s">
        <v>354</v>
      </c>
      <c r="C32" s="1654"/>
      <c r="D32" s="1655"/>
      <c r="E32" s="44"/>
      <c r="P32" s="519"/>
      <c r="Q32" s="519"/>
      <c r="R32" s="519"/>
      <c r="S32" s="519"/>
      <c r="T32" s="519"/>
      <c r="V32" s="44"/>
    </row>
    <row r="33" spans="1:22" s="48" customFormat="1" ht="21.65" customHeight="1" thickBot="1">
      <c r="A33" s="346"/>
      <c r="B33" s="218" t="s">
        <v>37</v>
      </c>
      <c r="C33" s="219" t="s">
        <v>348</v>
      </c>
      <c r="D33" s="220" t="s">
        <v>355</v>
      </c>
      <c r="E33" s="676">
        <f>E10</f>
        <v>1900</v>
      </c>
      <c r="F33" s="143">
        <f t="shared" ref="F33:R33" si="0">E33+1</f>
        <v>1901</v>
      </c>
      <c r="G33" s="143">
        <f t="shared" si="0"/>
        <v>1902</v>
      </c>
      <c r="H33" s="143">
        <f t="shared" si="0"/>
        <v>1903</v>
      </c>
      <c r="I33" s="143">
        <f t="shared" si="0"/>
        <v>1904</v>
      </c>
      <c r="J33" s="143">
        <f t="shared" si="0"/>
        <v>1905</v>
      </c>
      <c r="K33" s="143">
        <f t="shared" si="0"/>
        <v>1906</v>
      </c>
      <c r="L33" s="143">
        <f t="shared" si="0"/>
        <v>1907</v>
      </c>
      <c r="M33" s="143">
        <f t="shared" si="0"/>
        <v>1908</v>
      </c>
      <c r="N33" s="143">
        <f t="shared" si="0"/>
        <v>1909</v>
      </c>
      <c r="O33" s="143">
        <f t="shared" si="0"/>
        <v>1910</v>
      </c>
      <c r="P33" s="143">
        <f t="shared" si="0"/>
        <v>1911</v>
      </c>
      <c r="Q33" s="143">
        <f t="shared" si="0"/>
        <v>1912</v>
      </c>
      <c r="R33" s="143">
        <f t="shared" si="0"/>
        <v>1913</v>
      </c>
      <c r="S33" s="143">
        <f>R33+1</f>
        <v>1914</v>
      </c>
      <c r="T33" s="144">
        <f>S33+1</f>
        <v>1915</v>
      </c>
      <c r="U33" s="49"/>
      <c r="V33" s="49"/>
    </row>
    <row r="34" spans="1:22" s="48" customFormat="1" ht="15" thickBot="1">
      <c r="A34" s="346"/>
      <c r="B34" s="159" t="s">
        <v>356</v>
      </c>
      <c r="C34" s="160"/>
      <c r="D34" s="162"/>
      <c r="E34" s="436" t="b">
        <f t="shared" ref="E34:R34" si="1">IF(E33+0.1&gt;$E10,E33&lt;$E10+IF($E$100&lt;365,16,15)-0.1)</f>
        <v>1</v>
      </c>
      <c r="F34" s="436" t="b">
        <f t="shared" si="1"/>
        <v>1</v>
      </c>
      <c r="G34" s="436" t="b">
        <f t="shared" si="1"/>
        <v>1</v>
      </c>
      <c r="H34" s="436" t="b">
        <f t="shared" si="1"/>
        <v>1</v>
      </c>
      <c r="I34" s="436" t="b">
        <f t="shared" si="1"/>
        <v>1</v>
      </c>
      <c r="J34" s="436" t="b">
        <f t="shared" si="1"/>
        <v>1</v>
      </c>
      <c r="K34" s="436" t="b">
        <f t="shared" si="1"/>
        <v>1</v>
      </c>
      <c r="L34" s="436" t="b">
        <f t="shared" si="1"/>
        <v>1</v>
      </c>
      <c r="M34" s="436" t="b">
        <f t="shared" si="1"/>
        <v>1</v>
      </c>
      <c r="N34" s="436" t="b">
        <f t="shared" si="1"/>
        <v>1</v>
      </c>
      <c r="O34" s="436" t="b">
        <f t="shared" si="1"/>
        <v>1</v>
      </c>
      <c r="P34" s="436" t="b">
        <f t="shared" si="1"/>
        <v>1</v>
      </c>
      <c r="Q34" s="436" t="b">
        <f t="shared" si="1"/>
        <v>1</v>
      </c>
      <c r="R34" s="436" t="b">
        <f t="shared" si="1"/>
        <v>1</v>
      </c>
      <c r="S34" s="437" t="b">
        <f t="shared" ref="S34:T34" si="2">IF(S33+0.1&gt;$E10,S33&lt;$E10+IF($E$100&lt;365,16,15)-0.1)</f>
        <v>1</v>
      </c>
      <c r="T34" s="18" t="b">
        <f t="shared" si="2"/>
        <v>0</v>
      </c>
      <c r="U34" s="49"/>
      <c r="V34" s="49"/>
    </row>
    <row r="35" spans="1:22" s="47" customFormat="1" ht="30" customHeight="1">
      <c r="A35" s="1054"/>
      <c r="B35" s="41" t="s">
        <v>516</v>
      </c>
      <c r="C35" s="216"/>
      <c r="D35" s="51" t="str">
        <f>'4a) Berechnungen zu Planwerten'!C75</f>
        <v>MWh</v>
      </c>
      <c r="E35" s="829">
        <f>IF(E$34,'4a) Berechnungen zu Planwerten'!E75,0)</f>
        <v>0</v>
      </c>
      <c r="F35" s="830">
        <f>IF(F$34,'4a) Berechnungen zu Planwerten'!F75,0)</f>
        <v>0</v>
      </c>
      <c r="G35" s="830">
        <f>IF(G$34,'4a) Berechnungen zu Planwerten'!G75,0)</f>
        <v>0</v>
      </c>
      <c r="H35" s="830">
        <f>IF(H$34,'4a) Berechnungen zu Planwerten'!H75,0)</f>
        <v>0</v>
      </c>
      <c r="I35" s="830">
        <f>IF(I$34,'4a) Berechnungen zu Planwerten'!I75,0)</f>
        <v>0</v>
      </c>
      <c r="J35" s="830">
        <f>IF(J$34,'4a) Berechnungen zu Planwerten'!J75,0)</f>
        <v>0</v>
      </c>
      <c r="K35" s="830">
        <f>IF(K$34,'4a) Berechnungen zu Planwerten'!K75,0)</f>
        <v>0</v>
      </c>
      <c r="L35" s="830">
        <f>IF(L$34,'4a) Berechnungen zu Planwerten'!L75,0)</f>
        <v>0</v>
      </c>
      <c r="M35" s="830">
        <f>IF(M$34,'4a) Berechnungen zu Planwerten'!M75,0)</f>
        <v>0</v>
      </c>
      <c r="N35" s="830">
        <f>IF(N$34,'4a) Berechnungen zu Planwerten'!N75,0)</f>
        <v>0</v>
      </c>
      <c r="O35" s="830">
        <f>IF(O$34,'4a) Berechnungen zu Planwerten'!O75,0)</f>
        <v>0</v>
      </c>
      <c r="P35" s="830">
        <f>IF(P$34,'4a) Berechnungen zu Planwerten'!P75,0)</f>
        <v>0</v>
      </c>
      <c r="Q35" s="830">
        <f>IF(Q$34,'4a) Berechnungen zu Planwerten'!Q75,0)</f>
        <v>0</v>
      </c>
      <c r="R35" s="830">
        <f>IF(R$34,'4a) Berechnungen zu Planwerten'!R75,0)</f>
        <v>0</v>
      </c>
      <c r="S35" s="830">
        <f>IF($E$102="Nein",'4a) Berechnungen zu Planwerten'!S75,'4a) Berechnungen zu Planwerten'!S75+'4a) Berechnungen zu Planwerten'!T75)</f>
        <v>0</v>
      </c>
      <c r="T35" s="726">
        <f>IF($T$45,'4a) Berechnungen zu Planwerten'!U75,0)</f>
        <v>0</v>
      </c>
      <c r="U35" s="44"/>
      <c r="V35" s="44"/>
    </row>
    <row r="36" spans="1:22" s="47" customFormat="1" ht="30" customHeight="1">
      <c r="A36" s="1054"/>
      <c r="B36" s="61" t="s">
        <v>525</v>
      </c>
      <c r="C36" s="75"/>
      <c r="D36" s="717" t="str">
        <f>'4a) Berechnungen zu Planwerten'!C76</f>
        <v>MWh</v>
      </c>
      <c r="E36" s="727">
        <f>IF(E$34,'4a) Berechnungen zu Planwerten'!E76,0)</f>
        <v>0</v>
      </c>
      <c r="F36" s="98">
        <f>IF(F$34,'4a) Berechnungen zu Planwerten'!F76,0)</f>
        <v>0</v>
      </c>
      <c r="G36" s="98">
        <f>IF(G$34,'4a) Berechnungen zu Planwerten'!G76,0)</f>
        <v>0</v>
      </c>
      <c r="H36" s="98">
        <f>IF(H$34,'4a) Berechnungen zu Planwerten'!H76,0)</f>
        <v>0</v>
      </c>
      <c r="I36" s="98">
        <f>IF(I$34,'4a) Berechnungen zu Planwerten'!I76,0)</f>
        <v>0</v>
      </c>
      <c r="J36" s="98">
        <f>IF(J$34,'4a) Berechnungen zu Planwerten'!J76,0)</f>
        <v>0</v>
      </c>
      <c r="K36" s="98">
        <f>IF(K$34,'4a) Berechnungen zu Planwerten'!K76,0)</f>
        <v>0</v>
      </c>
      <c r="L36" s="98">
        <f>IF(L$34,'4a) Berechnungen zu Planwerten'!L76,0)</f>
        <v>0</v>
      </c>
      <c r="M36" s="98">
        <f>IF(M$34,'4a) Berechnungen zu Planwerten'!M76,0)</f>
        <v>0</v>
      </c>
      <c r="N36" s="98">
        <f>IF(N$34,'4a) Berechnungen zu Planwerten'!N76,0)</f>
        <v>0</v>
      </c>
      <c r="O36" s="98">
        <f>IF(O$34,'4a) Berechnungen zu Planwerten'!O76,0)</f>
        <v>0</v>
      </c>
      <c r="P36" s="98">
        <f>IF(P$34,'4a) Berechnungen zu Planwerten'!P76,0)</f>
        <v>0</v>
      </c>
      <c r="Q36" s="98">
        <f>IF(Q$34,'4a) Berechnungen zu Planwerten'!Q76,0)</f>
        <v>0</v>
      </c>
      <c r="R36" s="98">
        <f>IF(R$34,'4a) Berechnungen zu Planwerten'!R76,0)</f>
        <v>0</v>
      </c>
      <c r="S36" s="98">
        <f>IF($E$102="Nein",'4a) Berechnungen zu Planwerten'!S76,'4a) Berechnungen zu Planwerten'!S76+'4a) Berechnungen zu Planwerten'!T76)</f>
        <v>0</v>
      </c>
      <c r="T36" s="313">
        <f>IF($T$45,'4a) Berechnungen zu Planwerten'!U76,0)</f>
        <v>0</v>
      </c>
      <c r="U36" s="44"/>
      <c r="V36" s="44"/>
    </row>
    <row r="37" spans="1:22" s="47" customFormat="1" ht="30" customHeight="1">
      <c r="A37" s="1054"/>
      <c r="B37" s="42" t="s">
        <v>519</v>
      </c>
      <c r="C37" s="74"/>
      <c r="D37" s="716" t="str">
        <f>'4a) Berechnungen zu Planwerten'!C77</f>
        <v>MWh</v>
      </c>
      <c r="E37" s="727">
        <f>IF(E$34,'4a) Berechnungen zu Planwerten'!E77,0)</f>
        <v>0</v>
      </c>
      <c r="F37" s="98">
        <f>IF(F$34,'4a) Berechnungen zu Planwerten'!F77,0)</f>
        <v>0</v>
      </c>
      <c r="G37" s="98">
        <f>IF(G$34,'4a) Berechnungen zu Planwerten'!G77,0)</f>
        <v>0</v>
      </c>
      <c r="H37" s="98">
        <f>IF(H$34,'4a) Berechnungen zu Planwerten'!H77,0)</f>
        <v>0</v>
      </c>
      <c r="I37" s="98">
        <f>IF(I$34,'4a) Berechnungen zu Planwerten'!I77,0)</f>
        <v>0</v>
      </c>
      <c r="J37" s="98">
        <f>IF(J$34,'4a) Berechnungen zu Planwerten'!J77,0)</f>
        <v>0</v>
      </c>
      <c r="K37" s="98">
        <f>IF(K$34,'4a) Berechnungen zu Planwerten'!K77,0)</f>
        <v>0</v>
      </c>
      <c r="L37" s="98">
        <f>IF(L$34,'4a) Berechnungen zu Planwerten'!L77,0)</f>
        <v>0</v>
      </c>
      <c r="M37" s="98">
        <f>IF(M$34,'4a) Berechnungen zu Planwerten'!M77,0)</f>
        <v>0</v>
      </c>
      <c r="N37" s="98">
        <f>IF(N$34,'4a) Berechnungen zu Planwerten'!N77,0)</f>
        <v>0</v>
      </c>
      <c r="O37" s="98">
        <f>IF(O$34,'4a) Berechnungen zu Planwerten'!O77,0)</f>
        <v>0</v>
      </c>
      <c r="P37" s="98">
        <f>IF(P$34,'4a) Berechnungen zu Planwerten'!P77,0)</f>
        <v>0</v>
      </c>
      <c r="Q37" s="98">
        <f>IF(Q$34,'4a) Berechnungen zu Planwerten'!Q77,0)</f>
        <v>0</v>
      </c>
      <c r="R37" s="98">
        <f>IF(R$34,'4a) Berechnungen zu Planwerten'!R77,0)</f>
        <v>0</v>
      </c>
      <c r="S37" s="98">
        <f>IF($E$102="Nein",'4a) Berechnungen zu Planwerten'!S77,'4a) Berechnungen zu Planwerten'!S77+'4a) Berechnungen zu Planwerten'!T77)</f>
        <v>0</v>
      </c>
      <c r="T37" s="313">
        <f>IF($T$45,'4a) Berechnungen zu Planwerten'!U77,0)</f>
        <v>0</v>
      </c>
      <c r="U37" s="44"/>
      <c r="V37" s="44"/>
    </row>
    <row r="38" spans="1:22" s="47" customFormat="1" ht="30" customHeight="1">
      <c r="A38" s="1054"/>
      <c r="B38" s="61" t="s">
        <v>520</v>
      </c>
      <c r="C38" s="75"/>
      <c r="D38" s="717" t="str">
        <f>'4a) Berechnungen zu Planwerten'!C78</f>
        <v>MWh</v>
      </c>
      <c r="E38" s="727">
        <f>IF(E$34,'4a) Berechnungen zu Planwerten'!E78,0)</f>
        <v>0</v>
      </c>
      <c r="F38" s="98">
        <f>IF(F$34,'4a) Berechnungen zu Planwerten'!F78,0)</f>
        <v>0</v>
      </c>
      <c r="G38" s="98">
        <f>IF(G$34,'4a) Berechnungen zu Planwerten'!G78,0)</f>
        <v>0</v>
      </c>
      <c r="H38" s="98">
        <f>IF(H$34,'4a) Berechnungen zu Planwerten'!H78,0)</f>
        <v>0</v>
      </c>
      <c r="I38" s="98">
        <f>IF(I$34,'4a) Berechnungen zu Planwerten'!I78,0)</f>
        <v>0</v>
      </c>
      <c r="J38" s="98">
        <f>IF(J$34,'4a) Berechnungen zu Planwerten'!J78,0)</f>
        <v>0</v>
      </c>
      <c r="K38" s="98">
        <f>IF(K$34,'4a) Berechnungen zu Planwerten'!K78,0)</f>
        <v>0</v>
      </c>
      <c r="L38" s="98">
        <f>IF(L$34,'4a) Berechnungen zu Planwerten'!L78,0)</f>
        <v>0</v>
      </c>
      <c r="M38" s="98">
        <f>IF(M$34,'4a) Berechnungen zu Planwerten'!M78,0)</f>
        <v>0</v>
      </c>
      <c r="N38" s="98">
        <f>IF(N$34,'4a) Berechnungen zu Planwerten'!N78,0)</f>
        <v>0</v>
      </c>
      <c r="O38" s="98">
        <f>IF(O$34,'4a) Berechnungen zu Planwerten'!O78,0)</f>
        <v>0</v>
      </c>
      <c r="P38" s="98">
        <f>IF(P$34,'4a) Berechnungen zu Planwerten'!P78,0)</f>
        <v>0</v>
      </c>
      <c r="Q38" s="98">
        <f>IF(Q$34,'4a) Berechnungen zu Planwerten'!Q78,0)</f>
        <v>0</v>
      </c>
      <c r="R38" s="98">
        <f>IF(R$34,'4a) Berechnungen zu Planwerten'!R78,0)</f>
        <v>0</v>
      </c>
      <c r="S38" s="98">
        <f>IF($E$102="Nein",'4a) Berechnungen zu Planwerten'!S78,'4a) Berechnungen zu Planwerten'!S78+'4a) Berechnungen zu Planwerten'!T78)</f>
        <v>0</v>
      </c>
      <c r="T38" s="313">
        <f>IF($T$45,'4a) Berechnungen zu Planwerten'!U78,0)</f>
        <v>0</v>
      </c>
      <c r="U38" s="44"/>
      <c r="V38" s="44"/>
    </row>
    <row r="39" spans="1:22" s="47" customFormat="1" ht="30" customHeight="1" thickBot="1">
      <c r="A39" s="1054"/>
      <c r="B39" s="62" t="s">
        <v>521</v>
      </c>
      <c r="C39" s="76"/>
      <c r="D39" s="724" t="str">
        <f>'4a) Berechnungen zu Planwerten'!C79</f>
        <v>MWh</v>
      </c>
      <c r="E39" s="505">
        <f>IF(E$34,'4a) Berechnungen zu Planwerten'!E79,0)</f>
        <v>0</v>
      </c>
      <c r="F39" s="908">
        <f>IF(F$34,'4a) Berechnungen zu Planwerten'!F79,0)</f>
        <v>0</v>
      </c>
      <c r="G39" s="908">
        <f>IF(G$34,'4a) Berechnungen zu Planwerten'!G79,0)</f>
        <v>0</v>
      </c>
      <c r="H39" s="908">
        <f>IF(H$34,'4a) Berechnungen zu Planwerten'!H79,0)</f>
        <v>0</v>
      </c>
      <c r="I39" s="908">
        <f>IF(I$34,'4a) Berechnungen zu Planwerten'!I79,0)</f>
        <v>0</v>
      </c>
      <c r="J39" s="908">
        <f>IF(J$34,'4a) Berechnungen zu Planwerten'!J79,0)</f>
        <v>0</v>
      </c>
      <c r="K39" s="908">
        <f>IF(K$34,'4a) Berechnungen zu Planwerten'!K79,0)</f>
        <v>0</v>
      </c>
      <c r="L39" s="908">
        <f>IF(L$34,'4a) Berechnungen zu Planwerten'!L79,0)</f>
        <v>0</v>
      </c>
      <c r="M39" s="908">
        <f>IF(M$34,'4a) Berechnungen zu Planwerten'!M79,0)</f>
        <v>0</v>
      </c>
      <c r="N39" s="908">
        <f>IF(N$34,'4a) Berechnungen zu Planwerten'!N79,0)</f>
        <v>0</v>
      </c>
      <c r="O39" s="908">
        <f>IF(O$34,'4a) Berechnungen zu Planwerten'!O79,0)</f>
        <v>0</v>
      </c>
      <c r="P39" s="908">
        <f>IF(P$34,'4a) Berechnungen zu Planwerten'!P79,0)</f>
        <v>0</v>
      </c>
      <c r="Q39" s="908">
        <f>IF(Q$34,'4a) Berechnungen zu Planwerten'!Q79,0)</f>
        <v>0</v>
      </c>
      <c r="R39" s="908">
        <f>IF(R$34,'4a) Berechnungen zu Planwerten'!R79,0)</f>
        <v>0</v>
      </c>
      <c r="S39" s="908">
        <f>IF($E$102="Nein",'4a) Berechnungen zu Planwerten'!S79,'4a) Berechnungen zu Planwerten'!S79+'4a) Berechnungen zu Planwerten'!T79)</f>
        <v>0</v>
      </c>
      <c r="T39" s="909">
        <f>IF($T$45,'4a) Berechnungen zu Planwerten'!U79,0)</f>
        <v>0</v>
      </c>
      <c r="U39" s="44"/>
      <c r="V39" s="44"/>
    </row>
    <row r="40" spans="1:22" s="47" customFormat="1" ht="30" customHeight="1" thickBot="1">
      <c r="A40" s="1054"/>
      <c r="B40" s="192" t="str">
        <f>"Emissionen des Referenzsystems"</f>
        <v>Emissionen des Referenzsystems</v>
      </c>
      <c r="C40" s="217"/>
      <c r="D40" s="199" t="s">
        <v>310</v>
      </c>
      <c r="E40" s="910">
        <f>IF(E$34,'4a) Berechnungen zu Planwerten'!E83,0)</f>
        <v>0</v>
      </c>
      <c r="F40" s="911">
        <f>IF(F$34,'4a) Berechnungen zu Planwerten'!F83,0)</f>
        <v>0</v>
      </c>
      <c r="G40" s="911">
        <f>IF(G$34,'4a) Berechnungen zu Planwerten'!G83,0)</f>
        <v>0</v>
      </c>
      <c r="H40" s="911">
        <f>IF(H$34,'4a) Berechnungen zu Planwerten'!H83,0)</f>
        <v>0</v>
      </c>
      <c r="I40" s="911">
        <f>IF(I$34,'4a) Berechnungen zu Planwerten'!I83,0)</f>
        <v>0</v>
      </c>
      <c r="J40" s="911">
        <f>IF(J$34,'4a) Berechnungen zu Planwerten'!J83,0)</f>
        <v>0</v>
      </c>
      <c r="K40" s="911">
        <f>IF(K$34,'4a) Berechnungen zu Planwerten'!K83,0)</f>
        <v>0</v>
      </c>
      <c r="L40" s="911">
        <f>IF(L$34,'4a) Berechnungen zu Planwerten'!L83,0)</f>
        <v>0</v>
      </c>
      <c r="M40" s="911">
        <f>IF(M$34,'4a) Berechnungen zu Planwerten'!M83,0)</f>
        <v>0</v>
      </c>
      <c r="N40" s="911">
        <f>IF(N$34,'4a) Berechnungen zu Planwerten'!N83,0)</f>
        <v>0</v>
      </c>
      <c r="O40" s="911">
        <f>IF(O$34,'4a) Berechnungen zu Planwerten'!O83,0)</f>
        <v>0</v>
      </c>
      <c r="P40" s="911">
        <f>IF(P$34,'4a) Berechnungen zu Planwerten'!P83,0)</f>
        <v>0</v>
      </c>
      <c r="Q40" s="911">
        <f>IF(Q$34,'4a) Berechnungen zu Planwerten'!Q83,0)</f>
        <v>0</v>
      </c>
      <c r="R40" s="911">
        <f>IF(R$34,'4a) Berechnungen zu Planwerten'!R83,0)</f>
        <v>0</v>
      </c>
      <c r="S40" s="911">
        <f>IF($E$102="Nein",'4a) Berechnungen zu Planwerten'!S83,'4a) Berechnungen zu Planwerten'!S83+'4a) Berechnungen zu Planwerten'!T83)</f>
        <v>0</v>
      </c>
      <c r="T40" s="912">
        <f>IF($T$45,'4a) Berechnungen zu Planwerten'!U83,0)</f>
        <v>0</v>
      </c>
      <c r="U40" s="44"/>
      <c r="V40" s="44"/>
    </row>
    <row r="41" spans="1:22" ht="39" customHeight="1" thickBot="1">
      <c r="A41" s="1054"/>
      <c r="B41" s="1054"/>
      <c r="C41" s="1054"/>
      <c r="D41" s="1054"/>
      <c r="E41" s="44"/>
      <c r="V41" s="44"/>
    </row>
    <row r="42" spans="1:22" ht="30" customHeight="1" thickBot="1">
      <c r="A42" s="1054"/>
      <c r="B42" s="1649" t="s">
        <v>357</v>
      </c>
      <c r="C42" s="1650"/>
      <c r="D42" s="1651"/>
      <c r="E42" s="44"/>
      <c r="V42" s="44"/>
    </row>
    <row r="43" spans="1:22" ht="33.65" customHeight="1" thickBot="1">
      <c r="A43" s="1054"/>
      <c r="B43" s="1653" t="s">
        <v>358</v>
      </c>
      <c r="C43" s="1654"/>
      <c r="D43" s="1655"/>
      <c r="E43" s="44"/>
      <c r="S43" s="519"/>
      <c r="V43" s="44"/>
    </row>
    <row r="44" spans="1:22" s="48" customFormat="1" ht="15" thickBot="1">
      <c r="A44" s="346"/>
      <c r="B44" s="218" t="s">
        <v>37</v>
      </c>
      <c r="C44" s="219" t="s">
        <v>348</v>
      </c>
      <c r="D44" s="220" t="s">
        <v>355</v>
      </c>
      <c r="E44" s="235">
        <f>E10</f>
        <v>1900</v>
      </c>
      <c r="F44" s="147">
        <f>E44+1</f>
        <v>1901</v>
      </c>
      <c r="G44" s="147">
        <f t="shared" ref="G44:R44" si="3">F44+1</f>
        <v>1902</v>
      </c>
      <c r="H44" s="147">
        <f t="shared" si="3"/>
        <v>1903</v>
      </c>
      <c r="I44" s="147">
        <f t="shared" si="3"/>
        <v>1904</v>
      </c>
      <c r="J44" s="147">
        <f t="shared" si="3"/>
        <v>1905</v>
      </c>
      <c r="K44" s="147">
        <f t="shared" si="3"/>
        <v>1906</v>
      </c>
      <c r="L44" s="147">
        <f t="shared" si="3"/>
        <v>1907</v>
      </c>
      <c r="M44" s="147">
        <f t="shared" si="3"/>
        <v>1908</v>
      </c>
      <c r="N44" s="147">
        <f t="shared" si="3"/>
        <v>1909</v>
      </c>
      <c r="O44" s="147">
        <f t="shared" si="3"/>
        <v>1910</v>
      </c>
      <c r="P44" s="147">
        <f t="shared" si="3"/>
        <v>1911</v>
      </c>
      <c r="Q44" s="147">
        <f t="shared" si="3"/>
        <v>1912</v>
      </c>
      <c r="R44" s="147">
        <f t="shared" si="3"/>
        <v>1913</v>
      </c>
      <c r="S44" s="147">
        <f>R44+1</f>
        <v>1914</v>
      </c>
      <c r="T44" s="141">
        <f>S44+1</f>
        <v>1915</v>
      </c>
      <c r="U44" s="49"/>
      <c r="V44" s="49"/>
    </row>
    <row r="45" spans="1:22" s="47" customFormat="1" ht="15" thickBot="1">
      <c r="A45" s="1054"/>
      <c r="B45" s="154" t="s">
        <v>356</v>
      </c>
      <c r="C45" s="155"/>
      <c r="D45" s="156"/>
      <c r="E45" s="96" t="b">
        <f t="shared" ref="E45:T45" si="4">IF(E44+0.1&gt;$E10,E44&lt;$E10+IF($E$100&lt;365,16,15)-0.1)</f>
        <v>1</v>
      </c>
      <c r="F45" s="96" t="b">
        <f t="shared" si="4"/>
        <v>1</v>
      </c>
      <c r="G45" s="96" t="b">
        <f t="shared" si="4"/>
        <v>1</v>
      </c>
      <c r="H45" s="96" t="b">
        <f t="shared" si="4"/>
        <v>1</v>
      </c>
      <c r="I45" s="96" t="b">
        <f t="shared" si="4"/>
        <v>1</v>
      </c>
      <c r="J45" s="96" t="b">
        <f t="shared" si="4"/>
        <v>1</v>
      </c>
      <c r="K45" s="96" t="b">
        <f t="shared" si="4"/>
        <v>1</v>
      </c>
      <c r="L45" s="96" t="b">
        <f t="shared" si="4"/>
        <v>1</v>
      </c>
      <c r="M45" s="96" t="b">
        <f t="shared" si="4"/>
        <v>1</v>
      </c>
      <c r="N45" s="96" t="b">
        <f t="shared" si="4"/>
        <v>1</v>
      </c>
      <c r="O45" s="96" t="b">
        <f t="shared" si="4"/>
        <v>1</v>
      </c>
      <c r="P45" s="96" t="b">
        <f t="shared" si="4"/>
        <v>1</v>
      </c>
      <c r="Q45" s="96" t="b">
        <f t="shared" si="4"/>
        <v>1</v>
      </c>
      <c r="R45" s="96" t="b">
        <f t="shared" si="4"/>
        <v>1</v>
      </c>
      <c r="S45" s="96" t="b">
        <f t="shared" si="4"/>
        <v>1</v>
      </c>
      <c r="T45" s="310" t="b">
        <f t="shared" si="4"/>
        <v>0</v>
      </c>
      <c r="U45" s="44"/>
      <c r="V45" s="44"/>
    </row>
    <row r="46" spans="1:22" s="47" customFormat="1" ht="30" customHeight="1">
      <c r="A46" s="1054"/>
      <c r="B46" s="97" t="s">
        <v>526</v>
      </c>
      <c r="C46" s="157"/>
      <c r="D46" s="58" t="str">
        <f>'4a) Berechnungen zu Planwerten'!C75</f>
        <v>MWh</v>
      </c>
      <c r="E46" s="725">
        <f>IF(E$45,'4a) Berechnungen zu Planwerten'!E17,0)</f>
        <v>0</v>
      </c>
      <c r="F46" s="151">
        <f>IF(F$45,'4a) Berechnungen zu Planwerten'!F17,0)</f>
        <v>0</v>
      </c>
      <c r="G46" s="151">
        <f>IF(G$45,'4a) Berechnungen zu Planwerten'!G17,0)</f>
        <v>0</v>
      </c>
      <c r="H46" s="151">
        <f>IF(H$45,'4a) Berechnungen zu Planwerten'!H17,0)</f>
        <v>0</v>
      </c>
      <c r="I46" s="151">
        <f>IF(I$45,'4a) Berechnungen zu Planwerten'!I17,0)</f>
        <v>0</v>
      </c>
      <c r="J46" s="151">
        <f>IF(J$45,'4a) Berechnungen zu Planwerten'!J17,0)</f>
        <v>0</v>
      </c>
      <c r="K46" s="151">
        <f>IF(K$45,'4a) Berechnungen zu Planwerten'!K17,0)</f>
        <v>0</v>
      </c>
      <c r="L46" s="151">
        <f>IF(L$45,'4a) Berechnungen zu Planwerten'!L17,0)</f>
        <v>0</v>
      </c>
      <c r="M46" s="151">
        <f>IF(M$45,'4a) Berechnungen zu Planwerten'!M17,0)</f>
        <v>0</v>
      </c>
      <c r="N46" s="151">
        <f>IF(N$45,'4a) Berechnungen zu Planwerten'!N17,0)</f>
        <v>0</v>
      </c>
      <c r="O46" s="151">
        <f>IF(O$45,'4a) Berechnungen zu Planwerten'!O17,0)</f>
        <v>0</v>
      </c>
      <c r="P46" s="151">
        <f>IF(P$45,'4a) Berechnungen zu Planwerten'!P17,0)</f>
        <v>0</v>
      </c>
      <c r="Q46" s="151">
        <f>IF(Q$45,'4a) Berechnungen zu Planwerten'!Q17,0)</f>
        <v>0</v>
      </c>
      <c r="R46" s="151">
        <f>IF(R$45,'4a) Berechnungen zu Planwerten'!R17,0)</f>
        <v>0</v>
      </c>
      <c r="S46" s="151">
        <f>IF($E$99="Nein",IF(S$45,'4a) Berechnungen zu Planwerten'!S17,0),IF(S$45,'4a) Berechnungen zu Planwerten'!S17+'4a) Berechnungen zu Planwerten'!T17,0))</f>
        <v>0</v>
      </c>
      <c r="T46" s="311">
        <f>IF(T$45,'4a) Berechnungen zu Planwerten'!U17,0)</f>
        <v>0</v>
      </c>
      <c r="U46" s="44"/>
      <c r="V46" s="44"/>
    </row>
    <row r="47" spans="1:22" s="47" customFormat="1" ht="30" customHeight="1">
      <c r="A47" s="1054"/>
      <c r="B47" s="54" t="s">
        <v>527</v>
      </c>
      <c r="C47" s="136"/>
      <c r="D47" s="55" t="str">
        <f>'4a) Berechnungen zu Planwerten'!C76</f>
        <v>MWh</v>
      </c>
      <c r="E47" s="727">
        <f>IF(E$45,'4a) Berechnungen zu Planwerten'!E18,0)</f>
        <v>0</v>
      </c>
      <c r="F47" s="98">
        <f>IF(F$45,'4a) Berechnungen zu Planwerten'!F18,0)</f>
        <v>0</v>
      </c>
      <c r="G47" s="98">
        <f>IF(G$45,'4a) Berechnungen zu Planwerten'!G18,0)</f>
        <v>0</v>
      </c>
      <c r="H47" s="98">
        <f>IF(H$45,'4a) Berechnungen zu Planwerten'!H18,0)</f>
        <v>0</v>
      </c>
      <c r="I47" s="98">
        <f>IF(I$45,'4a) Berechnungen zu Planwerten'!I18,0)</f>
        <v>0</v>
      </c>
      <c r="J47" s="98">
        <f>IF(J$45,'4a) Berechnungen zu Planwerten'!J18,0)</f>
        <v>0</v>
      </c>
      <c r="K47" s="98">
        <f>IF(K$45,'4a) Berechnungen zu Planwerten'!K18,0)</f>
        <v>0</v>
      </c>
      <c r="L47" s="98">
        <f>IF(L$45,'4a) Berechnungen zu Planwerten'!L18,0)</f>
        <v>0</v>
      </c>
      <c r="M47" s="98">
        <f>IF(M$45,'4a) Berechnungen zu Planwerten'!M18,0)</f>
        <v>0</v>
      </c>
      <c r="N47" s="98">
        <f>IF(N$45,'4a) Berechnungen zu Planwerten'!N18,0)</f>
        <v>0</v>
      </c>
      <c r="O47" s="98">
        <f>IF(O$45,'4a) Berechnungen zu Planwerten'!O18,0)</f>
        <v>0</v>
      </c>
      <c r="P47" s="98">
        <f>IF(P$45,'4a) Berechnungen zu Planwerten'!P18,0)</f>
        <v>0</v>
      </c>
      <c r="Q47" s="98">
        <f>IF(Q$45,'4a) Berechnungen zu Planwerten'!Q18,0)</f>
        <v>0</v>
      </c>
      <c r="R47" s="98">
        <f>IF(R$45,'4a) Berechnungen zu Planwerten'!R18,0)</f>
        <v>0</v>
      </c>
      <c r="S47" s="98">
        <f>IF($E$99="Nein",IF(S$45,'4a) Berechnungen zu Planwerten'!S18,0),IF(S$45,'4a) Berechnungen zu Planwerten'!S18+'4a) Berechnungen zu Planwerten'!T18,0))</f>
        <v>0</v>
      </c>
      <c r="T47" s="313">
        <f>IF(T$45,'4a) Berechnungen zu Planwerten'!U18,0)</f>
        <v>0</v>
      </c>
      <c r="U47" s="44"/>
      <c r="V47" s="44"/>
    </row>
    <row r="48" spans="1:22" s="47" customFormat="1" ht="30" customHeight="1">
      <c r="A48" s="1054"/>
      <c r="B48" s="52" t="s">
        <v>528</v>
      </c>
      <c r="C48" s="64"/>
      <c r="D48" s="53" t="str">
        <f>'4a) Berechnungen zu Planwerten'!C76</f>
        <v>MWh</v>
      </c>
      <c r="E48" s="727">
        <f>IF(E$45,'4a) Berechnungen zu Planwerten'!E19,0)</f>
        <v>0</v>
      </c>
      <c r="F48" s="152">
        <f>IF(F$45,'4a) Berechnungen zu Planwerten'!F19,0)</f>
        <v>0</v>
      </c>
      <c r="G48" s="152">
        <f>IF(G$45,'4a) Berechnungen zu Planwerten'!G19,0)</f>
        <v>0</v>
      </c>
      <c r="H48" s="152">
        <f>IF(H$45,'4a) Berechnungen zu Planwerten'!H19,0)</f>
        <v>0</v>
      </c>
      <c r="I48" s="152">
        <f>IF(I$45,'4a) Berechnungen zu Planwerten'!I19,0)</f>
        <v>0</v>
      </c>
      <c r="J48" s="152">
        <f>IF(J$45,'4a) Berechnungen zu Planwerten'!J19,0)</f>
        <v>0</v>
      </c>
      <c r="K48" s="152">
        <f>IF(K$45,'4a) Berechnungen zu Planwerten'!K19,0)</f>
        <v>0</v>
      </c>
      <c r="L48" s="152">
        <f>IF(L$45,'4a) Berechnungen zu Planwerten'!L19,0)</f>
        <v>0</v>
      </c>
      <c r="M48" s="152">
        <f>IF(M$45,'4a) Berechnungen zu Planwerten'!M19,0)</f>
        <v>0</v>
      </c>
      <c r="N48" s="152">
        <f>IF(N$45,'4a) Berechnungen zu Planwerten'!N19,0)</f>
        <v>0</v>
      </c>
      <c r="O48" s="152">
        <f>IF(O$45,'4a) Berechnungen zu Planwerten'!O19,0)</f>
        <v>0</v>
      </c>
      <c r="P48" s="152">
        <f>IF(P$45,'4a) Berechnungen zu Planwerten'!P19,0)</f>
        <v>0</v>
      </c>
      <c r="Q48" s="152">
        <f>IF(Q$45,'4a) Berechnungen zu Planwerten'!Q19,0)</f>
        <v>0</v>
      </c>
      <c r="R48" s="152">
        <f>IF(R$45,'4a) Berechnungen zu Planwerten'!R19,0)</f>
        <v>0</v>
      </c>
      <c r="S48" s="152">
        <f>IF($E$99="Nein",IF(S$45,'4a) Berechnungen zu Planwerten'!S19,0),IF(S$45,'4a) Berechnungen zu Planwerten'!S19+'4a) Berechnungen zu Planwerten'!T19,0))</f>
        <v>0</v>
      </c>
      <c r="T48" s="312">
        <f>IF(T$45,'4a) Berechnungen zu Planwerten'!U19,0)</f>
        <v>0</v>
      </c>
      <c r="U48" s="44"/>
      <c r="V48" s="44"/>
    </row>
    <row r="49" spans="1:22" s="47" customFormat="1" ht="30" customHeight="1">
      <c r="A49" s="1054"/>
      <c r="B49" s="54" t="s">
        <v>529</v>
      </c>
      <c r="C49" s="136"/>
      <c r="D49" s="55" t="str">
        <f>'4a) Berechnungen zu Planwerten'!C77</f>
        <v>MWh</v>
      </c>
      <c r="E49" s="727">
        <f>IF(E$45,'4a) Berechnungen zu Planwerten'!E20,0)</f>
        <v>0</v>
      </c>
      <c r="F49" s="98">
        <f>IF(F$45,'4a) Berechnungen zu Planwerten'!F20,0)</f>
        <v>0</v>
      </c>
      <c r="G49" s="98">
        <f>IF(G$45,'4a) Berechnungen zu Planwerten'!G20,0)</f>
        <v>0</v>
      </c>
      <c r="H49" s="98">
        <f>IF(H$45,'4a) Berechnungen zu Planwerten'!H20,0)</f>
        <v>0</v>
      </c>
      <c r="I49" s="98">
        <f>IF(I$45,'4a) Berechnungen zu Planwerten'!I20,0)</f>
        <v>0</v>
      </c>
      <c r="J49" s="98">
        <f>IF(J$45,'4a) Berechnungen zu Planwerten'!J20,0)</f>
        <v>0</v>
      </c>
      <c r="K49" s="98">
        <f>IF(K$45,'4a) Berechnungen zu Planwerten'!K20,0)</f>
        <v>0</v>
      </c>
      <c r="L49" s="98">
        <f>IF(L$45,'4a) Berechnungen zu Planwerten'!L20,0)</f>
        <v>0</v>
      </c>
      <c r="M49" s="98">
        <f>IF(M$45,'4a) Berechnungen zu Planwerten'!M20,0)</f>
        <v>0</v>
      </c>
      <c r="N49" s="98">
        <f>IF(N$45,'4a) Berechnungen zu Planwerten'!N20,0)</f>
        <v>0</v>
      </c>
      <c r="O49" s="98">
        <f>IF(O$45,'4a) Berechnungen zu Planwerten'!O20,0)</f>
        <v>0</v>
      </c>
      <c r="P49" s="98">
        <f>IF(P$45,'4a) Berechnungen zu Planwerten'!P20,0)</f>
        <v>0</v>
      </c>
      <c r="Q49" s="98">
        <f>IF(Q$45,'4a) Berechnungen zu Planwerten'!Q20,0)</f>
        <v>0</v>
      </c>
      <c r="R49" s="98">
        <f>IF(R$45,'4a) Berechnungen zu Planwerten'!R20,0)</f>
        <v>0</v>
      </c>
      <c r="S49" s="98">
        <f>IF($E$99="Nein",IF(S$45,'4a) Berechnungen zu Planwerten'!S20,0),IF(S$45,'4a) Berechnungen zu Planwerten'!S20+'4a) Berechnungen zu Planwerten'!T20,0))</f>
        <v>0</v>
      </c>
      <c r="T49" s="313">
        <f>IF(T$45,'4a) Berechnungen zu Planwerten'!U20,0)</f>
        <v>0</v>
      </c>
      <c r="U49" s="44"/>
      <c r="V49" s="44"/>
    </row>
    <row r="50" spans="1:22" s="47" customFormat="1" ht="30" customHeight="1">
      <c r="A50" s="1054"/>
      <c r="B50" s="52" t="s">
        <v>530</v>
      </c>
      <c r="C50" s="64"/>
      <c r="D50" s="53" t="str">
        <f>'4a) Berechnungen zu Planwerten'!C78</f>
        <v>MWh</v>
      </c>
      <c r="E50" s="727">
        <f>IF(E$45,'4a) Berechnungen zu Planwerten'!E21,0)</f>
        <v>0</v>
      </c>
      <c r="F50" s="98">
        <f>IF(F$45,'4a) Berechnungen zu Planwerten'!F21,0)</f>
        <v>0</v>
      </c>
      <c r="G50" s="98">
        <f>IF(G$45,'4a) Berechnungen zu Planwerten'!G21,0)</f>
        <v>0</v>
      </c>
      <c r="H50" s="98">
        <f>IF(H$45,'4a) Berechnungen zu Planwerten'!H21,0)</f>
        <v>0</v>
      </c>
      <c r="I50" s="98">
        <f>IF(I$45,'4a) Berechnungen zu Planwerten'!I21,0)</f>
        <v>0</v>
      </c>
      <c r="J50" s="98">
        <f>IF(J$45,'4a) Berechnungen zu Planwerten'!J21,0)</f>
        <v>0</v>
      </c>
      <c r="K50" s="98">
        <f>IF(K$45,'4a) Berechnungen zu Planwerten'!K21,0)</f>
        <v>0</v>
      </c>
      <c r="L50" s="98">
        <f>IF(L$45,'4a) Berechnungen zu Planwerten'!L21,0)</f>
        <v>0</v>
      </c>
      <c r="M50" s="98">
        <f>IF(M$45,'4a) Berechnungen zu Planwerten'!M21,0)</f>
        <v>0</v>
      </c>
      <c r="N50" s="98">
        <f>IF(N$45,'4a) Berechnungen zu Planwerten'!N21,0)</f>
        <v>0</v>
      </c>
      <c r="O50" s="98">
        <f>IF(O$45,'4a) Berechnungen zu Planwerten'!O21,0)</f>
        <v>0</v>
      </c>
      <c r="P50" s="98">
        <f>IF(P$45,'4a) Berechnungen zu Planwerten'!P21,0)</f>
        <v>0</v>
      </c>
      <c r="Q50" s="98">
        <f>IF(Q$45,'4a) Berechnungen zu Planwerten'!Q21,0)</f>
        <v>0</v>
      </c>
      <c r="R50" s="98">
        <f>IF(R$45,'4a) Berechnungen zu Planwerten'!R21,0)</f>
        <v>0</v>
      </c>
      <c r="S50" s="98">
        <f>IF($E$99="Nein",IF(S$45,'4a) Berechnungen zu Planwerten'!S21,0),IF(S$45,'4a) Berechnungen zu Planwerten'!S21+'4a) Berechnungen zu Planwerten'!T21,0))</f>
        <v>0</v>
      </c>
      <c r="T50" s="313">
        <f>IF(T$45,'4a) Berechnungen zu Planwerten'!U21,0)</f>
        <v>0</v>
      </c>
      <c r="U50" s="44"/>
      <c r="V50" s="44"/>
    </row>
    <row r="51" spans="1:22" s="47" customFormat="1" ht="30" customHeight="1" thickBot="1">
      <c r="A51" s="1054"/>
      <c r="B51" s="59" t="s">
        <v>531</v>
      </c>
      <c r="C51" s="215"/>
      <c r="D51" s="191" t="str">
        <f>'4a) Berechnungen zu Planwerten'!C79</f>
        <v>MWh</v>
      </c>
      <c r="E51" s="505">
        <f>IF(E$45,'4a) Berechnungen zu Planwerten'!E22,0)</f>
        <v>0</v>
      </c>
      <c r="F51" s="153">
        <f>IF(F$45,'4a) Berechnungen zu Planwerten'!F22,0)</f>
        <v>0</v>
      </c>
      <c r="G51" s="153">
        <f>IF(G$45,'4a) Berechnungen zu Planwerten'!G22,0)</f>
        <v>0</v>
      </c>
      <c r="H51" s="153">
        <f>IF(H$45,'4a) Berechnungen zu Planwerten'!H22,0)</f>
        <v>0</v>
      </c>
      <c r="I51" s="153">
        <f>IF(I$45,'4a) Berechnungen zu Planwerten'!I22,0)</f>
        <v>0</v>
      </c>
      <c r="J51" s="153">
        <f>IF(J$45,'4a) Berechnungen zu Planwerten'!J22,0)</f>
        <v>0</v>
      </c>
      <c r="K51" s="153">
        <f>IF(K$45,'4a) Berechnungen zu Planwerten'!K22,0)</f>
        <v>0</v>
      </c>
      <c r="L51" s="153">
        <f>IF(L$45,'4a) Berechnungen zu Planwerten'!L22,0)</f>
        <v>0</v>
      </c>
      <c r="M51" s="153">
        <f>IF(M$45,'4a) Berechnungen zu Planwerten'!M22,0)</f>
        <v>0</v>
      </c>
      <c r="N51" s="153">
        <f>IF(N$45,'4a) Berechnungen zu Planwerten'!N22,0)</f>
        <v>0</v>
      </c>
      <c r="O51" s="153">
        <f>IF(O$45,'4a) Berechnungen zu Planwerten'!O22,0)</f>
        <v>0</v>
      </c>
      <c r="P51" s="153">
        <f>IF(P$45,'4a) Berechnungen zu Planwerten'!P22,0)</f>
        <v>0</v>
      </c>
      <c r="Q51" s="153">
        <f>IF(Q$45,'4a) Berechnungen zu Planwerten'!Q22,0)</f>
        <v>0</v>
      </c>
      <c r="R51" s="153">
        <f>IF(R$45,'4a) Berechnungen zu Planwerten'!R22,0)</f>
        <v>0</v>
      </c>
      <c r="S51" s="153">
        <f>IF($E$99="Nein",IF(S$45,'4a) Berechnungen zu Planwerten'!S22,0),IF(S$45,'4a) Berechnungen zu Planwerten'!S22+'4a) Berechnungen zu Planwerten'!T22,0))</f>
        <v>0</v>
      </c>
      <c r="T51" s="314">
        <f>IF(T$45,'4a) Berechnungen zu Planwerten'!U22,0)</f>
        <v>0</v>
      </c>
      <c r="U51" s="44"/>
      <c r="V51" s="44"/>
    </row>
    <row r="52" spans="1:22" s="47" customFormat="1" ht="30" customHeight="1">
      <c r="A52" s="1054"/>
      <c r="B52" s="97" t="s">
        <v>609</v>
      </c>
      <c r="C52" s="58"/>
      <c r="D52" s="728" t="s">
        <v>310</v>
      </c>
      <c r="E52" s="725">
        <f>IF(E45,'2d) Planwerte (Anlage)'!E119,0)</f>
        <v>0</v>
      </c>
      <c r="F52" s="151">
        <f>IF(F45,'2d) Planwerte (Anlage)'!F119,0)</f>
        <v>0</v>
      </c>
      <c r="G52" s="151">
        <f>IF(G45,'2d) Planwerte (Anlage)'!G119,0)</f>
        <v>0</v>
      </c>
      <c r="H52" s="151">
        <f>IF(H45,'2d) Planwerte (Anlage)'!H119,0)</f>
        <v>0</v>
      </c>
      <c r="I52" s="151">
        <f>IF(I45,'2d) Planwerte (Anlage)'!I119,0)</f>
        <v>0</v>
      </c>
      <c r="J52" s="151">
        <f>IF(J45,'2d) Planwerte (Anlage)'!J119,0)</f>
        <v>0</v>
      </c>
      <c r="K52" s="151">
        <f>IF(K45,'2d) Planwerte (Anlage)'!K119,0)</f>
        <v>0</v>
      </c>
      <c r="L52" s="151">
        <f>IF(L45,'2d) Planwerte (Anlage)'!L119,0)</f>
        <v>0</v>
      </c>
      <c r="M52" s="151">
        <f>IF(M45,'2d) Planwerte (Anlage)'!M119,0)</f>
        <v>0</v>
      </c>
      <c r="N52" s="151">
        <f>IF(N45,'2d) Planwerte (Anlage)'!N119,0)</f>
        <v>0</v>
      </c>
      <c r="O52" s="151">
        <f>IF(O45,'2d) Planwerte (Anlage)'!O119,0)</f>
        <v>0</v>
      </c>
      <c r="P52" s="151">
        <f>IF(P45,'2d) Planwerte (Anlage)'!P119,0)</f>
        <v>0</v>
      </c>
      <c r="Q52" s="151">
        <f>IF(Q45,'2d) Planwerte (Anlage)'!Q119,0)</f>
        <v>0</v>
      </c>
      <c r="R52" s="151">
        <f>IF(R45,'2d) Planwerte (Anlage)'!R119,0)</f>
        <v>0</v>
      </c>
      <c r="S52" s="151">
        <f>IF($E$99="Nein",IF(S$45,'2d) Planwerte (Anlage)'!S119,0),IF(S$45,'2d) Planwerte (Anlage)'!S119+'2d) Planwerte (Anlage)'!T119,0))</f>
        <v>0</v>
      </c>
      <c r="T52" s="311">
        <f>IF(T45,'2d) Planwerte (Anlage)'!U119,0)</f>
        <v>0</v>
      </c>
      <c r="U52" s="44"/>
      <c r="V52" s="44"/>
    </row>
    <row r="53" spans="1:22" s="47" customFormat="1" ht="30" customHeight="1" thickBot="1">
      <c r="A53" s="204"/>
      <c r="B53" s="208" t="s">
        <v>610</v>
      </c>
      <c r="C53" s="39"/>
      <c r="D53" s="729" t="s">
        <v>310</v>
      </c>
      <c r="E53" s="730">
        <f>IF(E45, IF('2d) Planwerte (Anlage)'!E119="",0,E40-E52), 0)</f>
        <v>0</v>
      </c>
      <c r="F53" s="506">
        <f>IF(F45, IF('2d) Planwerte (Anlage)'!F119="",0,F40-F52), 0)</f>
        <v>0</v>
      </c>
      <c r="G53" s="506">
        <f>IF(G45, IF('2d) Planwerte (Anlage)'!G119="",0,G40-G52), 0)</f>
        <v>0</v>
      </c>
      <c r="H53" s="506">
        <f>IF(H45, IF('2d) Planwerte (Anlage)'!H119="",0,H40-H52), 0)</f>
        <v>0</v>
      </c>
      <c r="I53" s="506">
        <f>IF(I45, IF('2d) Planwerte (Anlage)'!I119="",0,I40-I52), 0)</f>
        <v>0</v>
      </c>
      <c r="J53" s="506">
        <f>IF(J45, IF('2d) Planwerte (Anlage)'!J119="",0,J40-J52), 0)</f>
        <v>0</v>
      </c>
      <c r="K53" s="506">
        <f>IF(K45, IF('2d) Planwerte (Anlage)'!K119="",0,K40-K52), 0)</f>
        <v>0</v>
      </c>
      <c r="L53" s="506">
        <f>IF(L45, IF('2d) Planwerte (Anlage)'!L119="",0,L40-L52), 0)</f>
        <v>0</v>
      </c>
      <c r="M53" s="506">
        <f>IF(M45, IF('2d) Planwerte (Anlage)'!M119="",0,M40-M52), 0)</f>
        <v>0</v>
      </c>
      <c r="N53" s="506">
        <f>IF(N45, IF('2d) Planwerte (Anlage)'!N119="",0,N40-N52), 0)</f>
        <v>0</v>
      </c>
      <c r="O53" s="506">
        <f>IF(O45, IF('2d) Planwerte (Anlage)'!O119="",0,O40-O52), 0)</f>
        <v>0</v>
      </c>
      <c r="P53" s="506">
        <f>IF(P45, IF('2d) Planwerte (Anlage)'!P119="",0,P40-P52), 0)</f>
        <v>0</v>
      </c>
      <c r="Q53" s="506">
        <f>IF(Q45, IF('2d) Planwerte (Anlage)'!Q119="",0,Q40-Q52), 0)</f>
        <v>0</v>
      </c>
      <c r="R53" s="506">
        <f>IF(R45, IF('2d) Planwerte (Anlage)'!R119="",0,R40-R52), 0)</f>
        <v>0</v>
      </c>
      <c r="S53" s="506">
        <f>IF(S45, IF('2d) Planwerte (Anlage)'!S119="",0,S40-S52), 0)</f>
        <v>0</v>
      </c>
      <c r="T53" s="731">
        <f>IF(T45, IF('2d) Planwerte (Anlage)'!T119="",0,T40-T52), 0)</f>
        <v>0</v>
      </c>
      <c r="U53" s="44"/>
      <c r="V53" s="44"/>
    </row>
    <row r="54" spans="1:22" ht="30" customHeight="1" thickBot="1">
      <c r="B54" s="229"/>
      <c r="C54" s="229"/>
      <c r="D54" s="229"/>
      <c r="E54" s="230"/>
      <c r="F54" s="230"/>
      <c r="G54" s="230"/>
      <c r="H54" s="230"/>
      <c r="I54" s="230"/>
      <c r="J54" s="230"/>
      <c r="K54" s="230"/>
      <c r="L54" s="230"/>
      <c r="M54" s="230"/>
      <c r="N54" s="230"/>
      <c r="O54" s="230"/>
      <c r="P54" s="230"/>
      <c r="Q54" s="230"/>
      <c r="R54" s="230"/>
      <c r="S54" s="230"/>
      <c r="T54" s="230"/>
      <c r="V54" s="44"/>
    </row>
    <row r="55" spans="1:22" s="47" customFormat="1" ht="30" customHeight="1" thickBot="1">
      <c r="A55" s="230"/>
      <c r="B55" s="1659" t="s">
        <v>532</v>
      </c>
      <c r="C55" s="1660"/>
      <c r="D55" s="1661"/>
      <c r="E55" s="1054" t="s">
        <v>359</v>
      </c>
      <c r="F55" s="520"/>
      <c r="G55" s="520"/>
      <c r="H55" s="520"/>
      <c r="I55" s="520"/>
      <c r="J55" s="520"/>
      <c r="K55" s="520"/>
      <c r="L55" s="520"/>
      <c r="M55" s="520"/>
      <c r="N55" s="520"/>
      <c r="O55" s="520"/>
      <c r="P55" s="520"/>
      <c r="Q55" s="520"/>
      <c r="R55" s="520"/>
      <c r="S55" s="520"/>
      <c r="T55" s="520"/>
      <c r="U55" s="44"/>
      <c r="V55" s="44"/>
    </row>
    <row r="56" spans="1:22" s="47" customFormat="1" ht="45" customHeight="1" thickBot="1">
      <c r="A56" s="44"/>
      <c r="B56" s="1662" t="s">
        <v>568</v>
      </c>
      <c r="C56" s="1663"/>
      <c r="D56" s="1664"/>
      <c r="E56" s="1054"/>
      <c r="F56" s="520"/>
      <c r="G56" s="520"/>
      <c r="H56" s="520"/>
      <c r="I56" s="520"/>
      <c r="J56" s="520"/>
      <c r="K56" s="520"/>
      <c r="L56" s="520"/>
      <c r="M56" s="520"/>
      <c r="N56" s="520"/>
      <c r="O56" s="520"/>
      <c r="P56" s="520"/>
      <c r="Q56" s="520"/>
      <c r="R56" s="520"/>
      <c r="S56" s="44"/>
      <c r="T56" s="44"/>
      <c r="U56" s="44"/>
      <c r="V56" s="44"/>
    </row>
    <row r="57" spans="1:22" s="47" customFormat="1" ht="15" thickBot="1">
      <c r="A57" s="44"/>
      <c r="B57" s="596" t="s">
        <v>37</v>
      </c>
      <c r="C57" s="598" t="s">
        <v>348</v>
      </c>
      <c r="D57" s="825" t="s">
        <v>355</v>
      </c>
      <c r="E57" s="831">
        <f>E10</f>
        <v>1900</v>
      </c>
      <c r="F57" s="599">
        <f t="shared" ref="F57:T57" si="5">E57+1</f>
        <v>1901</v>
      </c>
      <c r="G57" s="599">
        <f t="shared" si="5"/>
        <v>1902</v>
      </c>
      <c r="H57" s="599">
        <f t="shared" si="5"/>
        <v>1903</v>
      </c>
      <c r="I57" s="599">
        <f t="shared" si="5"/>
        <v>1904</v>
      </c>
      <c r="J57" s="599">
        <f t="shared" si="5"/>
        <v>1905</v>
      </c>
      <c r="K57" s="599">
        <f t="shared" si="5"/>
        <v>1906</v>
      </c>
      <c r="L57" s="599">
        <f t="shared" si="5"/>
        <v>1907</v>
      </c>
      <c r="M57" s="599">
        <f t="shared" si="5"/>
        <v>1908</v>
      </c>
      <c r="N57" s="599">
        <f t="shared" si="5"/>
        <v>1909</v>
      </c>
      <c r="O57" s="599">
        <f t="shared" si="5"/>
        <v>1910</v>
      </c>
      <c r="P57" s="599">
        <f t="shared" si="5"/>
        <v>1911</v>
      </c>
      <c r="Q57" s="599">
        <f t="shared" si="5"/>
        <v>1912</v>
      </c>
      <c r="R57" s="599">
        <f t="shared" si="5"/>
        <v>1913</v>
      </c>
      <c r="S57" s="147">
        <f t="shared" si="5"/>
        <v>1914</v>
      </c>
      <c r="T57" s="141">
        <f t="shared" si="5"/>
        <v>1915</v>
      </c>
      <c r="U57" s="44"/>
      <c r="V57" s="44"/>
    </row>
    <row r="58" spans="1:22" s="47" customFormat="1" ht="30" customHeight="1">
      <c r="A58" s="44"/>
      <c r="B58" s="60" t="s">
        <v>533</v>
      </c>
      <c r="C58" s="107"/>
      <c r="D58" s="108" t="s">
        <v>360</v>
      </c>
      <c r="E58" s="840">
        <f t="shared" ref="E58:T58" si="6">IF(E$45,MAX((E35*$E24)-(E46*(1-$E18)),0),0)</f>
        <v>0</v>
      </c>
      <c r="F58" s="163">
        <f t="shared" si="6"/>
        <v>0</v>
      </c>
      <c r="G58" s="163">
        <f t="shared" si="6"/>
        <v>0</v>
      </c>
      <c r="H58" s="163">
        <f t="shared" si="6"/>
        <v>0</v>
      </c>
      <c r="I58" s="163">
        <f t="shared" si="6"/>
        <v>0</v>
      </c>
      <c r="J58" s="163">
        <f t="shared" si="6"/>
        <v>0</v>
      </c>
      <c r="K58" s="163">
        <f t="shared" si="6"/>
        <v>0</v>
      </c>
      <c r="L58" s="163">
        <f t="shared" si="6"/>
        <v>0</v>
      </c>
      <c r="M58" s="163">
        <f t="shared" si="6"/>
        <v>0</v>
      </c>
      <c r="N58" s="163">
        <f t="shared" si="6"/>
        <v>0</v>
      </c>
      <c r="O58" s="163">
        <f t="shared" si="6"/>
        <v>0</v>
      </c>
      <c r="P58" s="163">
        <f t="shared" si="6"/>
        <v>0</v>
      </c>
      <c r="Q58" s="163">
        <f t="shared" si="6"/>
        <v>0</v>
      </c>
      <c r="R58" s="163">
        <f t="shared" si="6"/>
        <v>0</v>
      </c>
      <c r="S58" s="163">
        <f t="shared" si="6"/>
        <v>0</v>
      </c>
      <c r="T58" s="813">
        <f t="shared" si="6"/>
        <v>0</v>
      </c>
      <c r="U58" s="487"/>
      <c r="V58" s="44"/>
    </row>
    <row r="59" spans="1:22" s="47" customFormat="1" ht="30" customHeight="1">
      <c r="A59" s="44"/>
      <c r="B59" s="807" t="s">
        <v>534</v>
      </c>
      <c r="C59" s="808"/>
      <c r="D59" s="809" t="s">
        <v>360</v>
      </c>
      <c r="E59" s="810">
        <f t="shared" ref="E59:T59" si="7">IF(E$45,MAX((E36*$E25)-(E47*(1-$E19)),0),0)</f>
        <v>0</v>
      </c>
      <c r="F59" s="810">
        <f t="shared" si="7"/>
        <v>0</v>
      </c>
      <c r="G59" s="810">
        <f t="shared" si="7"/>
        <v>0</v>
      </c>
      <c r="H59" s="810">
        <f t="shared" si="7"/>
        <v>0</v>
      </c>
      <c r="I59" s="810">
        <f t="shared" si="7"/>
        <v>0</v>
      </c>
      <c r="J59" s="810">
        <f t="shared" si="7"/>
        <v>0</v>
      </c>
      <c r="K59" s="810">
        <f t="shared" si="7"/>
        <v>0</v>
      </c>
      <c r="L59" s="810">
        <f t="shared" si="7"/>
        <v>0</v>
      </c>
      <c r="M59" s="810">
        <f t="shared" si="7"/>
        <v>0</v>
      </c>
      <c r="N59" s="810">
        <f t="shared" si="7"/>
        <v>0</v>
      </c>
      <c r="O59" s="810">
        <f t="shared" si="7"/>
        <v>0</v>
      </c>
      <c r="P59" s="810">
        <f t="shared" si="7"/>
        <v>0</v>
      </c>
      <c r="Q59" s="810">
        <f t="shared" si="7"/>
        <v>0</v>
      </c>
      <c r="R59" s="810">
        <f t="shared" si="7"/>
        <v>0</v>
      </c>
      <c r="S59" s="810">
        <f t="shared" si="7"/>
        <v>0</v>
      </c>
      <c r="T59" s="819">
        <f t="shared" si="7"/>
        <v>0</v>
      </c>
      <c r="U59" s="44"/>
      <c r="V59" s="44"/>
    </row>
    <row r="60" spans="1:22" s="47" customFormat="1" ht="30" customHeight="1">
      <c r="A60" s="44"/>
      <c r="B60" s="42" t="s">
        <v>535</v>
      </c>
      <c r="C60" s="74"/>
      <c r="D60" s="102" t="s">
        <v>360</v>
      </c>
      <c r="E60" s="103">
        <f t="shared" ref="E60:T60" si="8">IF(E$45,MAX((E36*$E26)-(E48*(1-$E20)),0),0)</f>
        <v>0</v>
      </c>
      <c r="F60" s="103">
        <f t="shared" si="8"/>
        <v>0</v>
      </c>
      <c r="G60" s="103">
        <f t="shared" si="8"/>
        <v>0</v>
      </c>
      <c r="H60" s="103">
        <f t="shared" si="8"/>
        <v>0</v>
      </c>
      <c r="I60" s="103">
        <f t="shared" si="8"/>
        <v>0</v>
      </c>
      <c r="J60" s="103">
        <f t="shared" si="8"/>
        <v>0</v>
      </c>
      <c r="K60" s="103">
        <f t="shared" si="8"/>
        <v>0</v>
      </c>
      <c r="L60" s="103">
        <f t="shared" si="8"/>
        <v>0</v>
      </c>
      <c r="M60" s="103">
        <f t="shared" si="8"/>
        <v>0</v>
      </c>
      <c r="N60" s="103">
        <f t="shared" si="8"/>
        <v>0</v>
      </c>
      <c r="O60" s="103">
        <f t="shared" si="8"/>
        <v>0</v>
      </c>
      <c r="P60" s="103">
        <f t="shared" si="8"/>
        <v>0</v>
      </c>
      <c r="Q60" s="103">
        <f t="shared" si="8"/>
        <v>0</v>
      </c>
      <c r="R60" s="103">
        <f t="shared" si="8"/>
        <v>0</v>
      </c>
      <c r="S60" s="103">
        <f t="shared" si="8"/>
        <v>0</v>
      </c>
      <c r="T60" s="826">
        <f t="shared" si="8"/>
        <v>0</v>
      </c>
      <c r="U60" s="44"/>
      <c r="V60" s="44"/>
    </row>
    <row r="61" spans="1:22" s="47" customFormat="1" ht="30" customHeight="1">
      <c r="A61" s="44"/>
      <c r="B61" s="807" t="s">
        <v>536</v>
      </c>
      <c r="C61" s="808"/>
      <c r="D61" s="809" t="s">
        <v>360</v>
      </c>
      <c r="E61" s="810">
        <f t="shared" ref="E61:T61" si="9">IF(E$45,MAX((E37*$E27)-(E49*(1-$E21)),0),0)</f>
        <v>0</v>
      </c>
      <c r="F61" s="810">
        <f t="shared" si="9"/>
        <v>0</v>
      </c>
      <c r="G61" s="810">
        <f t="shared" si="9"/>
        <v>0</v>
      </c>
      <c r="H61" s="810">
        <f t="shared" si="9"/>
        <v>0</v>
      </c>
      <c r="I61" s="810">
        <f t="shared" si="9"/>
        <v>0</v>
      </c>
      <c r="J61" s="810">
        <f t="shared" si="9"/>
        <v>0</v>
      </c>
      <c r="K61" s="810">
        <f t="shared" si="9"/>
        <v>0</v>
      </c>
      <c r="L61" s="810">
        <f t="shared" si="9"/>
        <v>0</v>
      </c>
      <c r="M61" s="810">
        <f t="shared" si="9"/>
        <v>0</v>
      </c>
      <c r="N61" s="810">
        <f t="shared" si="9"/>
        <v>0</v>
      </c>
      <c r="O61" s="810">
        <f t="shared" si="9"/>
        <v>0</v>
      </c>
      <c r="P61" s="810">
        <f t="shared" si="9"/>
        <v>0</v>
      </c>
      <c r="Q61" s="810">
        <f t="shared" si="9"/>
        <v>0</v>
      </c>
      <c r="R61" s="810">
        <f t="shared" si="9"/>
        <v>0</v>
      </c>
      <c r="S61" s="810">
        <f t="shared" si="9"/>
        <v>0</v>
      </c>
      <c r="T61" s="811">
        <f t="shared" si="9"/>
        <v>0</v>
      </c>
      <c r="U61" s="487"/>
      <c r="V61" s="44"/>
    </row>
    <row r="62" spans="1:22" s="47" customFormat="1" ht="30" customHeight="1">
      <c r="A62" s="44"/>
      <c r="B62" s="42" t="s">
        <v>537</v>
      </c>
      <c r="C62" s="74"/>
      <c r="D62" s="102" t="s">
        <v>360</v>
      </c>
      <c r="E62" s="103">
        <f t="shared" ref="E62:T62" si="10">IF(E$45,MAX((E38*$E28)-(E50*(1-$E22)),0),0)</f>
        <v>0</v>
      </c>
      <c r="F62" s="103">
        <f t="shared" si="10"/>
        <v>0</v>
      </c>
      <c r="G62" s="103">
        <f t="shared" si="10"/>
        <v>0</v>
      </c>
      <c r="H62" s="103">
        <f t="shared" si="10"/>
        <v>0</v>
      </c>
      <c r="I62" s="103">
        <f t="shared" si="10"/>
        <v>0</v>
      </c>
      <c r="J62" s="103">
        <f t="shared" si="10"/>
        <v>0</v>
      </c>
      <c r="K62" s="103">
        <f t="shared" si="10"/>
        <v>0</v>
      </c>
      <c r="L62" s="103">
        <f t="shared" si="10"/>
        <v>0</v>
      </c>
      <c r="M62" s="103">
        <f t="shared" si="10"/>
        <v>0</v>
      </c>
      <c r="N62" s="103">
        <f t="shared" si="10"/>
        <v>0</v>
      </c>
      <c r="O62" s="103">
        <f t="shared" si="10"/>
        <v>0</v>
      </c>
      <c r="P62" s="103">
        <f t="shared" si="10"/>
        <v>0</v>
      </c>
      <c r="Q62" s="103">
        <f t="shared" si="10"/>
        <v>0</v>
      </c>
      <c r="R62" s="103">
        <f t="shared" si="10"/>
        <v>0</v>
      </c>
      <c r="S62" s="103">
        <f t="shared" si="10"/>
        <v>0</v>
      </c>
      <c r="T62" s="812">
        <f t="shared" si="10"/>
        <v>0</v>
      </c>
      <c r="U62" s="487"/>
      <c r="V62" s="44"/>
    </row>
    <row r="63" spans="1:22" s="47" customFormat="1" ht="30" customHeight="1" thickBot="1">
      <c r="A63" s="44"/>
      <c r="B63" s="820" t="s">
        <v>538</v>
      </c>
      <c r="C63" s="821"/>
      <c r="D63" s="822" t="s">
        <v>360</v>
      </c>
      <c r="E63" s="817">
        <f t="shared" ref="E63:T63" si="11">IF(E$45,MAX((E39*$E29)-(E51*(1-$E23)),0),0)</f>
        <v>0</v>
      </c>
      <c r="F63" s="817">
        <f t="shared" si="11"/>
        <v>0</v>
      </c>
      <c r="G63" s="817">
        <f t="shared" si="11"/>
        <v>0</v>
      </c>
      <c r="H63" s="817">
        <f t="shared" si="11"/>
        <v>0</v>
      </c>
      <c r="I63" s="817">
        <f t="shared" si="11"/>
        <v>0</v>
      </c>
      <c r="J63" s="817">
        <f t="shared" si="11"/>
        <v>0</v>
      </c>
      <c r="K63" s="817">
        <f t="shared" si="11"/>
        <v>0</v>
      </c>
      <c r="L63" s="817">
        <f t="shared" si="11"/>
        <v>0</v>
      </c>
      <c r="M63" s="817">
        <f t="shared" si="11"/>
        <v>0</v>
      </c>
      <c r="N63" s="817">
        <f t="shared" si="11"/>
        <v>0</v>
      </c>
      <c r="O63" s="817">
        <f t="shared" si="11"/>
        <v>0</v>
      </c>
      <c r="P63" s="817">
        <f t="shared" si="11"/>
        <v>0</v>
      </c>
      <c r="Q63" s="817">
        <f t="shared" si="11"/>
        <v>0</v>
      </c>
      <c r="R63" s="817">
        <f t="shared" si="11"/>
        <v>0</v>
      </c>
      <c r="S63" s="817">
        <f t="shared" si="11"/>
        <v>0</v>
      </c>
      <c r="T63" s="823">
        <f t="shared" si="11"/>
        <v>0</v>
      </c>
      <c r="U63" s="487"/>
      <c r="V63" s="44"/>
    </row>
    <row r="64" spans="1:22" s="801" customFormat="1" ht="30" customHeight="1" thickBot="1">
      <c r="A64" s="582"/>
      <c r="B64" s="827"/>
      <c r="C64" s="827"/>
      <c r="D64" s="827"/>
      <c r="E64" s="230"/>
      <c r="F64" s="230"/>
      <c r="G64" s="230"/>
      <c r="H64" s="230"/>
      <c r="I64" s="230"/>
      <c r="J64" s="230"/>
      <c r="K64" s="230"/>
      <c r="L64" s="230"/>
      <c r="M64" s="230"/>
      <c r="N64" s="230"/>
      <c r="O64" s="230"/>
      <c r="P64" s="230"/>
      <c r="Q64" s="230"/>
      <c r="R64" s="230"/>
      <c r="S64" s="230"/>
      <c r="T64" s="230"/>
      <c r="U64" s="44"/>
      <c r="V64" s="44"/>
    </row>
    <row r="65" spans="1:22" s="47" customFormat="1" ht="30" customHeight="1" thickBot="1">
      <c r="A65" s="44"/>
      <c r="B65" s="1659" t="s">
        <v>539</v>
      </c>
      <c r="C65" s="1660"/>
      <c r="D65" s="1661"/>
      <c r="E65" s="44"/>
      <c r="F65" s="44"/>
      <c r="G65" s="44"/>
      <c r="H65" s="44"/>
      <c r="I65" s="44"/>
      <c r="J65" s="44"/>
      <c r="K65" s="44"/>
      <c r="L65" s="44"/>
      <c r="M65" s="44"/>
      <c r="N65" s="44"/>
      <c r="O65" s="44"/>
      <c r="P65" s="44"/>
      <c r="Q65" s="44"/>
      <c r="R65" s="44"/>
      <c r="S65" s="44"/>
      <c r="T65" s="44"/>
      <c r="U65" s="44"/>
      <c r="V65" s="44"/>
    </row>
    <row r="66" spans="1:22" s="47" customFormat="1" ht="34" customHeight="1" thickBot="1">
      <c r="A66" s="44"/>
      <c r="B66" s="1656" t="s">
        <v>500</v>
      </c>
      <c r="C66" s="1657"/>
      <c r="D66" s="1658"/>
      <c r="E66" s="44"/>
      <c r="F66" s="44"/>
      <c r="G66" s="44"/>
      <c r="H66" s="44"/>
      <c r="I66" s="44"/>
      <c r="J66" s="44"/>
      <c r="K66" s="44"/>
      <c r="L66" s="44"/>
      <c r="M66" s="44"/>
      <c r="N66" s="44"/>
      <c r="O66" s="44"/>
      <c r="P66" s="44"/>
      <c r="Q66" s="44"/>
      <c r="R66" s="44"/>
      <c r="S66" s="44"/>
      <c r="T66" s="44"/>
      <c r="U66" s="44"/>
      <c r="V66" s="44"/>
    </row>
    <row r="67" spans="1:22" s="48" customFormat="1" ht="15" customHeight="1" thickBot="1">
      <c r="A67" s="346"/>
      <c r="B67" s="802" t="s">
        <v>37</v>
      </c>
      <c r="C67" s="803" t="s">
        <v>361</v>
      </c>
      <c r="D67" s="804" t="s">
        <v>52</v>
      </c>
      <c r="E67" s="805">
        <f>E57</f>
        <v>1900</v>
      </c>
      <c r="F67" s="806">
        <f>E67+1</f>
        <v>1901</v>
      </c>
      <c r="G67" s="806">
        <f t="shared" ref="G67:T67" si="12">F67+1</f>
        <v>1902</v>
      </c>
      <c r="H67" s="806">
        <f t="shared" si="12"/>
        <v>1903</v>
      </c>
      <c r="I67" s="806">
        <f t="shared" si="12"/>
        <v>1904</v>
      </c>
      <c r="J67" s="806">
        <f t="shared" si="12"/>
        <v>1905</v>
      </c>
      <c r="K67" s="806">
        <f t="shared" si="12"/>
        <v>1906</v>
      </c>
      <c r="L67" s="806">
        <f t="shared" si="12"/>
        <v>1907</v>
      </c>
      <c r="M67" s="806">
        <f t="shared" si="12"/>
        <v>1908</v>
      </c>
      <c r="N67" s="806">
        <f t="shared" si="12"/>
        <v>1909</v>
      </c>
      <c r="O67" s="806">
        <f t="shared" si="12"/>
        <v>1910</v>
      </c>
      <c r="P67" s="806">
        <f t="shared" si="12"/>
        <v>1911</v>
      </c>
      <c r="Q67" s="806">
        <f t="shared" si="12"/>
        <v>1912</v>
      </c>
      <c r="R67" s="806">
        <f t="shared" si="12"/>
        <v>1913</v>
      </c>
      <c r="S67" s="143">
        <f t="shared" si="12"/>
        <v>1914</v>
      </c>
      <c r="T67" s="143">
        <f t="shared" si="12"/>
        <v>1915</v>
      </c>
      <c r="U67" s="824"/>
      <c r="V67" s="49"/>
    </row>
    <row r="68" spans="1:22" s="47" customFormat="1" ht="30" customHeight="1">
      <c r="A68" s="44"/>
      <c r="B68" s="60" t="s">
        <v>540</v>
      </c>
      <c r="C68" s="99" t="b">
        <f t="shared" ref="C68:C73" si="13">AND(E18=1,E24=1)</f>
        <v>1</v>
      </c>
      <c r="D68" s="732" t="s">
        <v>360</v>
      </c>
      <c r="E68" s="278">
        <f t="shared" ref="E68:T68" si="14">IF(E$45,IF($C68,MAX(E35-E46,0),E58),0)</f>
        <v>0</v>
      </c>
      <c r="F68" s="508">
        <f t="shared" si="14"/>
        <v>0</v>
      </c>
      <c r="G68" s="508">
        <f t="shared" si="14"/>
        <v>0</v>
      </c>
      <c r="H68" s="508">
        <f t="shared" si="14"/>
        <v>0</v>
      </c>
      <c r="I68" s="508">
        <f t="shared" si="14"/>
        <v>0</v>
      </c>
      <c r="J68" s="508">
        <f t="shared" si="14"/>
        <v>0</v>
      </c>
      <c r="K68" s="508">
        <f t="shared" si="14"/>
        <v>0</v>
      </c>
      <c r="L68" s="508">
        <f t="shared" si="14"/>
        <v>0</v>
      </c>
      <c r="M68" s="508">
        <f t="shared" si="14"/>
        <v>0</v>
      </c>
      <c r="N68" s="508">
        <f t="shared" si="14"/>
        <v>0</v>
      </c>
      <c r="O68" s="508">
        <f t="shared" si="14"/>
        <v>0</v>
      </c>
      <c r="P68" s="508">
        <f t="shared" si="14"/>
        <v>0</v>
      </c>
      <c r="Q68" s="508">
        <f t="shared" si="14"/>
        <v>0</v>
      </c>
      <c r="R68" s="508">
        <f t="shared" si="14"/>
        <v>0</v>
      </c>
      <c r="S68" s="508">
        <f t="shared" si="14"/>
        <v>0</v>
      </c>
      <c r="T68" s="828">
        <f t="shared" si="14"/>
        <v>0</v>
      </c>
      <c r="U68" s="44"/>
      <c r="V68" s="44"/>
    </row>
    <row r="69" spans="1:22" s="47" customFormat="1" ht="30" customHeight="1">
      <c r="A69" s="44"/>
      <c r="B69" s="807" t="s">
        <v>541</v>
      </c>
      <c r="C69" s="808" t="b">
        <f t="shared" si="13"/>
        <v>0</v>
      </c>
      <c r="D69" s="833" t="s">
        <v>360</v>
      </c>
      <c r="E69" s="838">
        <f t="shared" ref="E69:T69" si="15">IF(E$45,IF($C69,MAX(E36-E47,0),E59),0)</f>
        <v>0</v>
      </c>
      <c r="F69" s="837">
        <f t="shared" si="15"/>
        <v>0</v>
      </c>
      <c r="G69" s="837">
        <f t="shared" si="15"/>
        <v>0</v>
      </c>
      <c r="H69" s="837">
        <f t="shared" si="15"/>
        <v>0</v>
      </c>
      <c r="I69" s="837">
        <f t="shared" si="15"/>
        <v>0</v>
      </c>
      <c r="J69" s="837">
        <f t="shared" si="15"/>
        <v>0</v>
      </c>
      <c r="K69" s="837">
        <f t="shared" si="15"/>
        <v>0</v>
      </c>
      <c r="L69" s="837">
        <f t="shared" si="15"/>
        <v>0</v>
      </c>
      <c r="M69" s="837">
        <f t="shared" si="15"/>
        <v>0</v>
      </c>
      <c r="N69" s="837">
        <f t="shared" si="15"/>
        <v>0</v>
      </c>
      <c r="O69" s="837">
        <f t="shared" si="15"/>
        <v>0</v>
      </c>
      <c r="P69" s="837">
        <f t="shared" si="15"/>
        <v>0</v>
      </c>
      <c r="Q69" s="837">
        <f t="shared" si="15"/>
        <v>0</v>
      </c>
      <c r="R69" s="837">
        <f t="shared" si="15"/>
        <v>0</v>
      </c>
      <c r="S69" s="837">
        <f t="shared" si="15"/>
        <v>0</v>
      </c>
      <c r="T69" s="819">
        <f t="shared" si="15"/>
        <v>0</v>
      </c>
      <c r="U69" s="44"/>
      <c r="V69" s="44"/>
    </row>
    <row r="70" spans="1:22" s="47" customFormat="1" ht="30" customHeight="1">
      <c r="A70" s="44"/>
      <c r="B70" s="42" t="s">
        <v>542</v>
      </c>
      <c r="C70" s="74" t="b">
        <f t="shared" si="13"/>
        <v>0</v>
      </c>
      <c r="D70" s="716" t="s">
        <v>360</v>
      </c>
      <c r="E70" s="200">
        <f t="shared" ref="E70:T70" si="16">IF(E$45,IF($C70,MAX(E36-E48,0),E60),0)</f>
        <v>0</v>
      </c>
      <c r="F70" s="836">
        <f t="shared" si="16"/>
        <v>0</v>
      </c>
      <c r="G70" s="836">
        <f t="shared" si="16"/>
        <v>0</v>
      </c>
      <c r="H70" s="836">
        <f t="shared" si="16"/>
        <v>0</v>
      </c>
      <c r="I70" s="836">
        <f t="shared" si="16"/>
        <v>0</v>
      </c>
      <c r="J70" s="836">
        <f t="shared" si="16"/>
        <v>0</v>
      </c>
      <c r="K70" s="836">
        <f t="shared" si="16"/>
        <v>0</v>
      </c>
      <c r="L70" s="836">
        <f t="shared" si="16"/>
        <v>0</v>
      </c>
      <c r="M70" s="836">
        <f t="shared" si="16"/>
        <v>0</v>
      </c>
      <c r="N70" s="836">
        <f t="shared" si="16"/>
        <v>0</v>
      </c>
      <c r="O70" s="836">
        <f t="shared" si="16"/>
        <v>0</v>
      </c>
      <c r="P70" s="836">
        <f t="shared" si="16"/>
        <v>0</v>
      </c>
      <c r="Q70" s="836">
        <f t="shared" si="16"/>
        <v>0</v>
      </c>
      <c r="R70" s="836">
        <f t="shared" si="16"/>
        <v>0</v>
      </c>
      <c r="S70" s="836">
        <f t="shared" si="16"/>
        <v>0</v>
      </c>
      <c r="T70" s="826">
        <f t="shared" si="16"/>
        <v>0</v>
      </c>
      <c r="U70" s="44"/>
      <c r="V70" s="44"/>
    </row>
    <row r="71" spans="1:22" s="47" customFormat="1" ht="30" customHeight="1">
      <c r="A71" s="44"/>
      <c r="B71" s="807" t="s">
        <v>543</v>
      </c>
      <c r="C71" s="808" t="b">
        <f t="shared" si="13"/>
        <v>0</v>
      </c>
      <c r="D71" s="833" t="s">
        <v>360</v>
      </c>
      <c r="E71" s="838">
        <f t="shared" ref="E71:T71" si="17">IF(E$45,IF($C71,MAX(E37-E49,0),E61),0)</f>
        <v>0</v>
      </c>
      <c r="F71" s="837">
        <f t="shared" si="17"/>
        <v>0</v>
      </c>
      <c r="G71" s="837">
        <f t="shared" si="17"/>
        <v>0</v>
      </c>
      <c r="H71" s="837">
        <f t="shared" si="17"/>
        <v>0</v>
      </c>
      <c r="I71" s="837">
        <f t="shared" si="17"/>
        <v>0</v>
      </c>
      <c r="J71" s="837">
        <f t="shared" si="17"/>
        <v>0</v>
      </c>
      <c r="K71" s="837">
        <f t="shared" si="17"/>
        <v>0</v>
      </c>
      <c r="L71" s="837">
        <f t="shared" si="17"/>
        <v>0</v>
      </c>
      <c r="M71" s="837">
        <f t="shared" si="17"/>
        <v>0</v>
      </c>
      <c r="N71" s="837">
        <f t="shared" si="17"/>
        <v>0</v>
      </c>
      <c r="O71" s="837">
        <f t="shared" si="17"/>
        <v>0</v>
      </c>
      <c r="P71" s="837">
        <f t="shared" si="17"/>
        <v>0</v>
      </c>
      <c r="Q71" s="837">
        <f t="shared" si="17"/>
        <v>0</v>
      </c>
      <c r="R71" s="837">
        <f t="shared" si="17"/>
        <v>0</v>
      </c>
      <c r="S71" s="837">
        <f t="shared" si="17"/>
        <v>0</v>
      </c>
      <c r="T71" s="819">
        <f t="shared" si="17"/>
        <v>0</v>
      </c>
      <c r="U71" s="44"/>
      <c r="V71" s="44"/>
    </row>
    <row r="72" spans="1:22" s="47" customFormat="1" ht="30" customHeight="1">
      <c r="A72" s="44"/>
      <c r="B72" s="62" t="s">
        <v>544</v>
      </c>
      <c r="C72" s="76" t="b">
        <f t="shared" si="13"/>
        <v>0</v>
      </c>
      <c r="D72" s="724" t="s">
        <v>360</v>
      </c>
      <c r="E72" s="200">
        <f t="shared" ref="E72:T72" si="18">IF(E$45,IF($C72,MAX(E38-E50,0),E62),0)</f>
        <v>0</v>
      </c>
      <c r="F72" s="836">
        <f t="shared" si="18"/>
        <v>0</v>
      </c>
      <c r="G72" s="836">
        <f t="shared" si="18"/>
        <v>0</v>
      </c>
      <c r="H72" s="836">
        <f t="shared" si="18"/>
        <v>0</v>
      </c>
      <c r="I72" s="836">
        <f t="shared" si="18"/>
        <v>0</v>
      </c>
      <c r="J72" s="836">
        <f t="shared" si="18"/>
        <v>0</v>
      </c>
      <c r="K72" s="836">
        <f t="shared" si="18"/>
        <v>0</v>
      </c>
      <c r="L72" s="836">
        <f t="shared" si="18"/>
        <v>0</v>
      </c>
      <c r="M72" s="836">
        <f t="shared" si="18"/>
        <v>0</v>
      </c>
      <c r="N72" s="836">
        <f t="shared" si="18"/>
        <v>0</v>
      </c>
      <c r="O72" s="836">
        <f t="shared" si="18"/>
        <v>0</v>
      </c>
      <c r="P72" s="836">
        <f t="shared" si="18"/>
        <v>0</v>
      </c>
      <c r="Q72" s="836">
        <f t="shared" si="18"/>
        <v>0</v>
      </c>
      <c r="R72" s="836">
        <f t="shared" si="18"/>
        <v>0</v>
      </c>
      <c r="S72" s="836">
        <f t="shared" si="18"/>
        <v>0</v>
      </c>
      <c r="T72" s="826">
        <f t="shared" si="18"/>
        <v>0</v>
      </c>
      <c r="U72" s="44"/>
      <c r="V72" s="44"/>
    </row>
    <row r="73" spans="1:22" s="47" customFormat="1" ht="30" customHeight="1" thickBot="1">
      <c r="A73" s="44"/>
      <c r="B73" s="814" t="s">
        <v>545</v>
      </c>
      <c r="C73" s="815" t="b">
        <f t="shared" si="13"/>
        <v>0</v>
      </c>
      <c r="D73" s="834" t="s">
        <v>360</v>
      </c>
      <c r="E73" s="816">
        <f t="shared" ref="E73:T73" si="19">IF(E$45,IF($C73,MAX(E39-E51,0),E63),0)</f>
        <v>0</v>
      </c>
      <c r="F73" s="839">
        <f t="shared" si="19"/>
        <v>0</v>
      </c>
      <c r="G73" s="839">
        <f t="shared" si="19"/>
        <v>0</v>
      </c>
      <c r="H73" s="839">
        <f t="shared" si="19"/>
        <v>0</v>
      </c>
      <c r="I73" s="839">
        <f t="shared" si="19"/>
        <v>0</v>
      </c>
      <c r="J73" s="839">
        <f t="shared" si="19"/>
        <v>0</v>
      </c>
      <c r="K73" s="839">
        <f t="shared" si="19"/>
        <v>0</v>
      </c>
      <c r="L73" s="839">
        <f t="shared" si="19"/>
        <v>0</v>
      </c>
      <c r="M73" s="839">
        <f t="shared" si="19"/>
        <v>0</v>
      </c>
      <c r="N73" s="839">
        <f t="shared" si="19"/>
        <v>0</v>
      </c>
      <c r="O73" s="839">
        <f t="shared" si="19"/>
        <v>0</v>
      </c>
      <c r="P73" s="839">
        <f t="shared" si="19"/>
        <v>0</v>
      </c>
      <c r="Q73" s="839">
        <f t="shared" si="19"/>
        <v>0</v>
      </c>
      <c r="R73" s="839">
        <f t="shared" si="19"/>
        <v>0</v>
      </c>
      <c r="S73" s="839">
        <f t="shared" si="19"/>
        <v>0</v>
      </c>
      <c r="T73" s="818">
        <f t="shared" si="19"/>
        <v>0</v>
      </c>
      <c r="U73" s="44"/>
      <c r="V73" s="44"/>
    </row>
    <row r="74" spans="1:22" s="47" customFormat="1" ht="30" customHeight="1">
      <c r="A74" s="44"/>
      <c r="B74" s="60" t="s">
        <v>546</v>
      </c>
      <c r="C74" s="107" t="b">
        <f t="shared" ref="C74:C79" si="20">AND(E18=1,E24=1)</f>
        <v>1</v>
      </c>
      <c r="D74" s="733" t="s">
        <v>360</v>
      </c>
      <c r="E74" s="289">
        <f t="shared" ref="E74:T74" si="21">IF(E$45,IF($C74,MAX(E46-E35,0),E46),0)</f>
        <v>0</v>
      </c>
      <c r="F74" s="841">
        <f t="shared" si="21"/>
        <v>0</v>
      </c>
      <c r="G74" s="841">
        <f t="shared" si="21"/>
        <v>0</v>
      </c>
      <c r="H74" s="841">
        <f t="shared" si="21"/>
        <v>0</v>
      </c>
      <c r="I74" s="841">
        <f t="shared" si="21"/>
        <v>0</v>
      </c>
      <c r="J74" s="841">
        <f t="shared" si="21"/>
        <v>0</v>
      </c>
      <c r="K74" s="841">
        <f t="shared" si="21"/>
        <v>0</v>
      </c>
      <c r="L74" s="841">
        <f t="shared" si="21"/>
        <v>0</v>
      </c>
      <c r="M74" s="841">
        <f t="shared" si="21"/>
        <v>0</v>
      </c>
      <c r="N74" s="841">
        <f t="shared" si="21"/>
        <v>0</v>
      </c>
      <c r="O74" s="841">
        <f t="shared" si="21"/>
        <v>0</v>
      </c>
      <c r="P74" s="841">
        <f t="shared" si="21"/>
        <v>0</v>
      </c>
      <c r="Q74" s="841">
        <f t="shared" si="21"/>
        <v>0</v>
      </c>
      <c r="R74" s="841">
        <f t="shared" si="21"/>
        <v>0</v>
      </c>
      <c r="S74" s="841">
        <f t="shared" si="21"/>
        <v>0</v>
      </c>
      <c r="T74" s="832">
        <f t="shared" si="21"/>
        <v>0</v>
      </c>
      <c r="U74" s="44"/>
      <c r="V74" s="44"/>
    </row>
    <row r="75" spans="1:22" s="47" customFormat="1" ht="30" customHeight="1">
      <c r="A75" s="44"/>
      <c r="B75" s="807" t="s">
        <v>547</v>
      </c>
      <c r="C75" s="808" t="b">
        <f t="shared" si="20"/>
        <v>0</v>
      </c>
      <c r="D75" s="833" t="s">
        <v>360</v>
      </c>
      <c r="E75" s="838">
        <f t="shared" ref="E75:T75" si="22">IF(E$45,IF($C75,MAX(E47-E36,0),E47),0)</f>
        <v>0</v>
      </c>
      <c r="F75" s="837">
        <f t="shared" si="22"/>
        <v>0</v>
      </c>
      <c r="G75" s="837">
        <f t="shared" si="22"/>
        <v>0</v>
      </c>
      <c r="H75" s="837">
        <f t="shared" si="22"/>
        <v>0</v>
      </c>
      <c r="I75" s="837">
        <f t="shared" si="22"/>
        <v>0</v>
      </c>
      <c r="J75" s="837">
        <f t="shared" si="22"/>
        <v>0</v>
      </c>
      <c r="K75" s="837">
        <f t="shared" si="22"/>
        <v>0</v>
      </c>
      <c r="L75" s="837">
        <f t="shared" si="22"/>
        <v>0</v>
      </c>
      <c r="M75" s="837">
        <f t="shared" si="22"/>
        <v>0</v>
      </c>
      <c r="N75" s="837">
        <f t="shared" si="22"/>
        <v>0</v>
      </c>
      <c r="O75" s="837">
        <f t="shared" si="22"/>
        <v>0</v>
      </c>
      <c r="P75" s="837">
        <f t="shared" si="22"/>
        <v>0</v>
      </c>
      <c r="Q75" s="837">
        <f t="shared" si="22"/>
        <v>0</v>
      </c>
      <c r="R75" s="837">
        <f t="shared" si="22"/>
        <v>0</v>
      </c>
      <c r="S75" s="837">
        <f t="shared" si="22"/>
        <v>0</v>
      </c>
      <c r="T75" s="819">
        <f t="shared" si="22"/>
        <v>0</v>
      </c>
      <c r="U75" s="44"/>
      <c r="V75" s="44"/>
    </row>
    <row r="76" spans="1:22" s="47" customFormat="1" ht="30" customHeight="1">
      <c r="A76" s="44"/>
      <c r="B76" s="42" t="s">
        <v>548</v>
      </c>
      <c r="C76" s="74" t="b">
        <f t="shared" si="20"/>
        <v>0</v>
      </c>
      <c r="D76" s="716" t="s">
        <v>360</v>
      </c>
      <c r="E76" s="200">
        <f t="shared" ref="E76:T76" si="23">IF(E$45,IF($C76,MAX(E48-E36,0),E48),0)</f>
        <v>0</v>
      </c>
      <c r="F76" s="836">
        <f t="shared" si="23"/>
        <v>0</v>
      </c>
      <c r="G76" s="836">
        <f t="shared" si="23"/>
        <v>0</v>
      </c>
      <c r="H76" s="836">
        <f t="shared" si="23"/>
        <v>0</v>
      </c>
      <c r="I76" s="836">
        <f t="shared" si="23"/>
        <v>0</v>
      </c>
      <c r="J76" s="836">
        <f t="shared" si="23"/>
        <v>0</v>
      </c>
      <c r="K76" s="836">
        <f t="shared" si="23"/>
        <v>0</v>
      </c>
      <c r="L76" s="836">
        <f t="shared" si="23"/>
        <v>0</v>
      </c>
      <c r="M76" s="836">
        <f t="shared" si="23"/>
        <v>0</v>
      </c>
      <c r="N76" s="836">
        <f t="shared" si="23"/>
        <v>0</v>
      </c>
      <c r="O76" s="836">
        <f t="shared" si="23"/>
        <v>0</v>
      </c>
      <c r="P76" s="836">
        <f t="shared" si="23"/>
        <v>0</v>
      </c>
      <c r="Q76" s="836">
        <f t="shared" si="23"/>
        <v>0</v>
      </c>
      <c r="R76" s="836">
        <f t="shared" si="23"/>
        <v>0</v>
      </c>
      <c r="S76" s="836">
        <f t="shared" si="23"/>
        <v>0</v>
      </c>
      <c r="T76" s="826">
        <f t="shared" si="23"/>
        <v>0</v>
      </c>
      <c r="U76" s="44"/>
      <c r="V76" s="44"/>
    </row>
    <row r="77" spans="1:22" s="47" customFormat="1" ht="30" customHeight="1">
      <c r="A77" s="44"/>
      <c r="B77" s="807" t="s">
        <v>549</v>
      </c>
      <c r="C77" s="808" t="b">
        <f t="shared" si="20"/>
        <v>0</v>
      </c>
      <c r="D77" s="833" t="s">
        <v>360</v>
      </c>
      <c r="E77" s="838">
        <f t="shared" ref="E77:T77" si="24">IF(E$45,IF($C77,MAX(E49-E37,0),E49),0)</f>
        <v>0</v>
      </c>
      <c r="F77" s="837">
        <f t="shared" si="24"/>
        <v>0</v>
      </c>
      <c r="G77" s="837">
        <f t="shared" si="24"/>
        <v>0</v>
      </c>
      <c r="H77" s="837">
        <f t="shared" si="24"/>
        <v>0</v>
      </c>
      <c r="I77" s="837">
        <f t="shared" si="24"/>
        <v>0</v>
      </c>
      <c r="J77" s="837">
        <f t="shared" si="24"/>
        <v>0</v>
      </c>
      <c r="K77" s="837">
        <f t="shared" si="24"/>
        <v>0</v>
      </c>
      <c r="L77" s="837">
        <f t="shared" si="24"/>
        <v>0</v>
      </c>
      <c r="M77" s="837">
        <f t="shared" si="24"/>
        <v>0</v>
      </c>
      <c r="N77" s="837">
        <f t="shared" si="24"/>
        <v>0</v>
      </c>
      <c r="O77" s="837">
        <f t="shared" si="24"/>
        <v>0</v>
      </c>
      <c r="P77" s="837">
        <f t="shared" si="24"/>
        <v>0</v>
      </c>
      <c r="Q77" s="837">
        <f t="shared" si="24"/>
        <v>0</v>
      </c>
      <c r="R77" s="837">
        <f t="shared" si="24"/>
        <v>0</v>
      </c>
      <c r="S77" s="837">
        <f t="shared" si="24"/>
        <v>0</v>
      </c>
      <c r="T77" s="819">
        <f t="shared" si="24"/>
        <v>0</v>
      </c>
      <c r="U77" s="44"/>
      <c r="V77" s="44"/>
    </row>
    <row r="78" spans="1:22" s="47" customFormat="1" ht="30" customHeight="1">
      <c r="A78" s="44"/>
      <c r="B78" s="42" t="s">
        <v>550</v>
      </c>
      <c r="C78" s="74" t="b">
        <f t="shared" si="20"/>
        <v>0</v>
      </c>
      <c r="D78" s="716" t="s">
        <v>360</v>
      </c>
      <c r="E78" s="200">
        <f t="shared" ref="E78:T78" si="25">IF(E$45,IF($C78,MAX(E50-E38,0),E50),0)</f>
        <v>0</v>
      </c>
      <c r="F78" s="836">
        <f t="shared" si="25"/>
        <v>0</v>
      </c>
      <c r="G78" s="836">
        <f t="shared" si="25"/>
        <v>0</v>
      </c>
      <c r="H78" s="836">
        <f t="shared" si="25"/>
        <v>0</v>
      </c>
      <c r="I78" s="836">
        <f t="shared" si="25"/>
        <v>0</v>
      </c>
      <c r="J78" s="836">
        <f t="shared" si="25"/>
        <v>0</v>
      </c>
      <c r="K78" s="836">
        <f t="shared" si="25"/>
        <v>0</v>
      </c>
      <c r="L78" s="836">
        <f t="shared" si="25"/>
        <v>0</v>
      </c>
      <c r="M78" s="836">
        <f t="shared" si="25"/>
        <v>0</v>
      </c>
      <c r="N78" s="836">
        <f t="shared" si="25"/>
        <v>0</v>
      </c>
      <c r="O78" s="836">
        <f t="shared" si="25"/>
        <v>0</v>
      </c>
      <c r="P78" s="836">
        <f t="shared" si="25"/>
        <v>0</v>
      </c>
      <c r="Q78" s="836">
        <f t="shared" si="25"/>
        <v>0</v>
      </c>
      <c r="R78" s="836">
        <f t="shared" si="25"/>
        <v>0</v>
      </c>
      <c r="S78" s="836">
        <f t="shared" si="25"/>
        <v>0</v>
      </c>
      <c r="T78" s="826">
        <f t="shared" si="25"/>
        <v>0</v>
      </c>
      <c r="U78" s="44"/>
      <c r="V78" s="44"/>
    </row>
    <row r="79" spans="1:22" s="47" customFormat="1" ht="30" customHeight="1" thickBot="1">
      <c r="A79" s="44"/>
      <c r="B79" s="820" t="s">
        <v>551</v>
      </c>
      <c r="C79" s="821" t="b">
        <f t="shared" si="20"/>
        <v>0</v>
      </c>
      <c r="D79" s="835" t="s">
        <v>360</v>
      </c>
      <c r="E79" s="816">
        <f t="shared" ref="E79:T79" si="26">IF(E$45,IF($C79,MAX(E51-E39,0),E51),0)</f>
        <v>0</v>
      </c>
      <c r="F79" s="839">
        <f t="shared" si="26"/>
        <v>0</v>
      </c>
      <c r="G79" s="839">
        <f t="shared" si="26"/>
        <v>0</v>
      </c>
      <c r="H79" s="839">
        <f t="shared" si="26"/>
        <v>0</v>
      </c>
      <c r="I79" s="839">
        <f t="shared" si="26"/>
        <v>0</v>
      </c>
      <c r="J79" s="839">
        <f t="shared" si="26"/>
        <v>0</v>
      </c>
      <c r="K79" s="839">
        <f t="shared" si="26"/>
        <v>0</v>
      </c>
      <c r="L79" s="839">
        <f t="shared" si="26"/>
        <v>0</v>
      </c>
      <c r="M79" s="839">
        <f t="shared" si="26"/>
        <v>0</v>
      </c>
      <c r="N79" s="839">
        <f t="shared" si="26"/>
        <v>0</v>
      </c>
      <c r="O79" s="839">
        <f t="shared" si="26"/>
        <v>0</v>
      </c>
      <c r="P79" s="839">
        <f t="shared" si="26"/>
        <v>0</v>
      </c>
      <c r="Q79" s="839">
        <f t="shared" si="26"/>
        <v>0</v>
      </c>
      <c r="R79" s="839">
        <f t="shared" si="26"/>
        <v>0</v>
      </c>
      <c r="S79" s="839">
        <f t="shared" si="26"/>
        <v>0</v>
      </c>
      <c r="T79" s="818">
        <f t="shared" si="26"/>
        <v>0</v>
      </c>
      <c r="U79" s="44"/>
      <c r="V79" s="44"/>
    </row>
    <row r="80" spans="1:22" ht="30" customHeight="1" thickBot="1">
      <c r="A80" s="1054"/>
      <c r="B80" s="229"/>
      <c r="C80" s="229"/>
      <c r="D80" s="229"/>
      <c r="E80" s="230"/>
      <c r="F80" s="230"/>
      <c r="G80" s="230"/>
      <c r="H80" s="230"/>
      <c r="I80" s="230"/>
      <c r="J80" s="230"/>
      <c r="K80" s="230"/>
      <c r="L80" s="230"/>
      <c r="M80" s="230"/>
      <c r="N80" s="230"/>
      <c r="O80" s="230"/>
      <c r="P80" s="230"/>
      <c r="Q80" s="230"/>
      <c r="R80" s="230"/>
      <c r="S80" s="230"/>
      <c r="T80" s="230"/>
      <c r="V80" s="44"/>
    </row>
    <row r="81" spans="1:22" ht="15" customHeight="1" thickBot="1">
      <c r="A81" s="1054"/>
      <c r="B81" s="1649" t="s">
        <v>362</v>
      </c>
      <c r="C81" s="1650"/>
      <c r="D81" s="1651"/>
      <c r="E81" s="44"/>
      <c r="V81" s="44"/>
    </row>
    <row r="82" spans="1:22" ht="64.5" customHeight="1" thickBot="1">
      <c r="A82" s="1054"/>
      <c r="B82" s="1653" t="s">
        <v>363</v>
      </c>
      <c r="C82" s="1654"/>
      <c r="D82" s="1655"/>
      <c r="E82" s="44"/>
      <c r="V82" s="44"/>
    </row>
    <row r="83" spans="1:22" s="48" customFormat="1" ht="30" customHeight="1" thickBot="1">
      <c r="A83" s="346"/>
      <c r="B83" s="734" t="s">
        <v>37</v>
      </c>
      <c r="C83" s="219" t="s">
        <v>348</v>
      </c>
      <c r="D83" s="220" t="s">
        <v>52</v>
      </c>
      <c r="E83" s="235">
        <f>E10</f>
        <v>1900</v>
      </c>
      <c r="F83" s="147">
        <f>E83+1</f>
        <v>1901</v>
      </c>
      <c r="G83" s="147">
        <f t="shared" ref="G83:S83" si="27">F83+1</f>
        <v>1902</v>
      </c>
      <c r="H83" s="147">
        <f t="shared" si="27"/>
        <v>1903</v>
      </c>
      <c r="I83" s="147">
        <f t="shared" si="27"/>
        <v>1904</v>
      </c>
      <c r="J83" s="147">
        <f t="shared" si="27"/>
        <v>1905</v>
      </c>
      <c r="K83" s="147">
        <f t="shared" si="27"/>
        <v>1906</v>
      </c>
      <c r="L83" s="147">
        <f t="shared" si="27"/>
        <v>1907</v>
      </c>
      <c r="M83" s="147">
        <f t="shared" si="27"/>
        <v>1908</v>
      </c>
      <c r="N83" s="147">
        <f t="shared" si="27"/>
        <v>1909</v>
      </c>
      <c r="O83" s="147">
        <f t="shared" si="27"/>
        <v>1910</v>
      </c>
      <c r="P83" s="147">
        <f t="shared" si="27"/>
        <v>1911</v>
      </c>
      <c r="Q83" s="147">
        <f t="shared" si="27"/>
        <v>1912</v>
      </c>
      <c r="R83" s="147">
        <f t="shared" si="27"/>
        <v>1913</v>
      </c>
      <c r="S83" s="147">
        <f t="shared" si="27"/>
        <v>1914</v>
      </c>
      <c r="T83" s="141">
        <f>S83+1</f>
        <v>1915</v>
      </c>
      <c r="U83" s="49"/>
      <c r="V83" s="49"/>
    </row>
    <row r="84" spans="1:22" s="47" customFormat="1" ht="81.75" customHeight="1">
      <c r="A84" s="1054"/>
      <c r="B84" s="60" t="s">
        <v>364</v>
      </c>
      <c r="C84" s="107"/>
      <c r="D84" s="108" t="s">
        <v>57</v>
      </c>
      <c r="E84" s="163">
        <f>IFERROR(IF(E45,1/E53*$E$13*((SUMPRODUCT($E$18:$E$23,'3a) CCfD Parameter'!$E$21:$E$26,E74:E79,E85:E90)+1/(1+$E$13)*SUMPRODUCT($E$24:$E$29,'3a) CCfD Parameter'!$E$27:$E$32,E68:E73,E85:E90))),0),0)</f>
        <v>0</v>
      </c>
      <c r="F84" s="163">
        <f>IFERROR(IF(F45,1/F53*$E$13*((SUMPRODUCT($E$18:$E$23,'3a) CCfD Parameter'!$E$21:$E$26,F74:F79,F85:F90)+1/(1+$E$13)*SUMPRODUCT($E$24:$E$29,'3a) CCfD Parameter'!$E$27:$E$32,F68:F73,F85:F90))),0),0)</f>
        <v>0</v>
      </c>
      <c r="G84" s="163">
        <f>IFERROR(IF(G45,1/G53*$E$13*((SUMPRODUCT($E$18:$E$23,'3a) CCfD Parameter'!$E$21:$E$26,G74:G79,G85:G90)+1/(1+$E$13)*SUMPRODUCT($E$24:$E$29,'3a) CCfD Parameter'!$E$27:$E$32,G68:G73,G85:G90))),0),0)</f>
        <v>0</v>
      </c>
      <c r="H84" s="163">
        <f>IFERROR(IF(H45,1/H53*$E$13*((SUMPRODUCT($E$18:$E$23,'3a) CCfD Parameter'!$E$21:$E$26,H74:H79,H85:H90)+1/(1+$E$13)*SUMPRODUCT($E$24:$E$29,'3a) CCfD Parameter'!$E$27:$E$32,H68:H73,H85:H90))),0),0)</f>
        <v>0</v>
      </c>
      <c r="I84" s="163">
        <f>IFERROR(IF(I45,1/I53*$E$13*((SUMPRODUCT($E$18:$E$23,'3a) CCfD Parameter'!$E$21:$E$26,I74:I79,I85:I90)+1/(1+$E$13)*SUMPRODUCT($E$24:$E$29,'3a) CCfD Parameter'!$E$27:$E$32,I68:I73,I85:I90))),0),0)</f>
        <v>0</v>
      </c>
      <c r="J84" s="163">
        <f>IFERROR(IF(J45,1/J53*$E$13*((SUMPRODUCT($E$18:$E$23,'3a) CCfD Parameter'!$E$21:$E$26,J74:J79,J85:J90)+1/(1+$E$13)*SUMPRODUCT($E$24:$E$29,'3a) CCfD Parameter'!$E$27:$E$32,J68:J73,J85:J90))),0),0)</f>
        <v>0</v>
      </c>
      <c r="K84" s="163">
        <f>IFERROR(IF(K45,1/K53*$E$13*((SUMPRODUCT($E$18:$E$23,'3a) CCfD Parameter'!$E$21:$E$26,K74:K79,K85:K90)+1/(1+$E$13)*SUMPRODUCT($E$24:$E$29,'3a) CCfD Parameter'!$E$27:$E$32,K68:K73,K85:K90))),0),0)</f>
        <v>0</v>
      </c>
      <c r="L84" s="163">
        <f>IFERROR(IF(L45,1/L53*$E$13*((SUMPRODUCT($E$18:$E$23,'3a) CCfD Parameter'!$E$21:$E$26,L74:L79,L85:L90)+1/(1+$E$13)*SUMPRODUCT($E$24:$E$29,'3a) CCfD Parameter'!$E$27:$E$32,L68:L73,L85:L90))),0),0)</f>
        <v>0</v>
      </c>
      <c r="M84" s="163">
        <f>IFERROR(IF(M45,1/M53*$E$13*((SUMPRODUCT($E$18:$E$23,'3a) CCfD Parameter'!$E$21:$E$26,M74:M79,M85:M90)+1/(1+$E$13)*SUMPRODUCT($E$24:$E$29,'3a) CCfD Parameter'!$E$27:$E$32,M68:M73,M85:M90))),0),0)</f>
        <v>0</v>
      </c>
      <c r="N84" s="163">
        <f>IFERROR(IF(N45,1/N53*$E$13*((SUMPRODUCT($E$18:$E$23,'3a) CCfD Parameter'!$E$21:$E$26,N74:N79,N85:N90)+1/(1+$E$13)*SUMPRODUCT($E$24:$E$29,'3a) CCfD Parameter'!$E$27:$E$32,N68:N73,N85:N90))),0),0)</f>
        <v>0</v>
      </c>
      <c r="O84" s="163">
        <f>IFERROR(IF(O45,1/O53*$E$13*((SUMPRODUCT($E$18:$E$23,'3a) CCfD Parameter'!$E$21:$E$26,O74:O79,O85:O90)+1/(1+$E$13)*SUMPRODUCT($E$24:$E$29,'3a) CCfD Parameter'!$E$27:$E$32,O68:O73,O85:O90))),0),0)</f>
        <v>0</v>
      </c>
      <c r="P84" s="163">
        <f>IFERROR(IF(P45,1/P53*$E$13*((SUMPRODUCT($E$18:$E$23,'3a) CCfD Parameter'!$E$21:$E$26,P74:P79,P85:P90)+1/(1+$E$13)*SUMPRODUCT($E$24:$E$29,'3a) CCfD Parameter'!$E$27:$E$32,P68:P73,P85:P90))),0),0)</f>
        <v>0</v>
      </c>
      <c r="Q84" s="163">
        <f>IFERROR(IF(Q45,1/Q53*$E$13*((SUMPRODUCT($E$18:$E$23,'3a) CCfD Parameter'!$E$21:$E$26,Q74:Q79,Q85:Q90)+1/(1+$E$13)*SUMPRODUCT($E$24:$E$29,'3a) CCfD Parameter'!$E$27:$E$32,Q68:Q73,Q85:Q90))),0),0)</f>
        <v>0</v>
      </c>
      <c r="R84" s="163">
        <f>IFERROR(IF(R45,1/R53*$E$13*((SUMPRODUCT($E$18:$E$23,'3a) CCfD Parameter'!$E$21:$E$26,R74:R79,R85:R90)+1/(1+$E$13)*SUMPRODUCT($E$24:$E$29,'3a) CCfD Parameter'!$E$27:$E$32,R68:R73,R85:R90))),0),0)</f>
        <v>0</v>
      </c>
      <c r="S84" s="163">
        <f>IFERROR(IF(S45,1/S53*$E$13*((SUMPRODUCT($E$18:$E$23,'3a) CCfD Parameter'!$E$21:$E$26,S74:S79,S85:S90)+1/(1+$E$13)*SUMPRODUCT($E$24:$E$29,'3a) CCfD Parameter'!$E$27:$E$32,S68:S73,S85:S90))),0),0)</f>
        <v>0</v>
      </c>
      <c r="T84" s="317">
        <f>IFERROR(IF(T45,1/T53*$E$13*((SUMPRODUCT($E$18:$E$23,'3a) CCfD Parameter'!$E$21:$E$26,T74:T79,T85:T90)+1/(1+$E$13)*SUMPRODUCT('3a) CCfD Parameter'!$E$27:$E$32,T68:T73,T85:T90))),0),0)</f>
        <v>0</v>
      </c>
      <c r="U84" s="44"/>
      <c r="V84" s="44"/>
    </row>
    <row r="85" spans="1:22" s="47" customFormat="1" ht="30" customHeight="1">
      <c r="A85" s="1054"/>
      <c r="B85" s="61" t="s">
        <v>365</v>
      </c>
      <c r="C85" s="64"/>
      <c r="D85" s="100" t="s">
        <v>101</v>
      </c>
      <c r="E85" s="176" t="e">
        <f>IF(E45,HLOOKUP('4c) Berechnungen_MFS'!E83,'3a) CCfD Parameter'!$E$35:$AE$42,3),0)</f>
        <v>#N/A</v>
      </c>
      <c r="F85" s="177" t="e">
        <f>IF(F45,HLOOKUP('4c) Berechnungen_MFS'!F83,'3a) CCfD Parameter'!$E$35:$AE$42,3),0)</f>
        <v>#N/A</v>
      </c>
      <c r="G85" s="177" t="e">
        <f>IF(G45,HLOOKUP('4c) Berechnungen_MFS'!G83,'3a) CCfD Parameter'!$E$35:$AE$42,3),0)</f>
        <v>#N/A</v>
      </c>
      <c r="H85" s="177" t="e">
        <f>IF(H45,HLOOKUP('4c) Berechnungen_MFS'!H83,'3a) CCfD Parameter'!$E$35:$AE$42,3),0)</f>
        <v>#N/A</v>
      </c>
      <c r="I85" s="177" t="e">
        <f>IF(I45,HLOOKUP('4c) Berechnungen_MFS'!I83,'3a) CCfD Parameter'!$E$35:$AE$42,3),0)</f>
        <v>#N/A</v>
      </c>
      <c r="J85" s="177" t="e">
        <f>IF(J45,HLOOKUP('4c) Berechnungen_MFS'!J83,'3a) CCfD Parameter'!$E$35:$AE$42,3),0)</f>
        <v>#N/A</v>
      </c>
      <c r="K85" s="177" t="e">
        <f>IF(K45,HLOOKUP('4c) Berechnungen_MFS'!K83,'3a) CCfD Parameter'!$E$35:$AE$42,3),0)</f>
        <v>#N/A</v>
      </c>
      <c r="L85" s="177" t="e">
        <f>IF(L45,HLOOKUP('4c) Berechnungen_MFS'!L83,'3a) CCfD Parameter'!$E$35:$AE$42,3),0)</f>
        <v>#N/A</v>
      </c>
      <c r="M85" s="177" t="e">
        <f>IF(M45,HLOOKUP('4c) Berechnungen_MFS'!M83,'3a) CCfD Parameter'!$E$35:$AE$42,3),0)</f>
        <v>#N/A</v>
      </c>
      <c r="N85" s="177" t="e">
        <f>IF(N45,HLOOKUP('4c) Berechnungen_MFS'!N83,'3a) CCfD Parameter'!$E$35:$AE$42,3),0)</f>
        <v>#N/A</v>
      </c>
      <c r="O85" s="177" t="e">
        <f>IF(O45,HLOOKUP('4c) Berechnungen_MFS'!O83,'3a) CCfD Parameter'!$E$35:$AE$42,3),0)</f>
        <v>#N/A</v>
      </c>
      <c r="P85" s="177" t="e">
        <f>IF(P45,HLOOKUP('4c) Berechnungen_MFS'!P83,'3a) CCfD Parameter'!$E$35:$AE$42,3),0)</f>
        <v>#N/A</v>
      </c>
      <c r="Q85" s="177" t="e">
        <f>IF(Q45,HLOOKUP('4c) Berechnungen_MFS'!Q83,'3a) CCfD Parameter'!$E$35:$AE$42,3),0)</f>
        <v>#N/A</v>
      </c>
      <c r="R85" s="177" t="e">
        <f>IF(R45,HLOOKUP('4c) Berechnungen_MFS'!R83,'3a) CCfD Parameter'!$E$35:$AE$42,3),0)</f>
        <v>#N/A</v>
      </c>
      <c r="S85" s="177" t="e">
        <f>IF(S45,HLOOKUP('4c) Berechnungen_MFS'!S83,'3a) CCfD Parameter'!$E$35:$AE$42,3),0)</f>
        <v>#N/A</v>
      </c>
      <c r="T85" s="320">
        <f>IF(T45,HLOOKUP('4c) Berechnungen_MFS'!T83,'3a) CCfD Parameter'!$E$35:$AE$42,3),0)</f>
        <v>0</v>
      </c>
      <c r="U85" s="44"/>
      <c r="V85" s="44"/>
    </row>
    <row r="86" spans="1:22" s="47" customFormat="1" ht="30" customHeight="1">
      <c r="A86" s="1054"/>
      <c r="B86" s="161" t="s">
        <v>366</v>
      </c>
      <c r="C86" s="179"/>
      <c r="D86" s="181" t="s">
        <v>101</v>
      </c>
      <c r="E86" s="182" t="e">
        <f>IF(E45,HLOOKUP('4c) Berechnungen_MFS'!E83,'3a) CCfD Parameter'!$E$35:$AE$42,4),0)</f>
        <v>#N/A</v>
      </c>
      <c r="F86" s="177" t="e">
        <f>IF(F45,HLOOKUP('4c) Berechnungen_MFS'!F83,'3a) CCfD Parameter'!$E$35:$AE$42,4),0)</f>
        <v>#N/A</v>
      </c>
      <c r="G86" s="177" t="e">
        <f>IF(G45,HLOOKUP('4c) Berechnungen_MFS'!G83,'3a) CCfD Parameter'!$E$35:$AE$42,4),0)</f>
        <v>#N/A</v>
      </c>
      <c r="H86" s="177" t="e">
        <f>IF(H45,HLOOKUP('4c) Berechnungen_MFS'!H83,'3a) CCfD Parameter'!$E$35:$AE$42,4),0)</f>
        <v>#N/A</v>
      </c>
      <c r="I86" s="177" t="e">
        <f>IF(I45,HLOOKUP('4c) Berechnungen_MFS'!I83,'3a) CCfD Parameter'!$E$35:$AE$42,4),0)</f>
        <v>#N/A</v>
      </c>
      <c r="J86" s="177" t="e">
        <f>IF(J45,HLOOKUP('4c) Berechnungen_MFS'!J83,'3a) CCfD Parameter'!$E$35:$AE$42,4),0)</f>
        <v>#N/A</v>
      </c>
      <c r="K86" s="177" t="e">
        <f>IF(K45,HLOOKUP('4c) Berechnungen_MFS'!K83,'3a) CCfD Parameter'!$E$35:$AE$42,4),0)</f>
        <v>#N/A</v>
      </c>
      <c r="L86" s="177" t="e">
        <f>IF(L45,HLOOKUP('4c) Berechnungen_MFS'!L83,'3a) CCfD Parameter'!$E$35:$AE$42,4),0)</f>
        <v>#N/A</v>
      </c>
      <c r="M86" s="177" t="e">
        <f>IF(M45,HLOOKUP('4c) Berechnungen_MFS'!M83,'3a) CCfD Parameter'!$E$35:$AE$42,4),0)</f>
        <v>#N/A</v>
      </c>
      <c r="N86" s="177" t="e">
        <f>IF(N45,HLOOKUP('4c) Berechnungen_MFS'!N83,'3a) CCfD Parameter'!$E$35:$AE$42,4),0)</f>
        <v>#N/A</v>
      </c>
      <c r="O86" s="177" t="e">
        <f>IF(O45,HLOOKUP('4c) Berechnungen_MFS'!O83,'3a) CCfD Parameter'!$E$35:$AE$42,4),0)</f>
        <v>#N/A</v>
      </c>
      <c r="P86" s="177" t="e">
        <f>IF(P45,HLOOKUP('4c) Berechnungen_MFS'!P83,'3a) CCfD Parameter'!$E$35:$AE$42,4),0)</f>
        <v>#N/A</v>
      </c>
      <c r="Q86" s="177" t="e">
        <f>IF(Q45,HLOOKUP('4c) Berechnungen_MFS'!Q83,'3a) CCfD Parameter'!$E$35:$AE$42,4),0)</f>
        <v>#N/A</v>
      </c>
      <c r="R86" s="177" t="e">
        <f>IF(R45,HLOOKUP('4c) Berechnungen_MFS'!R83,'3a) CCfD Parameter'!$E$35:$AE$42,4),0)</f>
        <v>#N/A</v>
      </c>
      <c r="S86" s="177" t="e">
        <f>IF(S45,HLOOKUP('4c) Berechnungen_MFS'!S83,'3a) CCfD Parameter'!$E$35:$AE$42,4),0)</f>
        <v>#N/A</v>
      </c>
      <c r="T86" s="320">
        <f>IF(T45,HLOOKUP('4c) Berechnungen_MFS'!T83,'3a) CCfD Parameter'!$E$35:$AE$42,4),0)</f>
        <v>0</v>
      </c>
      <c r="U86" s="44"/>
      <c r="V86" s="44"/>
    </row>
    <row r="87" spans="1:22" s="47" customFormat="1" ht="30" customHeight="1">
      <c r="A87" s="1054"/>
      <c r="B87" s="61" t="s">
        <v>367</v>
      </c>
      <c r="C87" s="64"/>
      <c r="D87" s="100" t="s">
        <v>101</v>
      </c>
      <c r="E87" s="176" t="e">
        <f>IF(E45,HLOOKUP('4c) Berechnungen_MFS'!E83,'3a) CCfD Parameter'!$E$35:$AE$42,5),0)</f>
        <v>#N/A</v>
      </c>
      <c r="F87" s="177" t="e">
        <f>IF(F45,HLOOKUP('4c) Berechnungen_MFS'!F83,'3a) CCfD Parameter'!$E$35:$AE$42,5),0)</f>
        <v>#N/A</v>
      </c>
      <c r="G87" s="177" t="e">
        <f>IF(G45,HLOOKUP('4c) Berechnungen_MFS'!G83,'3a) CCfD Parameter'!$E$35:$AE$42,5),0)</f>
        <v>#N/A</v>
      </c>
      <c r="H87" s="177" t="e">
        <f>IF(H45,HLOOKUP('4c) Berechnungen_MFS'!H83,'3a) CCfD Parameter'!$E$35:$AE$42,5),0)</f>
        <v>#N/A</v>
      </c>
      <c r="I87" s="177" t="e">
        <f>IF(I45,HLOOKUP('4c) Berechnungen_MFS'!I83,'3a) CCfD Parameter'!$E$35:$AE$42,5),0)</f>
        <v>#N/A</v>
      </c>
      <c r="J87" s="177" t="e">
        <f>IF(J45,HLOOKUP('4c) Berechnungen_MFS'!J83,'3a) CCfD Parameter'!$E$35:$AE$42,5),0)</f>
        <v>#N/A</v>
      </c>
      <c r="K87" s="177" t="e">
        <f>IF(K45,HLOOKUP('4c) Berechnungen_MFS'!K83,'3a) CCfD Parameter'!$E$35:$AE$42,5),0)</f>
        <v>#N/A</v>
      </c>
      <c r="L87" s="177" t="e">
        <f>IF(L45,HLOOKUP('4c) Berechnungen_MFS'!L83,'3a) CCfD Parameter'!$E$35:$AE$42,5),0)</f>
        <v>#N/A</v>
      </c>
      <c r="M87" s="177" t="e">
        <f>IF(M45,HLOOKUP('4c) Berechnungen_MFS'!M83,'3a) CCfD Parameter'!$E$35:$AE$42,5),0)</f>
        <v>#N/A</v>
      </c>
      <c r="N87" s="177" t="e">
        <f>IF(N45,HLOOKUP('4c) Berechnungen_MFS'!N83,'3a) CCfD Parameter'!$E$35:$AE$42,5),0)</f>
        <v>#N/A</v>
      </c>
      <c r="O87" s="177" t="e">
        <f>IF(O45,HLOOKUP('4c) Berechnungen_MFS'!O83,'3a) CCfD Parameter'!$E$35:$AE$42,5),0)</f>
        <v>#N/A</v>
      </c>
      <c r="P87" s="177" t="e">
        <f>IF(P45,HLOOKUP('4c) Berechnungen_MFS'!P83,'3a) CCfD Parameter'!$E$35:$AE$42,5),0)</f>
        <v>#N/A</v>
      </c>
      <c r="Q87" s="177" t="e">
        <f>IF(Q45,HLOOKUP('4c) Berechnungen_MFS'!Q83,'3a) CCfD Parameter'!$E$35:$AE$42,5),0)</f>
        <v>#N/A</v>
      </c>
      <c r="R87" s="177" t="e">
        <f>IF(R45,HLOOKUP('4c) Berechnungen_MFS'!R83,'3a) CCfD Parameter'!$E$35:$AE$42,5),0)</f>
        <v>#N/A</v>
      </c>
      <c r="S87" s="177" t="e">
        <f>IF(S45,HLOOKUP('4c) Berechnungen_MFS'!S83,'3a) CCfD Parameter'!$E$35:$AE$42,5),0)</f>
        <v>#N/A</v>
      </c>
      <c r="T87" s="320">
        <f>IF(T45,HLOOKUP('4c) Berechnungen_MFS'!T83,'3a) CCfD Parameter'!$E$35:$AE$42,5),0)</f>
        <v>0</v>
      </c>
      <c r="U87" s="44"/>
      <c r="V87" s="44"/>
    </row>
    <row r="88" spans="1:22" s="47" customFormat="1" ht="30" customHeight="1">
      <c r="A88" s="1054"/>
      <c r="B88" s="42" t="s">
        <v>368</v>
      </c>
      <c r="C88" s="179"/>
      <c r="D88" s="175" t="s">
        <v>101</v>
      </c>
      <c r="E88" s="176" t="e">
        <f>IF(E45,HLOOKUP('4c) Berechnungen_MFS'!E83,'3a) CCfD Parameter'!$E$35:$AE$42,6),0)</f>
        <v>#N/A</v>
      </c>
      <c r="F88" s="177" t="e">
        <f>IF(F45,HLOOKUP('4c) Berechnungen_MFS'!F83,'3a) CCfD Parameter'!$E$35:$AE$42,6),0)</f>
        <v>#N/A</v>
      </c>
      <c r="G88" s="177" t="e">
        <f>IF(G45,HLOOKUP('4c) Berechnungen_MFS'!G83,'3a) CCfD Parameter'!$E$35:$AE$42,6),0)</f>
        <v>#N/A</v>
      </c>
      <c r="H88" s="177" t="e">
        <f>IF(H45,HLOOKUP('4c) Berechnungen_MFS'!H83,'3a) CCfD Parameter'!$E$35:$AE$42,6),0)</f>
        <v>#N/A</v>
      </c>
      <c r="I88" s="177" t="e">
        <f>IF(I45,HLOOKUP('4c) Berechnungen_MFS'!I83,'3a) CCfD Parameter'!$E$35:$AE$42,6),0)</f>
        <v>#N/A</v>
      </c>
      <c r="J88" s="177" t="e">
        <f>IF(J45,HLOOKUP('4c) Berechnungen_MFS'!J83,'3a) CCfD Parameter'!$E$35:$AE$42,6),0)</f>
        <v>#N/A</v>
      </c>
      <c r="K88" s="177" t="e">
        <f>IF(K45,HLOOKUP('4c) Berechnungen_MFS'!K83,'3a) CCfD Parameter'!$E$35:$AE$42,6),0)</f>
        <v>#N/A</v>
      </c>
      <c r="L88" s="177" t="e">
        <f>IF(L45,HLOOKUP('4c) Berechnungen_MFS'!L83,'3a) CCfD Parameter'!$E$35:$AE$42,6),0)</f>
        <v>#N/A</v>
      </c>
      <c r="M88" s="177" t="e">
        <f>IF(M45,HLOOKUP('4c) Berechnungen_MFS'!M83,'3a) CCfD Parameter'!$E$35:$AE$42,6),0)</f>
        <v>#N/A</v>
      </c>
      <c r="N88" s="177" t="e">
        <f>IF(N45,HLOOKUP('4c) Berechnungen_MFS'!N83,'3a) CCfD Parameter'!$E$35:$AE$42,6),0)</f>
        <v>#N/A</v>
      </c>
      <c r="O88" s="177" t="e">
        <f>IF(O45,HLOOKUP('4c) Berechnungen_MFS'!O83,'3a) CCfD Parameter'!$E$35:$AE$42,6),0)</f>
        <v>#N/A</v>
      </c>
      <c r="P88" s="177" t="e">
        <f>IF(P45,HLOOKUP('4c) Berechnungen_MFS'!P83,'3a) CCfD Parameter'!$E$35:$AE$42,6),0)</f>
        <v>#N/A</v>
      </c>
      <c r="Q88" s="177" t="e">
        <f>IF(Q45,HLOOKUP('4c) Berechnungen_MFS'!Q83,'3a) CCfD Parameter'!$E$35:$AE$42,6),0)</f>
        <v>#N/A</v>
      </c>
      <c r="R88" s="177" t="e">
        <f>IF(R45,HLOOKUP('4c) Berechnungen_MFS'!R83,'3a) CCfD Parameter'!$E$35:$AE$42,6),0)</f>
        <v>#N/A</v>
      </c>
      <c r="S88" s="177" t="e">
        <f>IF(S45,HLOOKUP('4c) Berechnungen_MFS'!S83,'3a) CCfD Parameter'!$E$35:$AE$42,6),0)</f>
        <v>#N/A</v>
      </c>
      <c r="T88" s="320">
        <f>IF(T45,HLOOKUP('4c) Berechnungen_MFS'!T83,'3a) CCfD Parameter'!$E$35:$AE$42,6),0)</f>
        <v>0</v>
      </c>
      <c r="U88" s="44"/>
      <c r="V88" s="44"/>
    </row>
    <row r="89" spans="1:22" s="47" customFormat="1" ht="30" customHeight="1">
      <c r="A89" s="1054"/>
      <c r="B89" s="61" t="s">
        <v>369</v>
      </c>
      <c r="C89" s="64"/>
      <c r="D89" s="100" t="s">
        <v>101</v>
      </c>
      <c r="E89" s="176" t="e">
        <f>IF(E45,HLOOKUP('4c) Berechnungen_MFS'!E83,'3a) CCfD Parameter'!$E$35:$AE$42,7),0)</f>
        <v>#N/A</v>
      </c>
      <c r="F89" s="177" t="e">
        <f>IF(F45,HLOOKUP('4c) Berechnungen_MFS'!F83,'3a) CCfD Parameter'!$E$35:$AE$42,7),0)</f>
        <v>#N/A</v>
      </c>
      <c r="G89" s="177" t="e">
        <f>IF(G45,HLOOKUP('4c) Berechnungen_MFS'!G83,'3a) CCfD Parameter'!$E$35:$AE$42,7),0)</f>
        <v>#N/A</v>
      </c>
      <c r="H89" s="177" t="e">
        <f>IF(H45,HLOOKUP('4c) Berechnungen_MFS'!H83,'3a) CCfD Parameter'!$E$35:$AE$42,7),0)</f>
        <v>#N/A</v>
      </c>
      <c r="I89" s="177" t="e">
        <f>IF(I45,HLOOKUP('4c) Berechnungen_MFS'!I83,'3a) CCfD Parameter'!$E$35:$AE$42,7),0)</f>
        <v>#N/A</v>
      </c>
      <c r="J89" s="177" t="e">
        <f>IF(J45,HLOOKUP('4c) Berechnungen_MFS'!J83,'3a) CCfD Parameter'!$E$35:$AE$42,7),0)</f>
        <v>#N/A</v>
      </c>
      <c r="K89" s="177" t="e">
        <f>IF(K45,HLOOKUP('4c) Berechnungen_MFS'!K83,'3a) CCfD Parameter'!$E$35:$AE$42,7),0)</f>
        <v>#N/A</v>
      </c>
      <c r="L89" s="177" t="e">
        <f>IF(L45,HLOOKUP('4c) Berechnungen_MFS'!L83,'3a) CCfD Parameter'!$E$35:$AE$42,7),0)</f>
        <v>#N/A</v>
      </c>
      <c r="M89" s="177" t="e">
        <f>IF(M45,HLOOKUP('4c) Berechnungen_MFS'!M83,'3a) CCfD Parameter'!$E$35:$AE$42,7),0)</f>
        <v>#N/A</v>
      </c>
      <c r="N89" s="177" t="e">
        <f>IF(N45,HLOOKUP('4c) Berechnungen_MFS'!N83,'3a) CCfD Parameter'!$E$35:$AE$42,7),0)</f>
        <v>#N/A</v>
      </c>
      <c r="O89" s="177" t="e">
        <f>IF(O45,HLOOKUP('4c) Berechnungen_MFS'!O83,'3a) CCfD Parameter'!$E$35:$AE$42,7),0)</f>
        <v>#N/A</v>
      </c>
      <c r="P89" s="177" t="e">
        <f>IF(P45,HLOOKUP('4c) Berechnungen_MFS'!P83,'3a) CCfD Parameter'!$E$35:$AE$42,7),0)</f>
        <v>#N/A</v>
      </c>
      <c r="Q89" s="177" t="e">
        <f>IF(Q45,HLOOKUP('4c) Berechnungen_MFS'!Q83,'3a) CCfD Parameter'!$E$35:$AE$42,7),0)</f>
        <v>#N/A</v>
      </c>
      <c r="R89" s="177" t="e">
        <f>IF(R45,HLOOKUP('4c) Berechnungen_MFS'!R83,'3a) CCfD Parameter'!$E$35:$AE$42,7),0)</f>
        <v>#N/A</v>
      </c>
      <c r="S89" s="177" t="e">
        <f>IF(S45,HLOOKUP('4c) Berechnungen_MFS'!S83,'3a) CCfD Parameter'!$E$35:$AE$42,7),0)</f>
        <v>#N/A</v>
      </c>
      <c r="T89" s="320">
        <f>IF(T45,HLOOKUP('4c) Berechnungen_MFS'!T83,'3a) CCfD Parameter'!$E$35:$AE$42,7),0)</f>
        <v>0</v>
      </c>
      <c r="U89" s="44"/>
      <c r="V89" s="44"/>
    </row>
    <row r="90" spans="1:22" s="47" customFormat="1" ht="30" customHeight="1">
      <c r="A90" s="1054"/>
      <c r="B90" s="42" t="s">
        <v>370</v>
      </c>
      <c r="C90" s="179"/>
      <c r="D90" s="178" t="s">
        <v>101</v>
      </c>
      <c r="E90" s="176" t="e">
        <f>IF(E45,HLOOKUP('4c) Berechnungen_MFS'!E83,'3a) CCfD Parameter'!$E$35:$AE$42,8),0)</f>
        <v>#N/A</v>
      </c>
      <c r="F90" s="177" t="e">
        <f>IF(F45,HLOOKUP('4c) Berechnungen_MFS'!F83,'3a) CCfD Parameter'!$E$35:$AE$42,8),0)</f>
        <v>#N/A</v>
      </c>
      <c r="G90" s="177" t="e">
        <f>IF(G45,HLOOKUP('4c) Berechnungen_MFS'!G83,'3a) CCfD Parameter'!$E$35:$AE$42,8),0)</f>
        <v>#N/A</v>
      </c>
      <c r="H90" s="177" t="e">
        <f>IF(H45,HLOOKUP('4c) Berechnungen_MFS'!H83,'3a) CCfD Parameter'!$E$35:$AE$42,8),0)</f>
        <v>#N/A</v>
      </c>
      <c r="I90" s="177" t="e">
        <f>IF(I45,HLOOKUP('4c) Berechnungen_MFS'!I83,'3a) CCfD Parameter'!$E$35:$AE$42,8),0)</f>
        <v>#N/A</v>
      </c>
      <c r="J90" s="177" t="e">
        <f>IF(J45,HLOOKUP('4c) Berechnungen_MFS'!J83,'3a) CCfD Parameter'!$E$35:$AE$42,8),0)</f>
        <v>#N/A</v>
      </c>
      <c r="K90" s="177" t="e">
        <f>IF(K45,HLOOKUP('4c) Berechnungen_MFS'!K83,'3a) CCfD Parameter'!$E$35:$AE$42,8),0)</f>
        <v>#N/A</v>
      </c>
      <c r="L90" s="177" t="e">
        <f>IF(L45,HLOOKUP('4c) Berechnungen_MFS'!L83,'3a) CCfD Parameter'!$E$35:$AE$42,8),0)</f>
        <v>#N/A</v>
      </c>
      <c r="M90" s="177" t="e">
        <f>IF(M45,HLOOKUP('4c) Berechnungen_MFS'!M83,'3a) CCfD Parameter'!$E$35:$AE$42,8),0)</f>
        <v>#N/A</v>
      </c>
      <c r="N90" s="177" t="e">
        <f>IF(N45,HLOOKUP('4c) Berechnungen_MFS'!N83,'3a) CCfD Parameter'!$E$35:$AE$42,8),0)</f>
        <v>#N/A</v>
      </c>
      <c r="O90" s="177" t="e">
        <f>IF(O45,HLOOKUP('4c) Berechnungen_MFS'!O83,'3a) CCfD Parameter'!$E$35:$AE$42,8),0)</f>
        <v>#N/A</v>
      </c>
      <c r="P90" s="177" t="e">
        <f>IF(P45,HLOOKUP('4c) Berechnungen_MFS'!P83,'3a) CCfD Parameter'!$E$35:$AE$42,8),0)</f>
        <v>#N/A</v>
      </c>
      <c r="Q90" s="177" t="e">
        <f>IF(Q45,HLOOKUP('4c) Berechnungen_MFS'!Q83,'3a) CCfD Parameter'!$E$35:$AE$42,8),0)</f>
        <v>#N/A</v>
      </c>
      <c r="R90" s="177" t="e">
        <f>IF(R45,HLOOKUP('4c) Berechnungen_MFS'!R83,'3a) CCfD Parameter'!$E$35:$AE$42,8),0)</f>
        <v>#N/A</v>
      </c>
      <c r="S90" s="177" t="e">
        <f>IF(S45,HLOOKUP('4c) Berechnungen_MFS'!S83,'3a) CCfD Parameter'!$E$35:$AE$42,8),0)</f>
        <v>#N/A</v>
      </c>
      <c r="T90" s="320">
        <f>IF(T45,HLOOKUP('4c) Berechnungen_MFS'!T83,'3a) CCfD Parameter'!$E$35:$AE$42,8),0)</f>
        <v>0</v>
      </c>
      <c r="U90" s="44"/>
      <c r="V90" s="44"/>
    </row>
    <row r="91" spans="1:22" s="47" customFormat="1" ht="58.5" customHeight="1">
      <c r="A91" s="1054"/>
      <c r="B91" s="180" t="s">
        <v>371</v>
      </c>
      <c r="C91" s="111"/>
      <c r="D91" s="194" t="s">
        <v>55</v>
      </c>
      <c r="E91" s="176" t="e">
        <f>IF(E45,HLOOKUP('4c) Berechnungen_MFS'!E83,'3a) CCfD Parameter'!$E$35:$AE$36,2),0)</f>
        <v>#N/A</v>
      </c>
      <c r="F91" s="177" t="e">
        <f>IF(F45,HLOOKUP('4c) Berechnungen_MFS'!F83,'3a) CCfD Parameter'!$E$35:$AE$36,2),0)</f>
        <v>#N/A</v>
      </c>
      <c r="G91" s="177" t="e">
        <f>IF(G45,HLOOKUP('4c) Berechnungen_MFS'!G83,'3a) CCfD Parameter'!$E$35:$AE$36,2),0)</f>
        <v>#N/A</v>
      </c>
      <c r="H91" s="177" t="e">
        <f>IF(H45,HLOOKUP('4c) Berechnungen_MFS'!H83,'3a) CCfD Parameter'!$E$35:$AE$36,2),0)</f>
        <v>#N/A</v>
      </c>
      <c r="I91" s="177" t="e">
        <f>IF(I45,HLOOKUP('4c) Berechnungen_MFS'!I83,'3a) CCfD Parameter'!$E$35:$AE$36,2),0)</f>
        <v>#N/A</v>
      </c>
      <c r="J91" s="177" t="e">
        <f>IF(J45,HLOOKUP('4c) Berechnungen_MFS'!J83,'3a) CCfD Parameter'!$E$35:$AE$36,2),0)</f>
        <v>#N/A</v>
      </c>
      <c r="K91" s="177" t="e">
        <f>IF(K45,HLOOKUP('4c) Berechnungen_MFS'!K83,'3a) CCfD Parameter'!$E$35:$AE$36,2),0)</f>
        <v>#N/A</v>
      </c>
      <c r="L91" s="177" t="e">
        <f>IF(L45,HLOOKUP('4c) Berechnungen_MFS'!L83,'3a) CCfD Parameter'!$E$35:$AE$36,2),0)</f>
        <v>#N/A</v>
      </c>
      <c r="M91" s="177" t="e">
        <f>IF(M45,HLOOKUP('4c) Berechnungen_MFS'!M83,'3a) CCfD Parameter'!$E$35:$AE$36,2),0)</f>
        <v>#N/A</v>
      </c>
      <c r="N91" s="177" t="e">
        <f>IF(N45,HLOOKUP('4c) Berechnungen_MFS'!N83,'3a) CCfD Parameter'!$E$35:$AE$36,2),0)</f>
        <v>#N/A</v>
      </c>
      <c r="O91" s="177" t="e">
        <f>IF(O45,HLOOKUP('4c) Berechnungen_MFS'!O83,'3a) CCfD Parameter'!$E$35:$AE$36,2),0)</f>
        <v>#N/A</v>
      </c>
      <c r="P91" s="177" t="e">
        <f>IF(P45,HLOOKUP('4c) Berechnungen_MFS'!P83,'3a) CCfD Parameter'!$E$35:$AE$36,2),0)</f>
        <v>#N/A</v>
      </c>
      <c r="Q91" s="177" t="e">
        <f>IF(Q45,HLOOKUP('4c) Berechnungen_MFS'!Q83,'3a) CCfD Parameter'!$E$35:$AE$36,2),0)</f>
        <v>#N/A</v>
      </c>
      <c r="R91" s="177" t="e">
        <f>IF(R45,HLOOKUP('4c) Berechnungen_MFS'!R83,'3a) CCfD Parameter'!$E$35:$AE$36,2),0)</f>
        <v>#N/A</v>
      </c>
      <c r="S91" s="177" t="e">
        <f>IF(S45,HLOOKUP('4c) Berechnungen_MFS'!S83,'3a) CCfD Parameter'!$E$35:$AE$36,2),0)</f>
        <v>#N/A</v>
      </c>
      <c r="T91" s="320">
        <f>IF(T45,HLOOKUP('4c) Berechnungen_MFS'!T83,'3a) CCfD Parameter'!$E$35:$AE$36,2),0)</f>
        <v>0</v>
      </c>
      <c r="U91" s="44"/>
      <c r="V91" s="44"/>
    </row>
    <row r="92" spans="1:22" s="47" customFormat="1" ht="52.5" customHeight="1">
      <c r="A92" s="1054"/>
      <c r="B92" s="42" t="s">
        <v>372</v>
      </c>
      <c r="C92" s="74"/>
      <c r="D92" s="102" t="s">
        <v>55</v>
      </c>
      <c r="E92" s="103" t="e">
        <f t="shared" ref="E92:T92" si="28">IF(E45,$E12+E$84-E$91,0)</f>
        <v>#N/A</v>
      </c>
      <c r="F92" s="103" t="e">
        <f t="shared" si="28"/>
        <v>#N/A</v>
      </c>
      <c r="G92" s="103" t="e">
        <f t="shared" si="28"/>
        <v>#N/A</v>
      </c>
      <c r="H92" s="103" t="e">
        <f t="shared" si="28"/>
        <v>#N/A</v>
      </c>
      <c r="I92" s="103" t="e">
        <f t="shared" si="28"/>
        <v>#N/A</v>
      </c>
      <c r="J92" s="103" t="e">
        <f t="shared" si="28"/>
        <v>#N/A</v>
      </c>
      <c r="K92" s="103" t="e">
        <f t="shared" si="28"/>
        <v>#N/A</v>
      </c>
      <c r="L92" s="103" t="e">
        <f t="shared" si="28"/>
        <v>#N/A</v>
      </c>
      <c r="M92" s="103" t="e">
        <f t="shared" si="28"/>
        <v>#N/A</v>
      </c>
      <c r="N92" s="103" t="e">
        <f t="shared" si="28"/>
        <v>#N/A</v>
      </c>
      <c r="O92" s="103" t="e">
        <f t="shared" si="28"/>
        <v>#N/A</v>
      </c>
      <c r="P92" s="103" t="e">
        <f t="shared" si="28"/>
        <v>#N/A</v>
      </c>
      <c r="Q92" s="103" t="e">
        <f t="shared" si="28"/>
        <v>#N/A</v>
      </c>
      <c r="R92" s="103" t="e">
        <f t="shared" si="28"/>
        <v>#N/A</v>
      </c>
      <c r="S92" s="103" t="e">
        <f t="shared" si="28"/>
        <v>#N/A</v>
      </c>
      <c r="T92" s="317">
        <f t="shared" si="28"/>
        <v>0</v>
      </c>
      <c r="U92" s="44"/>
      <c r="V92" s="44"/>
    </row>
    <row r="93" spans="1:22" s="47" customFormat="1" ht="56.25" customHeight="1">
      <c r="A93" s="1054"/>
      <c r="B93" s="61" t="s">
        <v>71</v>
      </c>
      <c r="C93" s="75"/>
      <c r="D93" s="100" t="s">
        <v>72</v>
      </c>
      <c r="E93" s="101" t="e">
        <f>IF(E53&gt;=0,IF((E92*E53)&gt;0,E92*E53,0),0)</f>
        <v>#N/A</v>
      </c>
      <c r="F93" s="556" t="e">
        <f t="shared" ref="F93:T93" si="29">IF(F53&gt;=0,IF((F92*F53)&gt;0,F92*F53,0),0)</f>
        <v>#N/A</v>
      </c>
      <c r="G93" s="556" t="e">
        <f t="shared" si="29"/>
        <v>#N/A</v>
      </c>
      <c r="H93" s="556" t="e">
        <f t="shared" si="29"/>
        <v>#N/A</v>
      </c>
      <c r="I93" s="556" t="e">
        <f t="shared" si="29"/>
        <v>#N/A</v>
      </c>
      <c r="J93" s="556" t="e">
        <f t="shared" si="29"/>
        <v>#N/A</v>
      </c>
      <c r="K93" s="556" t="e">
        <f t="shared" si="29"/>
        <v>#N/A</v>
      </c>
      <c r="L93" s="556" t="e">
        <f t="shared" si="29"/>
        <v>#N/A</v>
      </c>
      <c r="M93" s="556" t="e">
        <f t="shared" si="29"/>
        <v>#N/A</v>
      </c>
      <c r="N93" s="556" t="e">
        <f t="shared" si="29"/>
        <v>#N/A</v>
      </c>
      <c r="O93" s="556" t="e">
        <f t="shared" si="29"/>
        <v>#N/A</v>
      </c>
      <c r="P93" s="556" t="e">
        <f t="shared" si="29"/>
        <v>#N/A</v>
      </c>
      <c r="Q93" s="556" t="e">
        <f t="shared" si="29"/>
        <v>#N/A</v>
      </c>
      <c r="R93" s="556" t="e">
        <f t="shared" si="29"/>
        <v>#N/A</v>
      </c>
      <c r="S93" s="556" t="e">
        <f t="shared" si="29"/>
        <v>#N/A</v>
      </c>
      <c r="T93" s="557">
        <f t="shared" si="29"/>
        <v>0</v>
      </c>
      <c r="U93" s="487"/>
      <c r="V93" s="44"/>
    </row>
    <row r="94" spans="1:22" s="47" customFormat="1" ht="56.25" customHeight="1" thickBot="1">
      <c r="A94" s="1054"/>
      <c r="B94" s="42" t="s">
        <v>373</v>
      </c>
      <c r="C94" s="74"/>
      <c r="D94" s="102" t="s">
        <v>72</v>
      </c>
      <c r="E94" s="963" t="e">
        <f>IF('2b) Allg. Inputs'!$C$10="Nein",ROUNDDOWN(E93,0),ROUNDDOWN(E93*'2b) Allg. Inputs'!$C$11,0))</f>
        <v>#N/A</v>
      </c>
      <c r="F94" s="964" t="e">
        <f>IF('2b) Allg. Inputs'!$C$10="Nein",ROUNDDOWN(F93,0),ROUNDDOWN(F93*'2b) Allg. Inputs'!$C$11,0))</f>
        <v>#N/A</v>
      </c>
      <c r="G94" s="965" t="e">
        <f>IF('2b) Allg. Inputs'!$C$10="Nein",ROUNDDOWN(G93,0),ROUNDDOWN(G93*'2b) Allg. Inputs'!$C$11,0))</f>
        <v>#N/A</v>
      </c>
      <c r="H94" s="965" t="e">
        <f>IF('2b) Allg. Inputs'!$C$10="Nein",ROUNDDOWN(H93,0),ROUNDDOWN(H93*'2b) Allg. Inputs'!$C$11,0))</f>
        <v>#N/A</v>
      </c>
      <c r="I94" s="965" t="e">
        <f>IF('2b) Allg. Inputs'!$C$10="Nein",ROUNDDOWN(I93,0),ROUNDDOWN(I93*'2b) Allg. Inputs'!$C$11,0))</f>
        <v>#N/A</v>
      </c>
      <c r="J94" s="965" t="e">
        <f>IF('2b) Allg. Inputs'!$C$10="Nein",ROUNDDOWN(J93,0),ROUNDDOWN(J93*'2b) Allg. Inputs'!$C$11,0))</f>
        <v>#N/A</v>
      </c>
      <c r="K94" s="965" t="e">
        <f>IF('2b) Allg. Inputs'!$C$10="Nein",ROUNDDOWN(K93,0),ROUNDDOWN(K93*'2b) Allg. Inputs'!$C$11,0))</f>
        <v>#N/A</v>
      </c>
      <c r="L94" s="965" t="e">
        <f>IF('2b) Allg. Inputs'!$C$10="Nein",ROUNDDOWN(L93,0),ROUNDDOWN(L93*'2b) Allg. Inputs'!$C$11,0))</f>
        <v>#N/A</v>
      </c>
      <c r="M94" s="965" t="e">
        <f>IF('2b) Allg. Inputs'!$C$10="Nein",ROUNDDOWN(M93,0),ROUNDDOWN(M93*'2b) Allg. Inputs'!$C$11,0))</f>
        <v>#N/A</v>
      </c>
      <c r="N94" s="965" t="e">
        <f>IF('2b) Allg. Inputs'!$C$10="Nein",ROUNDDOWN(N93,0),ROUNDDOWN(N93*'2b) Allg. Inputs'!$C$11,0))</f>
        <v>#N/A</v>
      </c>
      <c r="O94" s="965" t="e">
        <f>IF('2b) Allg. Inputs'!$C$10="Nein",ROUNDDOWN(O93,0),ROUNDDOWN(O93*'2b) Allg. Inputs'!$C$11,0))</f>
        <v>#N/A</v>
      </c>
      <c r="P94" s="965" t="e">
        <f>IF('2b) Allg. Inputs'!$C$10="Nein",ROUNDDOWN(P93,0),ROUNDDOWN(P93*'2b) Allg. Inputs'!$C$11,0))</f>
        <v>#N/A</v>
      </c>
      <c r="Q94" s="965" t="e">
        <f>IF('2b) Allg. Inputs'!$C$10="Nein",ROUNDDOWN(Q93,0),ROUNDDOWN(Q93*'2b) Allg. Inputs'!$C$11,0))</f>
        <v>#N/A</v>
      </c>
      <c r="R94" s="965" t="e">
        <f>IF('2b) Allg. Inputs'!$C$10="Nein",ROUNDDOWN(R93,0),ROUNDDOWN(R93*'2b) Allg. Inputs'!$C$11,0))</f>
        <v>#N/A</v>
      </c>
      <c r="S94" s="965" t="e">
        <f>IF('2b) Allg. Inputs'!$C$10="Nein",ROUNDDOWN(S93,0),ROUNDDOWN(S93*'2b) Allg. Inputs'!$C$11,0))</f>
        <v>#N/A</v>
      </c>
      <c r="T94" s="966">
        <f>IF('2b) Allg. Inputs'!$C$10="Nein",ROUNDDOWN(T93,0),ROUNDDOWN(T93*'2b) Allg. Inputs'!$C$11,0))</f>
        <v>0</v>
      </c>
      <c r="U94" s="230"/>
      <c r="V94" s="230"/>
    </row>
    <row r="95" spans="1:22" s="47" customFormat="1" ht="51" customHeight="1" thickBot="1">
      <c r="A95" s="1054"/>
      <c r="B95" s="72" t="s">
        <v>56</v>
      </c>
      <c r="C95" s="109"/>
      <c r="D95" s="110" t="s">
        <v>57</v>
      </c>
      <c r="E95" s="962" t="e">
        <f>SUM(E94:T94)</f>
        <v>#N/A</v>
      </c>
      <c r="F95" s="961"/>
      <c r="G95" s="960"/>
      <c r="H95" s="960"/>
      <c r="I95" s="960"/>
      <c r="J95" s="960"/>
      <c r="K95" s="960"/>
      <c r="L95" s="960"/>
      <c r="M95" s="960"/>
      <c r="N95" s="960"/>
      <c r="O95" s="960"/>
      <c r="P95" s="960"/>
      <c r="Q95" s="960"/>
      <c r="R95" s="960"/>
      <c r="S95" s="960"/>
      <c r="T95" s="960"/>
      <c r="U95" s="44"/>
      <c r="V95" s="44"/>
    </row>
    <row r="96" spans="1:22" ht="15" thickBot="1">
      <c r="A96" s="1054"/>
      <c r="B96" s="1054"/>
      <c r="C96" s="1054"/>
      <c r="D96" s="1054"/>
      <c r="E96" s="44"/>
      <c r="V96" s="44"/>
    </row>
    <row r="97" spans="2:22" ht="30" customHeight="1" thickBot="1">
      <c r="B97" s="1616" t="s">
        <v>374</v>
      </c>
      <c r="C97" s="1652"/>
      <c r="D97" s="1619"/>
      <c r="E97" s="44"/>
      <c r="V97" s="44"/>
    </row>
    <row r="98" spans="2:22" ht="15" thickBot="1">
      <c r="B98" s="735" t="s">
        <v>37</v>
      </c>
      <c r="C98" s="736" t="s">
        <v>134</v>
      </c>
      <c r="D98" s="737" t="s">
        <v>52</v>
      </c>
      <c r="E98" s="49"/>
      <c r="G98" s="445"/>
      <c r="V98" s="44"/>
    </row>
    <row r="99" spans="2:22" ht="14.5">
      <c r="B99" s="60" t="s">
        <v>375</v>
      </c>
      <c r="C99" s="168"/>
      <c r="D99" s="325" t="s">
        <v>53</v>
      </c>
      <c r="E99" s="321" t="str">
        <f>IF(E100&lt;365,"Ja","Nein")</f>
        <v>Nein</v>
      </c>
      <c r="V99" s="44"/>
    </row>
    <row r="100" spans="2:22" ht="32.15" customHeight="1">
      <c r="B100" s="61" t="s">
        <v>376</v>
      </c>
      <c r="C100" s="169"/>
      <c r="D100" s="112" t="s">
        <v>377</v>
      </c>
      <c r="E100" s="246">
        <f>IF(OR(YEAR('2b) Allg. Inputs'!C8)=2028,YEAR('2b) Allg. Inputs'!C8)=2032,YEAR('2b) Allg. Inputs'!C8)=2036),366,365)-(_xlfn.DAYS(DATE(YEAR('2b) Allg. Inputs'!C8),MONTH('2b) Allg. Inputs'!C8),DAY('2b) Allg. Inputs'!C8)),DATE(YEAR('2b) Allg. Inputs'!C8),1,1)))</f>
        <v>366</v>
      </c>
      <c r="V100" s="44"/>
    </row>
    <row r="101" spans="2:22" ht="40" customHeight="1" thickBot="1">
      <c r="B101" s="750" t="s">
        <v>378</v>
      </c>
      <c r="C101" s="751"/>
      <c r="D101" s="752" t="s">
        <v>53</v>
      </c>
      <c r="E101" s="753">
        <f>IF(OR(YEAR('2b) Allg. Inputs'!C8)=2028,YEAR('2b) Allg. Inputs'!C8)=2032,YEAR('2b) Allg. Inputs'!C8)=2036),(366-E100)/366,(365-E100)/365)</f>
        <v>-2.7397260273972603E-3</v>
      </c>
      <c r="V101" s="44"/>
    </row>
    <row r="102" spans="2:22" ht="14.5">
      <c r="B102" s="44"/>
      <c r="C102" s="44"/>
      <c r="D102" s="44"/>
      <c r="E102" s="44"/>
      <c r="V102" s="44"/>
    </row>
    <row r="103" spans="2:22" ht="14.5" hidden="1" customHeight="1"/>
    <row r="104" spans="2:22" ht="14.5" hidden="1" customHeight="1"/>
    <row r="105" spans="2:22" ht="14.5" hidden="1" customHeight="1"/>
    <row r="106" spans="2:22" ht="14.5" hidden="1" customHeight="1"/>
    <row r="107" spans="2:22" ht="14.5" hidden="1" customHeight="1"/>
    <row r="108" spans="2:22" ht="14.5" hidden="1" customHeight="1"/>
    <row r="109" spans="2:22" ht="14.5" hidden="1" customHeight="1"/>
    <row r="110" spans="2:22" ht="14.5" hidden="1" customHeight="1"/>
    <row r="111" spans="2:22" ht="14.5" hidden="1" customHeight="1"/>
    <row r="112" spans="2:22" ht="14.5" hidden="1" customHeight="1"/>
    <row r="113" ht="14.5" hidden="1" customHeight="1"/>
    <row r="114" ht="14.5" hidden="1" customHeight="1"/>
    <row r="115" ht="14.5" hidden="1" customHeight="1"/>
    <row r="116" ht="14.15" hidden="1" customHeight="1"/>
    <row r="117" ht="14.15" hidden="1" customHeight="1"/>
    <row r="118" ht="14.15" hidden="1" customHeight="1"/>
    <row r="119" ht="14.15" hidden="1" customHeight="1"/>
    <row r="120" ht="14.15" hidden="1" customHeight="1"/>
    <row r="121" ht="14.15" hidden="1" customHeight="1"/>
    <row r="122" ht="14.15" hidden="1" customHeight="1"/>
    <row r="123" ht="14.15" hidden="1" customHeight="1"/>
    <row r="124" ht="14.15" hidden="1" customHeight="1"/>
    <row r="125" ht="14.15" hidden="1" customHeight="1"/>
    <row r="126" ht="14.15" hidden="1" customHeight="1"/>
    <row r="127" ht="14.15" hidden="1" customHeight="1"/>
    <row r="128" ht="14.15" hidden="1" customHeight="1"/>
    <row r="129" ht="14.15" hidden="1" customHeight="1"/>
    <row r="130" ht="14.15" hidden="1" customHeight="1"/>
    <row r="131" ht="14.15" hidden="1" customHeight="1"/>
    <row r="132" ht="14.15" hidden="1" customHeight="1"/>
    <row r="133" ht="14.15" hidden="1" customHeight="1"/>
    <row r="134" ht="14.15" hidden="1" customHeight="1"/>
    <row r="135" ht="14.15" hidden="1" customHeight="1"/>
    <row r="136" ht="14.15" hidden="1" customHeight="1"/>
    <row r="137" ht="14.15" hidden="1" customHeight="1"/>
    <row r="138" ht="14.15" hidden="1" customHeight="1"/>
    <row r="139" ht="14.15" hidden="1" customHeight="1"/>
    <row r="140" ht="14.15" hidden="1" customHeight="1"/>
    <row r="141" ht="14.15" hidden="1" customHeight="1"/>
    <row r="142" ht="14.15" hidden="1" customHeight="1"/>
    <row r="143" ht="14.15" hidden="1" customHeight="1"/>
    <row r="144" ht="14.15" hidden="1" customHeight="1"/>
    <row r="145" ht="14.15" hidden="1" customHeight="1"/>
    <row r="146" ht="14.15" hidden="1" customHeight="1"/>
    <row r="147" ht="14.15" hidden="1" customHeight="1"/>
    <row r="148" ht="14.15" hidden="1" customHeight="1"/>
    <row r="149" ht="14.15" hidden="1" customHeight="1"/>
    <row r="150" ht="14.15" hidden="1" customHeight="1"/>
    <row r="151" ht="14.15" hidden="1" customHeight="1"/>
    <row r="152" ht="14.15" hidden="1" customHeight="1"/>
    <row r="153" ht="14.15" hidden="1" customHeight="1"/>
    <row r="154" ht="14.15" hidden="1" customHeight="1"/>
    <row r="155" ht="14.15" hidden="1" customHeight="1"/>
    <row r="156" ht="14.15" hidden="1" customHeight="1"/>
    <row r="157" ht="14.15" hidden="1" customHeight="1"/>
    <row r="158" ht="14.15" hidden="1" customHeight="1"/>
    <row r="159" ht="14.15" hidden="1" customHeight="1"/>
    <row r="160" ht="14.15" hidden="1" customHeight="1"/>
    <row r="161" ht="14.15" hidden="1" customHeight="1"/>
    <row r="162" ht="14.15" hidden="1" customHeight="1"/>
  </sheetData>
  <sheetProtection algorithmName="SHA-512" hashValue="8zmEWM/kiKEwUiINJYDfXDaald/WuFtKvKaRuYR+cD82+3wkWyafv3duHSXirE0IkR0OHEXwyWUktC82pEv9kQ==" saltValue="mc/t0Hs96sWqvZ3aJKuGvw==" spinCount="100000" sheet="1" objects="1" scenarios="1"/>
  <mergeCells count="16">
    <mergeCell ref="B42:D42"/>
    <mergeCell ref="B97:D97"/>
    <mergeCell ref="B5:D5"/>
    <mergeCell ref="B81:D81"/>
    <mergeCell ref="B43:D43"/>
    <mergeCell ref="B7:D7"/>
    <mergeCell ref="B8:D8"/>
    <mergeCell ref="B15:D15"/>
    <mergeCell ref="B16:D16"/>
    <mergeCell ref="B31:D31"/>
    <mergeCell ref="B32:D32"/>
    <mergeCell ref="B66:D66"/>
    <mergeCell ref="B55:D55"/>
    <mergeCell ref="B56:D56"/>
    <mergeCell ref="B65:D65"/>
    <mergeCell ref="B82:D82"/>
  </mergeCells>
  <conditionalFormatting sqref="T33:T40 T44:T53 T57:T63 T67:T79 T83:T94">
    <cfRule type="expression" dxfId="8" priority="3">
      <formula>$E$99="Nein"</formula>
    </cfRule>
  </conditionalFormatting>
  <conditionalFormatting sqref="T54 T57:T63">
    <cfRule type="expression" dxfId="7" priority="2">
      <formula>$T$33=""</formula>
    </cfRule>
  </conditionalFormatting>
  <conditionalFormatting sqref="T67:T79">
    <cfRule type="expression" dxfId="6" priority="1">
      <formula>$T$33=""</formula>
    </cfRule>
  </conditionalFormatting>
  <pageMargins left="0.7" right="0.7" top="0.78740157499999996" bottom="0.78740157499999996"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FD1B5-FBAF-4947-807D-62AF71F03B20}">
  <sheetPr codeName="Sheet17">
    <tabColor theme="8" tint="0.59999389629810485"/>
  </sheetPr>
  <dimension ref="A1:XDF452"/>
  <sheetViews>
    <sheetView zoomScaleNormal="100" workbookViewId="0"/>
  </sheetViews>
  <sheetFormatPr defaultColWidth="0" defaultRowHeight="14.5" zeroHeight="1"/>
  <cols>
    <col min="1" max="1" width="27.81640625" style="229" customWidth="1"/>
    <col min="2" max="2" width="74.90625" style="229" customWidth="1"/>
    <col min="3" max="3" width="66.1796875" style="1054" customWidth="1"/>
    <col min="4" max="4" width="22.7265625" style="1054" customWidth="1"/>
    <col min="5" max="20" width="15.81640625" style="530" customWidth="1"/>
    <col min="21" max="21" width="15.81640625" style="1054" customWidth="1"/>
    <col min="22" max="22" width="8.1796875" style="1054" customWidth="1"/>
    <col min="23" max="24" width="9.1796875" style="1054" hidden="1"/>
    <col min="25" max="25" width="8.7265625" style="1054" hidden="1"/>
    <col min="26" max="16334" width="0" style="1054" hidden="1"/>
    <col min="16335" max="16384" width="8.7265625" style="1054" hidden="1"/>
  </cols>
  <sheetData>
    <row r="1" spans="1:20" s="298" customFormat="1">
      <c r="A1" s="524"/>
      <c r="B1" s="524"/>
    </row>
    <row r="2" spans="1:20" s="298" customFormat="1" ht="40" customHeight="1">
      <c r="A2" s="524"/>
      <c r="B2" s="525" t="s">
        <v>379</v>
      </c>
    </row>
    <row r="3" spans="1:20" s="298" customFormat="1" ht="34.5" customHeight="1">
      <c r="A3" s="524"/>
      <c r="B3" s="1681" t="s">
        <v>380</v>
      </c>
      <c r="C3" s="1681"/>
      <c r="I3" s="1054"/>
      <c r="J3" s="1054"/>
      <c r="K3" s="1054"/>
    </row>
    <row r="4" spans="1:20">
      <c r="E4" s="528"/>
      <c r="F4" s="528"/>
      <c r="G4" s="528"/>
      <c r="H4" s="528"/>
      <c r="I4" s="528"/>
      <c r="J4" s="528"/>
      <c r="K4" s="528"/>
      <c r="L4" s="528"/>
      <c r="M4" s="528"/>
      <c r="N4" s="528"/>
      <c r="O4" s="528"/>
      <c r="P4" s="528"/>
      <c r="Q4" s="528"/>
      <c r="R4" s="528"/>
      <c r="S4" s="528"/>
      <c r="T4" s="1054"/>
    </row>
    <row r="5" spans="1:20" ht="15" thickBot="1">
      <c r="E5" s="528"/>
      <c r="F5" s="528"/>
      <c r="G5" s="528"/>
      <c r="H5" s="528"/>
      <c r="I5" s="528"/>
      <c r="J5" s="528"/>
      <c r="K5" s="528"/>
      <c r="L5" s="528"/>
      <c r="M5" s="528"/>
      <c r="N5" s="528"/>
      <c r="O5" s="528"/>
      <c r="P5" s="528"/>
      <c r="Q5" s="528"/>
      <c r="R5" s="528"/>
      <c r="S5" s="528"/>
      <c r="T5" s="1054"/>
    </row>
    <row r="6" spans="1:20" s="526" customFormat="1" ht="15" thickBot="1">
      <c r="A6" s="527"/>
      <c r="B6" s="527"/>
      <c r="E6" s="146">
        <f>YEAR('2b) Allg. Inputs'!C8)</f>
        <v>1900</v>
      </c>
      <c r="F6" s="147">
        <f>E6+1</f>
        <v>1901</v>
      </c>
      <c r="G6" s="147">
        <f t="shared" ref="G6:S6" si="0">F6+1</f>
        <v>1902</v>
      </c>
      <c r="H6" s="147">
        <f t="shared" si="0"/>
        <v>1903</v>
      </c>
      <c r="I6" s="147">
        <f t="shared" si="0"/>
        <v>1904</v>
      </c>
      <c r="J6" s="147">
        <f t="shared" si="0"/>
        <v>1905</v>
      </c>
      <c r="K6" s="147">
        <f t="shared" si="0"/>
        <v>1906</v>
      </c>
      <c r="L6" s="147">
        <f t="shared" si="0"/>
        <v>1907</v>
      </c>
      <c r="M6" s="147">
        <f t="shared" si="0"/>
        <v>1908</v>
      </c>
      <c r="N6" s="147">
        <f t="shared" si="0"/>
        <v>1909</v>
      </c>
      <c r="O6" s="147">
        <f t="shared" si="0"/>
        <v>1910</v>
      </c>
      <c r="P6" s="147">
        <f t="shared" si="0"/>
        <v>1911</v>
      </c>
      <c r="Q6" s="147">
        <f t="shared" si="0"/>
        <v>1912</v>
      </c>
      <c r="R6" s="147">
        <f t="shared" si="0"/>
        <v>1913</v>
      </c>
      <c r="S6" s="147">
        <f t="shared" si="0"/>
        <v>1914</v>
      </c>
      <c r="T6" s="141">
        <f>S6+1</f>
        <v>1915</v>
      </c>
    </row>
    <row r="7" spans="1:20" ht="15" thickBot="1">
      <c r="E7" s="253" t="b">
        <f>IF(E6+0.1&gt;'4c) Berechnungen_MFS'!$E$10,E6&lt;'4c) Berechnungen_MFS'!$E$10+IF('4c) Berechnungen_MFS'!$E$100&lt;365,16,15)-0.1)</f>
        <v>1</v>
      </c>
      <c r="F7" s="254" t="b">
        <f>IF(F6+0.1&gt;'4c) Berechnungen_MFS'!$E$10,F6&lt;'4c) Berechnungen_MFS'!$E$10+IF('4c) Berechnungen_MFS'!$E$100&lt;365,16,15)-0.1)</f>
        <v>1</v>
      </c>
      <c r="G7" s="254" t="b">
        <f>IF(G6+0.1&gt;'4c) Berechnungen_MFS'!$E$10,G6&lt;'4c) Berechnungen_MFS'!$E$10+IF('4c) Berechnungen_MFS'!$E$100&lt;365,16,15)-0.1)</f>
        <v>1</v>
      </c>
      <c r="H7" s="254" t="b">
        <f>IF(H6+0.1&gt;'4c) Berechnungen_MFS'!$E$10,H6&lt;'4c) Berechnungen_MFS'!$E$10+IF('4c) Berechnungen_MFS'!$E$100&lt;365,16,15)-0.1)</f>
        <v>1</v>
      </c>
      <c r="I7" s="254" t="b">
        <f>IF(I6+0.1&gt;'4c) Berechnungen_MFS'!$E$10,I6&lt;'4c) Berechnungen_MFS'!$E$10+IF('4c) Berechnungen_MFS'!$E$100&lt;365,16,15)-0.1)</f>
        <v>1</v>
      </c>
      <c r="J7" s="254" t="b">
        <f>IF(J6+0.1&gt;'4c) Berechnungen_MFS'!$E$10,J6&lt;'4c) Berechnungen_MFS'!$E$10+IF('4c) Berechnungen_MFS'!$E$100&lt;365,16,15)-0.1)</f>
        <v>1</v>
      </c>
      <c r="K7" s="254" t="b">
        <f>IF(K6+0.1&gt;'4c) Berechnungen_MFS'!$E$10,K6&lt;'4c) Berechnungen_MFS'!$E$10+IF('4c) Berechnungen_MFS'!$E$100&lt;365,16,15)-0.1)</f>
        <v>1</v>
      </c>
      <c r="L7" s="254" t="b">
        <f>IF(L6+0.1&gt;'4c) Berechnungen_MFS'!$E$10,L6&lt;'4c) Berechnungen_MFS'!$E$10+IF('4c) Berechnungen_MFS'!$E$100&lt;365,16,15)-0.1)</f>
        <v>1</v>
      </c>
      <c r="M7" s="254" t="b">
        <f>IF(M6+0.1&gt;'4c) Berechnungen_MFS'!$E$10,M6&lt;'4c) Berechnungen_MFS'!$E$10+IF('4c) Berechnungen_MFS'!$E$100&lt;365,16,15)-0.1)</f>
        <v>1</v>
      </c>
      <c r="N7" s="254" t="b">
        <f>IF(N6+0.1&gt;'4c) Berechnungen_MFS'!$E$10,N6&lt;'4c) Berechnungen_MFS'!$E$10+IF('4c) Berechnungen_MFS'!$E$100&lt;365,16,15)-0.1)</f>
        <v>1</v>
      </c>
      <c r="O7" s="254" t="b">
        <f>IF(O6+0.1&gt;'4c) Berechnungen_MFS'!$E$10,O6&lt;'4c) Berechnungen_MFS'!$E$10+IF('4c) Berechnungen_MFS'!$E$100&lt;365,16,15)-0.1)</f>
        <v>1</v>
      </c>
      <c r="P7" s="254" t="b">
        <f>IF(P6+0.1&gt;'4c) Berechnungen_MFS'!$E$10,P6&lt;'4c) Berechnungen_MFS'!$E$10+IF('4c) Berechnungen_MFS'!$E$100&lt;365,16,15)-0.1)</f>
        <v>1</v>
      </c>
      <c r="Q7" s="254" t="b">
        <f>IF(Q6+0.1&gt;'4c) Berechnungen_MFS'!$E$10,Q6&lt;'4c) Berechnungen_MFS'!$E$10+IF('4c) Berechnungen_MFS'!$E$100&lt;365,16,15)-0.1)</f>
        <v>1</v>
      </c>
      <c r="R7" s="254" t="b">
        <f>IF(R6+0.1&gt;'4c) Berechnungen_MFS'!$E$10,R6&lt;'4c) Berechnungen_MFS'!$E$10+IF('4c) Berechnungen_MFS'!$E$100&lt;365,16,15)-0.1)</f>
        <v>1</v>
      </c>
      <c r="S7" s="254" t="b">
        <f>IF(S6+0.1&gt;'4c) Berechnungen_MFS'!$E$10,S6&lt;'4c) Berechnungen_MFS'!$E$10+IF('4c) Berechnungen_MFS'!$E$100&lt;365,16,15)-0.1)</f>
        <v>1</v>
      </c>
      <c r="T7" s="326" t="b">
        <f>IF(T6+0.1&gt;'4c) Berechnungen_MFS'!$E$10,T6&lt;'4c) Berechnungen_MFS'!$E$10+IF('4c) Berechnungen_MFS'!$E$100&lt;365,16,15)-0.1)</f>
        <v>0</v>
      </c>
    </row>
    <row r="8" spans="1:20">
      <c r="E8" s="528"/>
      <c r="F8" s="528"/>
      <c r="G8" s="528"/>
      <c r="H8" s="528"/>
      <c r="I8" s="528"/>
      <c r="J8" s="528"/>
      <c r="K8" s="528"/>
      <c r="L8" s="528"/>
      <c r="M8" s="528"/>
      <c r="N8" s="528"/>
      <c r="O8" s="528"/>
      <c r="P8" s="528"/>
      <c r="Q8" s="528"/>
      <c r="R8" s="528"/>
      <c r="S8" s="528"/>
      <c r="T8" s="1054"/>
    </row>
    <row r="9" spans="1:20" ht="15" thickBot="1">
      <c r="E9" s="528"/>
      <c r="F9" s="528"/>
      <c r="G9" s="528"/>
      <c r="H9" s="528"/>
      <c r="I9" s="528"/>
      <c r="J9" s="528"/>
      <c r="K9" s="528"/>
      <c r="L9" s="528"/>
      <c r="M9" s="528"/>
      <c r="N9" s="528"/>
      <c r="O9" s="528"/>
      <c r="P9" s="528"/>
      <c r="Q9" s="528"/>
      <c r="R9" s="528"/>
      <c r="S9" s="528"/>
      <c r="T9" s="1054"/>
    </row>
    <row r="10" spans="1:20" s="204" customFormat="1" ht="19" thickBot="1">
      <c r="A10" s="743"/>
      <c r="B10" s="1649" t="s">
        <v>381</v>
      </c>
      <c r="C10" s="1649"/>
      <c r="D10" s="1682"/>
      <c r="E10" s="529"/>
      <c r="F10" s="529"/>
      <c r="G10" s="529"/>
      <c r="H10" s="529"/>
      <c r="I10" s="529"/>
      <c r="J10" s="529"/>
      <c r="K10" s="529"/>
      <c r="L10" s="529"/>
      <c r="M10" s="529"/>
      <c r="N10" s="529"/>
      <c r="O10" s="529"/>
      <c r="P10" s="529"/>
      <c r="Q10" s="529"/>
      <c r="R10" s="529"/>
      <c r="S10" s="529"/>
    </row>
    <row r="11" spans="1:20" ht="24" customHeight="1" thickBot="1">
      <c r="B11" s="1653" t="s">
        <v>382</v>
      </c>
      <c r="C11" s="1653"/>
      <c r="D11" s="1683"/>
      <c r="E11" s="528"/>
      <c r="F11" s="528"/>
      <c r="G11" s="528"/>
      <c r="H11" s="528"/>
      <c r="I11" s="528"/>
      <c r="J11" s="528"/>
      <c r="K11" s="528"/>
      <c r="L11" s="528"/>
      <c r="M11" s="528"/>
      <c r="N11" s="528"/>
      <c r="O11" s="528"/>
      <c r="P11" s="528"/>
      <c r="Q11" s="528"/>
      <c r="R11" s="528"/>
      <c r="S11" s="528"/>
      <c r="T11" s="1054"/>
    </row>
    <row r="12" spans="1:20" ht="15" thickBot="1">
      <c r="B12" s="148" t="s">
        <v>37</v>
      </c>
      <c r="C12" s="149" t="s">
        <v>348</v>
      </c>
      <c r="D12" s="150" t="s">
        <v>52</v>
      </c>
      <c r="E12" s="146">
        <f>E$6</f>
        <v>1900</v>
      </c>
      <c r="F12" s="147">
        <f t="shared" ref="F12:T12" si="1">F$6</f>
        <v>1901</v>
      </c>
      <c r="G12" s="147">
        <f t="shared" si="1"/>
        <v>1902</v>
      </c>
      <c r="H12" s="147">
        <f t="shared" si="1"/>
        <v>1903</v>
      </c>
      <c r="I12" s="147">
        <f t="shared" si="1"/>
        <v>1904</v>
      </c>
      <c r="J12" s="147">
        <f t="shared" si="1"/>
        <v>1905</v>
      </c>
      <c r="K12" s="147">
        <f t="shared" si="1"/>
        <v>1906</v>
      </c>
      <c r="L12" s="147">
        <f t="shared" si="1"/>
        <v>1907</v>
      </c>
      <c r="M12" s="147">
        <f t="shared" si="1"/>
        <v>1908</v>
      </c>
      <c r="N12" s="147">
        <f t="shared" si="1"/>
        <v>1909</v>
      </c>
      <c r="O12" s="147">
        <f t="shared" si="1"/>
        <v>1910</v>
      </c>
      <c r="P12" s="147">
        <f t="shared" si="1"/>
        <v>1911</v>
      </c>
      <c r="Q12" s="147">
        <f t="shared" si="1"/>
        <v>1912</v>
      </c>
      <c r="R12" s="147">
        <f t="shared" si="1"/>
        <v>1913</v>
      </c>
      <c r="S12" s="147">
        <f t="shared" si="1"/>
        <v>1914</v>
      </c>
      <c r="T12" s="141">
        <f t="shared" si="1"/>
        <v>1915</v>
      </c>
    </row>
    <row r="13" spans="1:20" ht="22.5" customHeight="1">
      <c r="B13" s="60" t="s">
        <v>217</v>
      </c>
      <c r="C13" s="77" t="s">
        <v>218</v>
      </c>
      <c r="D13" s="87" t="s">
        <v>219</v>
      </c>
      <c r="E13" s="247">
        <f>'3a) CCfD Parameter'!$E6</f>
        <v>1</v>
      </c>
      <c r="F13" s="248">
        <f>'3a) CCfD Parameter'!$E6</f>
        <v>1</v>
      </c>
      <c r="G13" s="248">
        <f>'3a) CCfD Parameter'!$E6</f>
        <v>1</v>
      </c>
      <c r="H13" s="248">
        <f>'3a) CCfD Parameter'!$E6</f>
        <v>1</v>
      </c>
      <c r="I13" s="248">
        <f>'3a) CCfD Parameter'!$E6</f>
        <v>1</v>
      </c>
      <c r="J13" s="248">
        <f>'3a) CCfD Parameter'!$E6</f>
        <v>1</v>
      </c>
      <c r="K13" s="248">
        <f>'3a) CCfD Parameter'!$E6</f>
        <v>1</v>
      </c>
      <c r="L13" s="248">
        <f>'3a) CCfD Parameter'!$E6</f>
        <v>1</v>
      </c>
      <c r="M13" s="248">
        <f>'3a) CCfD Parameter'!$E6</f>
        <v>1</v>
      </c>
      <c r="N13" s="248">
        <f>'3a) CCfD Parameter'!$E6</f>
        <v>1</v>
      </c>
      <c r="O13" s="248">
        <f>'3a) CCfD Parameter'!$E6</f>
        <v>1</v>
      </c>
      <c r="P13" s="248">
        <f>'3a) CCfD Parameter'!$E6</f>
        <v>1</v>
      </c>
      <c r="Q13" s="248">
        <f>'3a) CCfD Parameter'!$E6</f>
        <v>1</v>
      </c>
      <c r="R13" s="248">
        <f>'3a) CCfD Parameter'!$E6</f>
        <v>1</v>
      </c>
      <c r="S13" s="248">
        <f>'3a) CCfD Parameter'!$E6</f>
        <v>1</v>
      </c>
      <c r="T13" s="327">
        <f>'3a) CCfD Parameter'!$E6</f>
        <v>1</v>
      </c>
    </row>
    <row r="14" spans="1:20" ht="22.5" customHeight="1">
      <c r="B14" s="61" t="s">
        <v>220</v>
      </c>
      <c r="C14" s="79" t="s">
        <v>218</v>
      </c>
      <c r="D14" s="88" t="s">
        <v>219</v>
      </c>
      <c r="E14" s="249">
        <f>'3a) CCfD Parameter'!$E7</f>
        <v>1</v>
      </c>
      <c r="F14" s="250">
        <f>'3a) CCfD Parameter'!$E7</f>
        <v>1</v>
      </c>
      <c r="G14" s="250">
        <f>'3a) CCfD Parameter'!$E7</f>
        <v>1</v>
      </c>
      <c r="H14" s="250">
        <f>'3a) CCfD Parameter'!$E7</f>
        <v>1</v>
      </c>
      <c r="I14" s="250">
        <f>'3a) CCfD Parameter'!$E7</f>
        <v>1</v>
      </c>
      <c r="J14" s="250">
        <f>'3a) CCfD Parameter'!$E7</f>
        <v>1</v>
      </c>
      <c r="K14" s="250">
        <f>'3a) CCfD Parameter'!$E7</f>
        <v>1</v>
      </c>
      <c r="L14" s="250">
        <f>'3a) CCfD Parameter'!$E7</f>
        <v>1</v>
      </c>
      <c r="M14" s="250">
        <f>'3a) CCfD Parameter'!$E7</f>
        <v>1</v>
      </c>
      <c r="N14" s="250">
        <f>'3a) CCfD Parameter'!$E7</f>
        <v>1</v>
      </c>
      <c r="O14" s="250">
        <f>'3a) CCfD Parameter'!$E7</f>
        <v>1</v>
      </c>
      <c r="P14" s="250">
        <f>'3a) CCfD Parameter'!$E7</f>
        <v>1</v>
      </c>
      <c r="Q14" s="250">
        <f>'3a) CCfD Parameter'!$E7</f>
        <v>1</v>
      </c>
      <c r="R14" s="250">
        <f>'3a) CCfD Parameter'!$E7</f>
        <v>1</v>
      </c>
      <c r="S14" s="250">
        <f>'3a) CCfD Parameter'!$E7</f>
        <v>1</v>
      </c>
      <c r="T14" s="328">
        <f>'3a) CCfD Parameter'!$E7</f>
        <v>1</v>
      </c>
    </row>
    <row r="15" spans="1:20" ht="22.5" customHeight="1">
      <c r="B15" s="42" t="s">
        <v>221</v>
      </c>
      <c r="C15" s="81" t="s">
        <v>218</v>
      </c>
      <c r="D15" s="89" t="s">
        <v>219</v>
      </c>
      <c r="E15" s="249">
        <f>'3a) CCfD Parameter'!$E8</f>
        <v>1</v>
      </c>
      <c r="F15" s="250">
        <f>'3a) CCfD Parameter'!$E8</f>
        <v>1</v>
      </c>
      <c r="G15" s="250">
        <f>'3a) CCfD Parameter'!$E8</f>
        <v>1</v>
      </c>
      <c r="H15" s="250">
        <f>'3a) CCfD Parameter'!$E8</f>
        <v>1</v>
      </c>
      <c r="I15" s="250">
        <f>'3a) CCfD Parameter'!$E8</f>
        <v>1</v>
      </c>
      <c r="J15" s="250">
        <f>'3a) CCfD Parameter'!$E8</f>
        <v>1</v>
      </c>
      <c r="K15" s="250">
        <f>'3a) CCfD Parameter'!$E8</f>
        <v>1</v>
      </c>
      <c r="L15" s="250">
        <f>'3a) CCfD Parameter'!$E8</f>
        <v>1</v>
      </c>
      <c r="M15" s="250">
        <f>'3a) CCfD Parameter'!$E8</f>
        <v>1</v>
      </c>
      <c r="N15" s="250">
        <f>'3a) CCfD Parameter'!$E8</f>
        <v>1</v>
      </c>
      <c r="O15" s="250">
        <f>'3a) CCfD Parameter'!$E8</f>
        <v>1</v>
      </c>
      <c r="P15" s="250">
        <f>'3a) CCfD Parameter'!$E8</f>
        <v>1</v>
      </c>
      <c r="Q15" s="250">
        <f>'3a) CCfD Parameter'!$E8</f>
        <v>1</v>
      </c>
      <c r="R15" s="250">
        <f>'3a) CCfD Parameter'!$E8</f>
        <v>1</v>
      </c>
      <c r="S15" s="250">
        <f>'3a) CCfD Parameter'!$E8</f>
        <v>1</v>
      </c>
      <c r="T15" s="328">
        <f>'3a) CCfD Parameter'!$E8</f>
        <v>1</v>
      </c>
    </row>
    <row r="16" spans="1:20" ht="22.5" customHeight="1">
      <c r="B16" s="61" t="s">
        <v>222</v>
      </c>
      <c r="C16" s="79" t="s">
        <v>218</v>
      </c>
      <c r="D16" s="88" t="s">
        <v>219</v>
      </c>
      <c r="E16" s="249">
        <f>'3a) CCfD Parameter'!$E9</f>
        <v>0</v>
      </c>
      <c r="F16" s="250">
        <f>'3a) CCfD Parameter'!$E9</f>
        <v>0</v>
      </c>
      <c r="G16" s="250">
        <f>'3a) CCfD Parameter'!$E9</f>
        <v>0</v>
      </c>
      <c r="H16" s="250">
        <f>'3a) CCfD Parameter'!$E9</f>
        <v>0</v>
      </c>
      <c r="I16" s="250">
        <f>'3a) CCfD Parameter'!$E9</f>
        <v>0</v>
      </c>
      <c r="J16" s="250">
        <f>'3a) CCfD Parameter'!$E9</f>
        <v>0</v>
      </c>
      <c r="K16" s="250">
        <f>'3a) CCfD Parameter'!$E9</f>
        <v>0</v>
      </c>
      <c r="L16" s="250">
        <f>'3a) CCfD Parameter'!$E9</f>
        <v>0</v>
      </c>
      <c r="M16" s="250">
        <f>'3a) CCfD Parameter'!$E9</f>
        <v>0</v>
      </c>
      <c r="N16" s="250">
        <f>'3a) CCfD Parameter'!$E9</f>
        <v>0</v>
      </c>
      <c r="O16" s="250">
        <f>'3a) CCfD Parameter'!$E9</f>
        <v>0</v>
      </c>
      <c r="P16" s="250">
        <f>'3a) CCfD Parameter'!$E9</f>
        <v>0</v>
      </c>
      <c r="Q16" s="250">
        <f>'3a) CCfD Parameter'!$E9</f>
        <v>0</v>
      </c>
      <c r="R16" s="250">
        <f>'3a) CCfD Parameter'!$E9</f>
        <v>0</v>
      </c>
      <c r="S16" s="250">
        <f>'3a) CCfD Parameter'!$E9</f>
        <v>0</v>
      </c>
      <c r="T16" s="328">
        <f>'3a) CCfD Parameter'!$E9</f>
        <v>0</v>
      </c>
    </row>
    <row r="17" spans="1:20" ht="22.5" customHeight="1">
      <c r="B17" s="62" t="s">
        <v>223</v>
      </c>
      <c r="C17" s="81" t="s">
        <v>218</v>
      </c>
      <c r="D17" s="91" t="s">
        <v>219</v>
      </c>
      <c r="E17" s="249">
        <f>'3a) CCfD Parameter'!$E10</f>
        <v>0</v>
      </c>
      <c r="F17" s="250">
        <f>'3a) CCfD Parameter'!$E10</f>
        <v>0</v>
      </c>
      <c r="G17" s="250">
        <f>'3a) CCfD Parameter'!$E10</f>
        <v>0</v>
      </c>
      <c r="H17" s="250">
        <f>'3a) CCfD Parameter'!$E10</f>
        <v>0</v>
      </c>
      <c r="I17" s="250">
        <f>'3a) CCfD Parameter'!$E10</f>
        <v>0</v>
      </c>
      <c r="J17" s="250">
        <f>'3a) CCfD Parameter'!$E10</f>
        <v>0</v>
      </c>
      <c r="K17" s="250">
        <f>'3a) CCfD Parameter'!$E10</f>
        <v>0</v>
      </c>
      <c r="L17" s="250">
        <f>'3a) CCfD Parameter'!$E10</f>
        <v>0</v>
      </c>
      <c r="M17" s="250">
        <f>'3a) CCfD Parameter'!$E10</f>
        <v>0</v>
      </c>
      <c r="N17" s="250">
        <f>'3a) CCfD Parameter'!$E10</f>
        <v>0</v>
      </c>
      <c r="O17" s="250">
        <f>'3a) CCfD Parameter'!$E10</f>
        <v>0</v>
      </c>
      <c r="P17" s="250">
        <f>'3a) CCfD Parameter'!$E10</f>
        <v>0</v>
      </c>
      <c r="Q17" s="250">
        <f>'3a) CCfD Parameter'!$E10</f>
        <v>0</v>
      </c>
      <c r="R17" s="250">
        <f>'3a) CCfD Parameter'!$E10</f>
        <v>0</v>
      </c>
      <c r="S17" s="250">
        <f>'3a) CCfD Parameter'!$E10</f>
        <v>0</v>
      </c>
      <c r="T17" s="328">
        <f>'3a) CCfD Parameter'!$E10</f>
        <v>0</v>
      </c>
    </row>
    <row r="18" spans="1:20" ht="22.5" customHeight="1" thickBot="1">
      <c r="B18" s="43" t="s">
        <v>224</v>
      </c>
      <c r="C18" s="84" t="s">
        <v>218</v>
      </c>
      <c r="D18" s="94" t="s">
        <v>219</v>
      </c>
      <c r="E18" s="251">
        <f>'3a) CCfD Parameter'!$E11</f>
        <v>0</v>
      </c>
      <c r="F18" s="252">
        <f>'3a) CCfD Parameter'!$E11</f>
        <v>0</v>
      </c>
      <c r="G18" s="252">
        <f>'3a) CCfD Parameter'!$E11</f>
        <v>0</v>
      </c>
      <c r="H18" s="252">
        <f>'3a) CCfD Parameter'!$E11</f>
        <v>0</v>
      </c>
      <c r="I18" s="252">
        <f>'3a) CCfD Parameter'!$E11</f>
        <v>0</v>
      </c>
      <c r="J18" s="252">
        <f>'3a) CCfD Parameter'!$E11</f>
        <v>0</v>
      </c>
      <c r="K18" s="252">
        <f>'3a) CCfD Parameter'!$E11</f>
        <v>0</v>
      </c>
      <c r="L18" s="252">
        <f>'3a) CCfD Parameter'!$E11</f>
        <v>0</v>
      </c>
      <c r="M18" s="252">
        <f>'3a) CCfD Parameter'!$E11</f>
        <v>0</v>
      </c>
      <c r="N18" s="252">
        <f>'3a) CCfD Parameter'!$E11</f>
        <v>0</v>
      </c>
      <c r="O18" s="252">
        <f>'3a) CCfD Parameter'!$E11</f>
        <v>0</v>
      </c>
      <c r="P18" s="252">
        <f>'3a) CCfD Parameter'!$E11</f>
        <v>0</v>
      </c>
      <c r="Q18" s="252">
        <f>'3a) CCfD Parameter'!$E11</f>
        <v>0</v>
      </c>
      <c r="R18" s="252">
        <f>'3a) CCfD Parameter'!$E11</f>
        <v>0</v>
      </c>
      <c r="S18" s="252">
        <f>'3a) CCfD Parameter'!$E11</f>
        <v>0</v>
      </c>
      <c r="T18" s="329">
        <f>'3a) CCfD Parameter'!$E11</f>
        <v>0</v>
      </c>
    </row>
    <row r="19" spans="1:20" ht="22.5" customHeight="1">
      <c r="B19" s="60" t="s">
        <v>217</v>
      </c>
      <c r="C19" s="86" t="s">
        <v>176</v>
      </c>
      <c r="D19" s="78" t="s">
        <v>219</v>
      </c>
      <c r="E19" s="247">
        <f>'3a) CCfD Parameter'!$E12</f>
        <v>1</v>
      </c>
      <c r="F19" s="248">
        <f>'3a) CCfD Parameter'!$E12</f>
        <v>1</v>
      </c>
      <c r="G19" s="248">
        <f>'3a) CCfD Parameter'!$E12</f>
        <v>1</v>
      </c>
      <c r="H19" s="248">
        <f>'3a) CCfD Parameter'!$E12</f>
        <v>1</v>
      </c>
      <c r="I19" s="248">
        <f>'3a) CCfD Parameter'!$E12</f>
        <v>1</v>
      </c>
      <c r="J19" s="248">
        <f>'3a) CCfD Parameter'!$E12</f>
        <v>1</v>
      </c>
      <c r="K19" s="248">
        <f>'3a) CCfD Parameter'!$E12</f>
        <v>1</v>
      </c>
      <c r="L19" s="248">
        <f>'3a) CCfD Parameter'!$E12</f>
        <v>1</v>
      </c>
      <c r="M19" s="248">
        <f>'3a) CCfD Parameter'!$E12</f>
        <v>1</v>
      </c>
      <c r="N19" s="248">
        <f>'3a) CCfD Parameter'!$E12</f>
        <v>1</v>
      </c>
      <c r="O19" s="248">
        <f>'3a) CCfD Parameter'!$E12</f>
        <v>1</v>
      </c>
      <c r="P19" s="248">
        <f>'3a) CCfD Parameter'!$E12</f>
        <v>1</v>
      </c>
      <c r="Q19" s="248">
        <f>'3a) CCfD Parameter'!$E12</f>
        <v>1</v>
      </c>
      <c r="R19" s="248">
        <f>'3a) CCfD Parameter'!$E12</f>
        <v>1</v>
      </c>
      <c r="S19" s="248">
        <f>'3a) CCfD Parameter'!$E12</f>
        <v>1</v>
      </c>
      <c r="T19" s="327">
        <f>'3a) CCfD Parameter'!$E12</f>
        <v>1</v>
      </c>
    </row>
    <row r="20" spans="1:20" ht="22.5" customHeight="1">
      <c r="B20" s="61" t="s">
        <v>220</v>
      </c>
      <c r="C20" s="79" t="s">
        <v>176</v>
      </c>
      <c r="D20" s="80" t="s">
        <v>219</v>
      </c>
      <c r="E20" s="249">
        <f>'3a) CCfD Parameter'!$E13</f>
        <v>0</v>
      </c>
      <c r="F20" s="250">
        <f>'3a) CCfD Parameter'!$E13</f>
        <v>0</v>
      </c>
      <c r="G20" s="250">
        <f>'3a) CCfD Parameter'!$E13</f>
        <v>0</v>
      </c>
      <c r="H20" s="250">
        <f>'3a) CCfD Parameter'!$E13</f>
        <v>0</v>
      </c>
      <c r="I20" s="250">
        <f>'3a) CCfD Parameter'!$E13</f>
        <v>0</v>
      </c>
      <c r="J20" s="250">
        <f>'3a) CCfD Parameter'!$E13</f>
        <v>0</v>
      </c>
      <c r="K20" s="250">
        <f>'3a) CCfD Parameter'!$E13</f>
        <v>0</v>
      </c>
      <c r="L20" s="250">
        <f>'3a) CCfD Parameter'!$E13</f>
        <v>0</v>
      </c>
      <c r="M20" s="250">
        <f>'3a) CCfD Parameter'!$E13</f>
        <v>0</v>
      </c>
      <c r="N20" s="250">
        <f>'3a) CCfD Parameter'!$E13</f>
        <v>0</v>
      </c>
      <c r="O20" s="250">
        <f>'3a) CCfD Parameter'!$E13</f>
        <v>0</v>
      </c>
      <c r="P20" s="250">
        <f>'3a) CCfD Parameter'!$E13</f>
        <v>0</v>
      </c>
      <c r="Q20" s="250">
        <f>'3a) CCfD Parameter'!$E13</f>
        <v>0</v>
      </c>
      <c r="R20" s="250">
        <f>'3a) CCfD Parameter'!$E13</f>
        <v>0</v>
      </c>
      <c r="S20" s="250">
        <f>'3a) CCfD Parameter'!$E13</f>
        <v>0</v>
      </c>
      <c r="T20" s="328">
        <f>'3a) CCfD Parameter'!$E13</f>
        <v>0</v>
      </c>
    </row>
    <row r="21" spans="1:20" ht="22.5" customHeight="1">
      <c r="B21" s="42" t="s">
        <v>221</v>
      </c>
      <c r="C21" s="81" t="s">
        <v>176</v>
      </c>
      <c r="D21" s="82" t="s">
        <v>219</v>
      </c>
      <c r="E21" s="249">
        <f>'3a) CCfD Parameter'!$E14</f>
        <v>0</v>
      </c>
      <c r="F21" s="250">
        <f>'3a) CCfD Parameter'!$E14</f>
        <v>0</v>
      </c>
      <c r="G21" s="250">
        <f>'3a) CCfD Parameter'!$E14</f>
        <v>0</v>
      </c>
      <c r="H21" s="250">
        <f>'3a) CCfD Parameter'!$E14</f>
        <v>0</v>
      </c>
      <c r="I21" s="250">
        <f>'3a) CCfD Parameter'!$E14</f>
        <v>0</v>
      </c>
      <c r="J21" s="250">
        <f>'3a) CCfD Parameter'!$E14</f>
        <v>0</v>
      </c>
      <c r="K21" s="250">
        <f>'3a) CCfD Parameter'!$E14</f>
        <v>0</v>
      </c>
      <c r="L21" s="250">
        <f>'3a) CCfD Parameter'!$E14</f>
        <v>0</v>
      </c>
      <c r="M21" s="250">
        <f>'3a) CCfD Parameter'!$E14</f>
        <v>0</v>
      </c>
      <c r="N21" s="250">
        <f>'3a) CCfD Parameter'!$E14</f>
        <v>0</v>
      </c>
      <c r="O21" s="250">
        <f>'3a) CCfD Parameter'!$E14</f>
        <v>0</v>
      </c>
      <c r="P21" s="250">
        <f>'3a) CCfD Parameter'!$E14</f>
        <v>0</v>
      </c>
      <c r="Q21" s="250">
        <f>'3a) CCfD Parameter'!$E14</f>
        <v>0</v>
      </c>
      <c r="R21" s="250">
        <f>'3a) CCfD Parameter'!$E14</f>
        <v>0</v>
      </c>
      <c r="S21" s="250">
        <f>'3a) CCfD Parameter'!$E14</f>
        <v>0</v>
      </c>
      <c r="T21" s="328">
        <f>'3a) CCfD Parameter'!$E14</f>
        <v>0</v>
      </c>
    </row>
    <row r="22" spans="1:20" ht="22.5" customHeight="1">
      <c r="B22" s="61" t="s">
        <v>222</v>
      </c>
      <c r="C22" s="79" t="s">
        <v>176</v>
      </c>
      <c r="D22" s="83" t="s">
        <v>219</v>
      </c>
      <c r="E22" s="249">
        <f>'3a) CCfD Parameter'!$E15</f>
        <v>1</v>
      </c>
      <c r="F22" s="250">
        <f>'3a) CCfD Parameter'!$E15</f>
        <v>1</v>
      </c>
      <c r="G22" s="250">
        <f>'3a) CCfD Parameter'!$E15</f>
        <v>1</v>
      </c>
      <c r="H22" s="250">
        <f>'3a) CCfD Parameter'!$E15</f>
        <v>1</v>
      </c>
      <c r="I22" s="250">
        <f>'3a) CCfD Parameter'!$E15</f>
        <v>1</v>
      </c>
      <c r="J22" s="250">
        <f>'3a) CCfD Parameter'!$E15</f>
        <v>1</v>
      </c>
      <c r="K22" s="250">
        <f>'3a) CCfD Parameter'!$E15</f>
        <v>1</v>
      </c>
      <c r="L22" s="250">
        <f>'3a) CCfD Parameter'!$E15</f>
        <v>1</v>
      </c>
      <c r="M22" s="250">
        <f>'3a) CCfD Parameter'!$E15</f>
        <v>1</v>
      </c>
      <c r="N22" s="250">
        <f>'3a) CCfD Parameter'!$E15</f>
        <v>1</v>
      </c>
      <c r="O22" s="250">
        <f>'3a) CCfD Parameter'!$E15</f>
        <v>1</v>
      </c>
      <c r="P22" s="250">
        <f>'3a) CCfD Parameter'!$E15</f>
        <v>1</v>
      </c>
      <c r="Q22" s="250">
        <f>'3a) CCfD Parameter'!$E15</f>
        <v>1</v>
      </c>
      <c r="R22" s="250">
        <f>'3a) CCfD Parameter'!$E15</f>
        <v>1</v>
      </c>
      <c r="S22" s="250">
        <f>'3a) CCfD Parameter'!$E15</f>
        <v>1</v>
      </c>
      <c r="T22" s="328">
        <f>'3a) CCfD Parameter'!$E15</f>
        <v>1</v>
      </c>
    </row>
    <row r="23" spans="1:20" ht="22.5" customHeight="1">
      <c r="B23" s="42" t="s">
        <v>223</v>
      </c>
      <c r="C23" s="90" t="s">
        <v>176</v>
      </c>
      <c r="D23" s="82" t="s">
        <v>219</v>
      </c>
      <c r="E23" s="249">
        <f>'3a) CCfD Parameter'!$E16</f>
        <v>1</v>
      </c>
      <c r="F23" s="250">
        <f>'3a) CCfD Parameter'!$E16</f>
        <v>1</v>
      </c>
      <c r="G23" s="250">
        <f>'3a) CCfD Parameter'!$E16</f>
        <v>1</v>
      </c>
      <c r="H23" s="250">
        <f>'3a) CCfD Parameter'!$E16</f>
        <v>1</v>
      </c>
      <c r="I23" s="250">
        <f>'3a) CCfD Parameter'!$E16</f>
        <v>1</v>
      </c>
      <c r="J23" s="250">
        <f>'3a) CCfD Parameter'!$E16</f>
        <v>1</v>
      </c>
      <c r="K23" s="250">
        <f>'3a) CCfD Parameter'!$E16</f>
        <v>1</v>
      </c>
      <c r="L23" s="250">
        <f>'3a) CCfD Parameter'!$E16</f>
        <v>1</v>
      </c>
      <c r="M23" s="250">
        <f>'3a) CCfD Parameter'!$E16</f>
        <v>1</v>
      </c>
      <c r="N23" s="250">
        <f>'3a) CCfD Parameter'!$E16</f>
        <v>1</v>
      </c>
      <c r="O23" s="250">
        <f>'3a) CCfD Parameter'!$E16</f>
        <v>1</v>
      </c>
      <c r="P23" s="250">
        <f>'3a) CCfD Parameter'!$E16</f>
        <v>1</v>
      </c>
      <c r="Q23" s="250">
        <f>'3a) CCfD Parameter'!$E16</f>
        <v>1</v>
      </c>
      <c r="R23" s="250">
        <f>'3a) CCfD Parameter'!$E16</f>
        <v>1</v>
      </c>
      <c r="S23" s="250">
        <f>'3a) CCfD Parameter'!$E16</f>
        <v>1</v>
      </c>
      <c r="T23" s="328">
        <f>'3a) CCfD Parameter'!$E16</f>
        <v>1</v>
      </c>
    </row>
    <row r="24" spans="1:20" ht="22.5" customHeight="1" thickBot="1">
      <c r="B24" s="72" t="s">
        <v>224</v>
      </c>
      <c r="C24" s="93" t="s">
        <v>176</v>
      </c>
      <c r="D24" s="85" t="s">
        <v>219</v>
      </c>
      <c r="E24" s="251">
        <f>'3a) CCfD Parameter'!$E17</f>
        <v>1</v>
      </c>
      <c r="F24" s="252">
        <f>'3a) CCfD Parameter'!$E17</f>
        <v>1</v>
      </c>
      <c r="G24" s="252">
        <f>'3a) CCfD Parameter'!$E17</f>
        <v>1</v>
      </c>
      <c r="H24" s="252">
        <f>'3a) CCfD Parameter'!$E17</f>
        <v>1</v>
      </c>
      <c r="I24" s="252">
        <f>'3a) CCfD Parameter'!$E17</f>
        <v>1</v>
      </c>
      <c r="J24" s="252">
        <f>'3a) CCfD Parameter'!$E17</f>
        <v>1</v>
      </c>
      <c r="K24" s="252">
        <f>'3a) CCfD Parameter'!$E17</f>
        <v>1</v>
      </c>
      <c r="L24" s="252">
        <f>'3a) CCfD Parameter'!$E17</f>
        <v>1</v>
      </c>
      <c r="M24" s="252">
        <f>'3a) CCfD Parameter'!$E17</f>
        <v>1</v>
      </c>
      <c r="N24" s="252">
        <f>'3a) CCfD Parameter'!$E17</f>
        <v>1</v>
      </c>
      <c r="O24" s="252">
        <f>'3a) CCfD Parameter'!$E17</f>
        <v>1</v>
      </c>
      <c r="P24" s="252">
        <f>'3a) CCfD Parameter'!$E17</f>
        <v>1</v>
      </c>
      <c r="Q24" s="252">
        <f>'3a) CCfD Parameter'!$E17</f>
        <v>1</v>
      </c>
      <c r="R24" s="252">
        <f>'3a) CCfD Parameter'!$E17</f>
        <v>1</v>
      </c>
      <c r="S24" s="252">
        <f>'3a) CCfD Parameter'!$E17</f>
        <v>1</v>
      </c>
      <c r="T24" s="329">
        <f>'3a) CCfD Parameter'!$E17</f>
        <v>1</v>
      </c>
    </row>
    <row r="25" spans="1:20" ht="22.5" customHeight="1" thickBot="1">
      <c r="E25" s="528"/>
      <c r="F25" s="528"/>
      <c r="G25" s="528"/>
      <c r="H25" s="528"/>
      <c r="I25" s="528"/>
      <c r="J25" s="528"/>
      <c r="K25" s="528"/>
      <c r="L25" s="528"/>
      <c r="M25" s="528"/>
      <c r="N25" s="528"/>
      <c r="O25" s="528"/>
      <c r="P25" s="528"/>
      <c r="Q25" s="528"/>
      <c r="R25" s="528"/>
      <c r="S25" s="528"/>
      <c r="T25" s="1054"/>
    </row>
    <row r="26" spans="1:20" s="298" customFormat="1" ht="22.5" customHeight="1" thickBot="1">
      <c r="A26" s="524"/>
      <c r="B26" s="1649" t="s">
        <v>383</v>
      </c>
      <c r="C26" s="1649"/>
      <c r="D26" s="1682"/>
      <c r="E26" s="532"/>
      <c r="F26" s="532"/>
      <c r="G26" s="532"/>
      <c r="H26" s="532"/>
      <c r="I26" s="532"/>
      <c r="J26" s="532"/>
      <c r="K26" s="532"/>
      <c r="L26" s="532"/>
      <c r="M26" s="532"/>
      <c r="N26" s="532"/>
      <c r="O26" s="532"/>
      <c r="P26" s="532"/>
      <c r="Q26" s="532"/>
      <c r="R26" s="532"/>
      <c r="S26" s="532"/>
    </row>
    <row r="27" spans="1:20" ht="22.5" customHeight="1" thickBot="1">
      <c r="B27" s="276" t="s">
        <v>37</v>
      </c>
      <c r="C27" s="149" t="s">
        <v>348</v>
      </c>
      <c r="D27" s="220" t="s">
        <v>355</v>
      </c>
      <c r="E27" s="146">
        <f>E$6</f>
        <v>1900</v>
      </c>
      <c r="F27" s="147">
        <f t="shared" ref="F27:T27" si="2">F$6</f>
        <v>1901</v>
      </c>
      <c r="G27" s="147">
        <f t="shared" si="2"/>
        <v>1902</v>
      </c>
      <c r="H27" s="147">
        <f t="shared" si="2"/>
        <v>1903</v>
      </c>
      <c r="I27" s="147">
        <f t="shared" si="2"/>
        <v>1904</v>
      </c>
      <c r="J27" s="147">
        <f t="shared" si="2"/>
        <v>1905</v>
      </c>
      <c r="K27" s="147">
        <f t="shared" si="2"/>
        <v>1906</v>
      </c>
      <c r="L27" s="147">
        <f t="shared" si="2"/>
        <v>1907</v>
      </c>
      <c r="M27" s="147">
        <f t="shared" si="2"/>
        <v>1908</v>
      </c>
      <c r="N27" s="147">
        <f t="shared" si="2"/>
        <v>1909</v>
      </c>
      <c r="O27" s="147">
        <f t="shared" si="2"/>
        <v>1910</v>
      </c>
      <c r="P27" s="147">
        <f t="shared" si="2"/>
        <v>1911</v>
      </c>
      <c r="Q27" s="147">
        <f t="shared" si="2"/>
        <v>1912</v>
      </c>
      <c r="R27" s="147">
        <f t="shared" si="2"/>
        <v>1913</v>
      </c>
      <c r="S27" s="147">
        <f t="shared" si="2"/>
        <v>1914</v>
      </c>
      <c r="T27" s="141">
        <f t="shared" si="2"/>
        <v>1915</v>
      </c>
    </row>
    <row r="28" spans="1:20" ht="22.5" customHeight="1">
      <c r="B28" s="60" t="s">
        <v>100</v>
      </c>
      <c r="C28" s="77"/>
      <c r="D28" s="87" t="s">
        <v>313</v>
      </c>
      <c r="E28" s="255">
        <f>'3a) CCfD Parameter'!$E21</f>
        <v>0.9</v>
      </c>
      <c r="F28" s="256">
        <f>'3a) CCfD Parameter'!$E21</f>
        <v>0.9</v>
      </c>
      <c r="G28" s="256">
        <f>'3a) CCfD Parameter'!$E21</f>
        <v>0.9</v>
      </c>
      <c r="H28" s="256">
        <f>'3a) CCfD Parameter'!$E21</f>
        <v>0.9</v>
      </c>
      <c r="I28" s="256">
        <f>'3a) CCfD Parameter'!$E21</f>
        <v>0.9</v>
      </c>
      <c r="J28" s="256">
        <f>'3a) CCfD Parameter'!$E21</f>
        <v>0.9</v>
      </c>
      <c r="K28" s="256">
        <f>'3a) CCfD Parameter'!$E21</f>
        <v>0.9</v>
      </c>
      <c r="L28" s="256">
        <f>'3a) CCfD Parameter'!$E21</f>
        <v>0.9</v>
      </c>
      <c r="M28" s="256">
        <f>'3a) CCfD Parameter'!$E21</f>
        <v>0.9</v>
      </c>
      <c r="N28" s="256">
        <f>'3a) CCfD Parameter'!$E21</f>
        <v>0.9</v>
      </c>
      <c r="O28" s="256">
        <f>'3a) CCfD Parameter'!$E21</f>
        <v>0.9</v>
      </c>
      <c r="P28" s="256">
        <f>'3a) CCfD Parameter'!$E21</f>
        <v>0.9</v>
      </c>
      <c r="Q28" s="256">
        <f>'3a) CCfD Parameter'!$E21</f>
        <v>0.9</v>
      </c>
      <c r="R28" s="256">
        <f>'3a) CCfD Parameter'!$E21</f>
        <v>0.9</v>
      </c>
      <c r="S28" s="256">
        <f>'3a) CCfD Parameter'!$E21</f>
        <v>0.9</v>
      </c>
      <c r="T28" s="330">
        <f>'3a) CCfD Parameter'!$E21</f>
        <v>0.9</v>
      </c>
    </row>
    <row r="29" spans="1:20" ht="22.5" customHeight="1">
      <c r="B29" s="61" t="s">
        <v>102</v>
      </c>
      <c r="C29" s="79"/>
      <c r="D29" s="88" t="s">
        <v>313</v>
      </c>
      <c r="E29" s="257">
        <f>'3a) CCfD Parameter'!$E22</f>
        <v>0.9</v>
      </c>
      <c r="F29" s="240">
        <f>'3a) CCfD Parameter'!$E22</f>
        <v>0.9</v>
      </c>
      <c r="G29" s="240">
        <f>'3a) CCfD Parameter'!$E22</f>
        <v>0.9</v>
      </c>
      <c r="H29" s="240">
        <f>'3a) CCfD Parameter'!$E22</f>
        <v>0.9</v>
      </c>
      <c r="I29" s="240">
        <f>'3a) CCfD Parameter'!$E22</f>
        <v>0.9</v>
      </c>
      <c r="J29" s="240">
        <f>'3a) CCfD Parameter'!$E22</f>
        <v>0.9</v>
      </c>
      <c r="K29" s="240">
        <f>'3a) CCfD Parameter'!$E22</f>
        <v>0.9</v>
      </c>
      <c r="L29" s="240">
        <f>'3a) CCfD Parameter'!$E22</f>
        <v>0.9</v>
      </c>
      <c r="M29" s="240">
        <f>'3a) CCfD Parameter'!$E22</f>
        <v>0.9</v>
      </c>
      <c r="N29" s="240">
        <f>'3a) CCfD Parameter'!$E22</f>
        <v>0.9</v>
      </c>
      <c r="O29" s="240">
        <f>'3a) CCfD Parameter'!$E22</f>
        <v>0.9</v>
      </c>
      <c r="P29" s="240">
        <f>'3a) CCfD Parameter'!$E22</f>
        <v>0.9</v>
      </c>
      <c r="Q29" s="240">
        <f>'3a) CCfD Parameter'!$E22</f>
        <v>0.9</v>
      </c>
      <c r="R29" s="240">
        <f>'3a) CCfD Parameter'!$E22</f>
        <v>0.9</v>
      </c>
      <c r="S29" s="240">
        <f>'3a) CCfD Parameter'!$E22</f>
        <v>0.9</v>
      </c>
      <c r="T29" s="331">
        <f>'3a) CCfD Parameter'!$E22</f>
        <v>0.9</v>
      </c>
    </row>
    <row r="30" spans="1:20" ht="22.5" customHeight="1">
      <c r="B30" s="42" t="s">
        <v>226</v>
      </c>
      <c r="C30" s="81"/>
      <c r="D30" s="89" t="s">
        <v>313</v>
      </c>
      <c r="E30" s="257">
        <f>'3a) CCfD Parameter'!$E23</f>
        <v>0.9</v>
      </c>
      <c r="F30" s="240">
        <f>'3a) CCfD Parameter'!$E23</f>
        <v>0.9</v>
      </c>
      <c r="G30" s="240">
        <f>'3a) CCfD Parameter'!$E23</f>
        <v>0.9</v>
      </c>
      <c r="H30" s="240">
        <f>'3a) CCfD Parameter'!$E23</f>
        <v>0.9</v>
      </c>
      <c r="I30" s="240">
        <f>'3a) CCfD Parameter'!$E23</f>
        <v>0.9</v>
      </c>
      <c r="J30" s="240">
        <f>'3a) CCfD Parameter'!$E23</f>
        <v>0.9</v>
      </c>
      <c r="K30" s="240">
        <f>'3a) CCfD Parameter'!$E23</f>
        <v>0.9</v>
      </c>
      <c r="L30" s="240">
        <f>'3a) CCfD Parameter'!$E23</f>
        <v>0.9</v>
      </c>
      <c r="M30" s="240">
        <f>'3a) CCfD Parameter'!$E23</f>
        <v>0.9</v>
      </c>
      <c r="N30" s="240">
        <f>'3a) CCfD Parameter'!$E23</f>
        <v>0.9</v>
      </c>
      <c r="O30" s="240">
        <f>'3a) CCfD Parameter'!$E23</f>
        <v>0.9</v>
      </c>
      <c r="P30" s="240">
        <f>'3a) CCfD Parameter'!$E23</f>
        <v>0.9</v>
      </c>
      <c r="Q30" s="240">
        <f>'3a) CCfD Parameter'!$E23</f>
        <v>0.9</v>
      </c>
      <c r="R30" s="240">
        <f>'3a) CCfD Parameter'!$E23</f>
        <v>0.9</v>
      </c>
      <c r="S30" s="240">
        <f>'3a) CCfD Parameter'!$E23</f>
        <v>0.9</v>
      </c>
      <c r="T30" s="331">
        <f>'3a) CCfD Parameter'!$E23</f>
        <v>0.9</v>
      </c>
    </row>
    <row r="31" spans="1:20" ht="22.5" customHeight="1">
      <c r="B31" s="61" t="s">
        <v>104</v>
      </c>
      <c r="C31" s="79"/>
      <c r="D31" s="88" t="s">
        <v>313</v>
      </c>
      <c r="E31" s="257">
        <f>'3a) CCfD Parameter'!$E24</f>
        <v>0</v>
      </c>
      <c r="F31" s="240">
        <f>'3a) CCfD Parameter'!$E24</f>
        <v>0</v>
      </c>
      <c r="G31" s="240">
        <f>'3a) CCfD Parameter'!$E24</f>
        <v>0</v>
      </c>
      <c r="H31" s="240">
        <f>'3a) CCfD Parameter'!$E24</f>
        <v>0</v>
      </c>
      <c r="I31" s="240">
        <f>'3a) CCfD Parameter'!$E24</f>
        <v>0</v>
      </c>
      <c r="J31" s="240">
        <f>'3a) CCfD Parameter'!$E24</f>
        <v>0</v>
      </c>
      <c r="K31" s="240">
        <f>'3a) CCfD Parameter'!$E24</f>
        <v>0</v>
      </c>
      <c r="L31" s="240">
        <f>'3a) CCfD Parameter'!$E24</f>
        <v>0</v>
      </c>
      <c r="M31" s="240">
        <f>'3a) CCfD Parameter'!$E24</f>
        <v>0</v>
      </c>
      <c r="N31" s="240">
        <f>'3a) CCfD Parameter'!$E24</f>
        <v>0</v>
      </c>
      <c r="O31" s="240">
        <f>'3a) CCfD Parameter'!$E24</f>
        <v>0</v>
      </c>
      <c r="P31" s="240">
        <f>'3a) CCfD Parameter'!$E24</f>
        <v>0</v>
      </c>
      <c r="Q31" s="240">
        <f>'3a) CCfD Parameter'!$E24</f>
        <v>0</v>
      </c>
      <c r="R31" s="240">
        <f>'3a) CCfD Parameter'!$E24</f>
        <v>0</v>
      </c>
      <c r="S31" s="240">
        <f>'3a) CCfD Parameter'!$E24</f>
        <v>0</v>
      </c>
      <c r="T31" s="331">
        <f>'3a) CCfD Parameter'!$E24</f>
        <v>0</v>
      </c>
    </row>
    <row r="32" spans="1:20" ht="22.5" customHeight="1">
      <c r="B32" s="62" t="s">
        <v>105</v>
      </c>
      <c r="C32" s="81"/>
      <c r="D32" s="91" t="s">
        <v>313</v>
      </c>
      <c r="E32" s="257">
        <f>'3a) CCfD Parameter'!$E25</f>
        <v>0</v>
      </c>
      <c r="F32" s="240">
        <f>'3a) CCfD Parameter'!$E25</f>
        <v>0</v>
      </c>
      <c r="G32" s="240">
        <f>'3a) CCfD Parameter'!$E25</f>
        <v>0</v>
      </c>
      <c r="H32" s="240">
        <f>'3a) CCfD Parameter'!$E25</f>
        <v>0</v>
      </c>
      <c r="I32" s="240">
        <f>'3a) CCfD Parameter'!$E25</f>
        <v>0</v>
      </c>
      <c r="J32" s="240">
        <f>'3a) CCfD Parameter'!$E25</f>
        <v>0</v>
      </c>
      <c r="K32" s="240">
        <f>'3a) CCfD Parameter'!$E25</f>
        <v>0</v>
      </c>
      <c r="L32" s="240">
        <f>'3a) CCfD Parameter'!$E25</f>
        <v>0</v>
      </c>
      <c r="M32" s="240">
        <f>'3a) CCfD Parameter'!$E25</f>
        <v>0</v>
      </c>
      <c r="N32" s="240">
        <f>'3a) CCfD Parameter'!$E25</f>
        <v>0</v>
      </c>
      <c r="O32" s="240">
        <f>'3a) CCfD Parameter'!$E25</f>
        <v>0</v>
      </c>
      <c r="P32" s="240">
        <f>'3a) CCfD Parameter'!$E25</f>
        <v>0</v>
      </c>
      <c r="Q32" s="240">
        <f>'3a) CCfD Parameter'!$E25</f>
        <v>0</v>
      </c>
      <c r="R32" s="240">
        <f>'3a) CCfD Parameter'!$E25</f>
        <v>0</v>
      </c>
      <c r="S32" s="240">
        <f>'3a) CCfD Parameter'!$E25</f>
        <v>0</v>
      </c>
      <c r="T32" s="331">
        <f>'3a) CCfD Parameter'!$E25</f>
        <v>0</v>
      </c>
    </row>
    <row r="33" spans="2:20" ht="22.5" customHeight="1" thickBot="1">
      <c r="B33" s="43" t="s">
        <v>106</v>
      </c>
      <c r="C33" s="84"/>
      <c r="D33" s="94" t="s">
        <v>313</v>
      </c>
      <c r="E33" s="258">
        <f>'3a) CCfD Parameter'!$E26</f>
        <v>0</v>
      </c>
      <c r="F33" s="259">
        <f>'3a) CCfD Parameter'!$E26</f>
        <v>0</v>
      </c>
      <c r="G33" s="259">
        <f>'3a) CCfD Parameter'!$E26</f>
        <v>0</v>
      </c>
      <c r="H33" s="259">
        <f>'3a) CCfD Parameter'!$E26</f>
        <v>0</v>
      </c>
      <c r="I33" s="259">
        <f>'3a) CCfD Parameter'!$E26</f>
        <v>0</v>
      </c>
      <c r="J33" s="259">
        <f>'3a) CCfD Parameter'!$E26</f>
        <v>0</v>
      </c>
      <c r="K33" s="259">
        <f>'3a) CCfD Parameter'!$E26</f>
        <v>0</v>
      </c>
      <c r="L33" s="259">
        <f>'3a) CCfD Parameter'!$E26</f>
        <v>0</v>
      </c>
      <c r="M33" s="259">
        <f>'3a) CCfD Parameter'!$E26</f>
        <v>0</v>
      </c>
      <c r="N33" s="259">
        <f>'3a) CCfD Parameter'!$E26</f>
        <v>0</v>
      </c>
      <c r="O33" s="259">
        <f>'3a) CCfD Parameter'!$E26</f>
        <v>0</v>
      </c>
      <c r="P33" s="259">
        <f>'3a) CCfD Parameter'!$E26</f>
        <v>0</v>
      </c>
      <c r="Q33" s="259">
        <f>'3a) CCfD Parameter'!$E26</f>
        <v>0</v>
      </c>
      <c r="R33" s="259">
        <f>'3a) CCfD Parameter'!$E26</f>
        <v>0</v>
      </c>
      <c r="S33" s="259">
        <f>'3a) CCfD Parameter'!$E26</f>
        <v>0</v>
      </c>
      <c r="T33" s="332">
        <f>'3a) CCfD Parameter'!$E26</f>
        <v>0</v>
      </c>
    </row>
    <row r="34" spans="2:20" ht="22.5" customHeight="1">
      <c r="B34" s="60" t="s">
        <v>100</v>
      </c>
      <c r="C34" s="86"/>
      <c r="D34" s="78" t="s">
        <v>313</v>
      </c>
      <c r="E34" s="255">
        <f>'3a) CCfD Parameter'!E27</f>
        <v>0.9</v>
      </c>
      <c r="F34" s="256">
        <f>$E34</f>
        <v>0.9</v>
      </c>
      <c r="G34" s="256">
        <f t="shared" ref="G34:T39" si="3">$E34</f>
        <v>0.9</v>
      </c>
      <c r="H34" s="256">
        <f t="shared" si="3"/>
        <v>0.9</v>
      </c>
      <c r="I34" s="256">
        <f t="shared" si="3"/>
        <v>0.9</v>
      </c>
      <c r="J34" s="256">
        <f t="shared" si="3"/>
        <v>0.9</v>
      </c>
      <c r="K34" s="256">
        <f t="shared" si="3"/>
        <v>0.9</v>
      </c>
      <c r="L34" s="256">
        <f t="shared" si="3"/>
        <v>0.9</v>
      </c>
      <c r="M34" s="256">
        <f t="shared" si="3"/>
        <v>0.9</v>
      </c>
      <c r="N34" s="256">
        <f t="shared" si="3"/>
        <v>0.9</v>
      </c>
      <c r="O34" s="256">
        <f t="shared" si="3"/>
        <v>0.9</v>
      </c>
      <c r="P34" s="256">
        <f t="shared" si="3"/>
        <v>0.9</v>
      </c>
      <c r="Q34" s="256">
        <f t="shared" si="3"/>
        <v>0.9</v>
      </c>
      <c r="R34" s="256">
        <f t="shared" si="3"/>
        <v>0.9</v>
      </c>
      <c r="S34" s="256">
        <f t="shared" si="3"/>
        <v>0.9</v>
      </c>
      <c r="T34" s="330">
        <f t="shared" si="3"/>
        <v>0.9</v>
      </c>
    </row>
    <row r="35" spans="2:20" ht="22.5" customHeight="1">
      <c r="B35" s="61" t="s">
        <v>102</v>
      </c>
      <c r="C35" s="79"/>
      <c r="D35" s="80" t="s">
        <v>313</v>
      </c>
      <c r="E35" s="257">
        <f>'3a) CCfD Parameter'!E28</f>
        <v>0</v>
      </c>
      <c r="F35" s="240">
        <f t="shared" ref="F35:T39" si="4">$E35</f>
        <v>0</v>
      </c>
      <c r="G35" s="240">
        <f t="shared" si="4"/>
        <v>0</v>
      </c>
      <c r="H35" s="240">
        <f t="shared" si="4"/>
        <v>0</v>
      </c>
      <c r="I35" s="240">
        <f t="shared" si="4"/>
        <v>0</v>
      </c>
      <c r="J35" s="240">
        <f t="shared" si="4"/>
        <v>0</v>
      </c>
      <c r="K35" s="240">
        <f t="shared" si="4"/>
        <v>0</v>
      </c>
      <c r="L35" s="240">
        <f t="shared" si="4"/>
        <v>0</v>
      </c>
      <c r="M35" s="240">
        <f t="shared" si="4"/>
        <v>0</v>
      </c>
      <c r="N35" s="240">
        <f t="shared" si="4"/>
        <v>0</v>
      </c>
      <c r="O35" s="240">
        <f t="shared" si="4"/>
        <v>0</v>
      </c>
      <c r="P35" s="240">
        <f t="shared" si="4"/>
        <v>0</v>
      </c>
      <c r="Q35" s="240">
        <f t="shared" si="4"/>
        <v>0</v>
      </c>
      <c r="R35" s="240">
        <f t="shared" si="4"/>
        <v>0</v>
      </c>
      <c r="S35" s="240">
        <f t="shared" si="4"/>
        <v>0</v>
      </c>
      <c r="T35" s="331">
        <f t="shared" si="4"/>
        <v>0</v>
      </c>
    </row>
    <row r="36" spans="2:20" ht="22.5" customHeight="1">
      <c r="B36" s="42" t="s">
        <v>226</v>
      </c>
      <c r="C36" s="81"/>
      <c r="D36" s="82" t="s">
        <v>313</v>
      </c>
      <c r="E36" s="257">
        <f>'3a) CCfD Parameter'!E29</f>
        <v>0</v>
      </c>
      <c r="F36" s="240">
        <f t="shared" si="4"/>
        <v>0</v>
      </c>
      <c r="G36" s="240">
        <f t="shared" si="4"/>
        <v>0</v>
      </c>
      <c r="H36" s="240">
        <f t="shared" si="4"/>
        <v>0</v>
      </c>
      <c r="I36" s="240">
        <f t="shared" si="4"/>
        <v>0</v>
      </c>
      <c r="J36" s="240">
        <f t="shared" si="4"/>
        <v>0</v>
      </c>
      <c r="K36" s="240">
        <f t="shared" si="4"/>
        <v>0</v>
      </c>
      <c r="L36" s="240">
        <f t="shared" si="4"/>
        <v>0</v>
      </c>
      <c r="M36" s="240">
        <f t="shared" si="4"/>
        <v>0</v>
      </c>
      <c r="N36" s="240">
        <f t="shared" si="4"/>
        <v>0</v>
      </c>
      <c r="O36" s="240">
        <f t="shared" si="4"/>
        <v>0</v>
      </c>
      <c r="P36" s="240">
        <f t="shared" si="4"/>
        <v>0</v>
      </c>
      <c r="Q36" s="240">
        <f t="shared" si="4"/>
        <v>0</v>
      </c>
      <c r="R36" s="240">
        <f t="shared" si="4"/>
        <v>0</v>
      </c>
      <c r="S36" s="240">
        <f t="shared" si="4"/>
        <v>0</v>
      </c>
      <c r="T36" s="331">
        <f t="shared" si="3"/>
        <v>0</v>
      </c>
    </row>
    <row r="37" spans="2:20" ht="22.5" customHeight="1">
      <c r="B37" s="61" t="s">
        <v>104</v>
      </c>
      <c r="C37" s="79"/>
      <c r="D37" s="83" t="s">
        <v>313</v>
      </c>
      <c r="E37" s="257">
        <f>'3a) CCfD Parameter'!E30</f>
        <v>0.9</v>
      </c>
      <c r="F37" s="240">
        <f t="shared" si="4"/>
        <v>0.9</v>
      </c>
      <c r="G37" s="240">
        <f t="shared" si="4"/>
        <v>0.9</v>
      </c>
      <c r="H37" s="240">
        <f t="shared" si="4"/>
        <v>0.9</v>
      </c>
      <c r="I37" s="240">
        <f t="shared" si="4"/>
        <v>0.9</v>
      </c>
      <c r="J37" s="240">
        <f t="shared" si="4"/>
        <v>0.9</v>
      </c>
      <c r="K37" s="240">
        <f t="shared" si="4"/>
        <v>0.9</v>
      </c>
      <c r="L37" s="240">
        <f t="shared" si="4"/>
        <v>0.9</v>
      </c>
      <c r="M37" s="240">
        <f t="shared" si="4"/>
        <v>0.9</v>
      </c>
      <c r="N37" s="240">
        <f t="shared" si="4"/>
        <v>0.9</v>
      </c>
      <c r="O37" s="240">
        <f t="shared" si="4"/>
        <v>0.9</v>
      </c>
      <c r="P37" s="240">
        <f t="shared" si="4"/>
        <v>0.9</v>
      </c>
      <c r="Q37" s="240">
        <f t="shared" si="4"/>
        <v>0.9</v>
      </c>
      <c r="R37" s="240">
        <f t="shared" si="4"/>
        <v>0.9</v>
      </c>
      <c r="S37" s="240">
        <f t="shared" si="4"/>
        <v>0.9</v>
      </c>
      <c r="T37" s="331">
        <f t="shared" si="3"/>
        <v>0.9</v>
      </c>
    </row>
    <row r="38" spans="2:20" ht="22.5" customHeight="1">
      <c r="B38" s="42" t="s">
        <v>105</v>
      </c>
      <c r="C38" s="90"/>
      <c r="D38" s="82" t="s">
        <v>313</v>
      </c>
      <c r="E38" s="257">
        <f>'3a) CCfD Parameter'!E31</f>
        <v>0.9</v>
      </c>
      <c r="F38" s="240">
        <f t="shared" si="4"/>
        <v>0.9</v>
      </c>
      <c r="G38" s="240">
        <f t="shared" si="4"/>
        <v>0.9</v>
      </c>
      <c r="H38" s="240">
        <f t="shared" si="4"/>
        <v>0.9</v>
      </c>
      <c r="I38" s="240">
        <f t="shared" si="4"/>
        <v>0.9</v>
      </c>
      <c r="J38" s="240">
        <f t="shared" si="4"/>
        <v>0.9</v>
      </c>
      <c r="K38" s="240">
        <f t="shared" si="4"/>
        <v>0.9</v>
      </c>
      <c r="L38" s="240">
        <f t="shared" si="4"/>
        <v>0.9</v>
      </c>
      <c r="M38" s="240">
        <f t="shared" si="4"/>
        <v>0.9</v>
      </c>
      <c r="N38" s="240">
        <f t="shared" si="4"/>
        <v>0.9</v>
      </c>
      <c r="O38" s="240">
        <f t="shared" si="4"/>
        <v>0.9</v>
      </c>
      <c r="P38" s="240">
        <f t="shared" si="4"/>
        <v>0.9</v>
      </c>
      <c r="Q38" s="240">
        <f t="shared" si="4"/>
        <v>0.9</v>
      </c>
      <c r="R38" s="240">
        <f t="shared" si="4"/>
        <v>0.9</v>
      </c>
      <c r="S38" s="240">
        <f t="shared" si="4"/>
        <v>0.9</v>
      </c>
      <c r="T38" s="331">
        <f t="shared" si="3"/>
        <v>0.9</v>
      </c>
    </row>
    <row r="39" spans="2:20" ht="22.5" customHeight="1" thickBot="1">
      <c r="B39" s="72" t="s">
        <v>106</v>
      </c>
      <c r="C39" s="93"/>
      <c r="D39" s="85" t="s">
        <v>313</v>
      </c>
      <c r="E39" s="258">
        <f>'3a) CCfD Parameter'!E32</f>
        <v>0.9</v>
      </c>
      <c r="F39" s="259">
        <f t="shared" si="4"/>
        <v>0.9</v>
      </c>
      <c r="G39" s="259">
        <f t="shared" si="4"/>
        <v>0.9</v>
      </c>
      <c r="H39" s="259">
        <f t="shared" si="4"/>
        <v>0.9</v>
      </c>
      <c r="I39" s="259">
        <f t="shared" si="4"/>
        <v>0.9</v>
      </c>
      <c r="J39" s="259">
        <f t="shared" si="4"/>
        <v>0.9</v>
      </c>
      <c r="K39" s="259">
        <f t="shared" si="4"/>
        <v>0.9</v>
      </c>
      <c r="L39" s="259">
        <f t="shared" si="4"/>
        <v>0.9</v>
      </c>
      <c r="M39" s="259">
        <f t="shared" si="4"/>
        <v>0.9</v>
      </c>
      <c r="N39" s="259">
        <f t="shared" si="4"/>
        <v>0.9</v>
      </c>
      <c r="O39" s="259">
        <f t="shared" si="4"/>
        <v>0.9</v>
      </c>
      <c r="P39" s="259">
        <f t="shared" si="4"/>
        <v>0.9</v>
      </c>
      <c r="Q39" s="259">
        <f t="shared" si="4"/>
        <v>0.9</v>
      </c>
      <c r="R39" s="259">
        <f t="shared" si="4"/>
        <v>0.9</v>
      </c>
      <c r="S39" s="259">
        <f t="shared" si="4"/>
        <v>0.9</v>
      </c>
      <c r="T39" s="332">
        <f t="shared" si="3"/>
        <v>0.9</v>
      </c>
    </row>
    <row r="40" spans="2:20">
      <c r="E40" s="528"/>
      <c r="F40" s="528"/>
      <c r="G40" s="528"/>
      <c r="H40" s="528"/>
      <c r="I40" s="528"/>
      <c r="J40" s="528"/>
      <c r="K40" s="528"/>
      <c r="L40" s="528"/>
      <c r="M40" s="528"/>
      <c r="N40" s="528"/>
      <c r="O40" s="528"/>
      <c r="P40" s="528"/>
      <c r="Q40" s="528"/>
      <c r="R40" s="528"/>
      <c r="S40" s="528"/>
      <c r="T40" s="1054"/>
    </row>
    <row r="41" spans="2:20">
      <c r="E41" s="528"/>
      <c r="F41" s="528"/>
      <c r="G41" s="528"/>
      <c r="H41" s="528"/>
      <c r="I41" s="528"/>
      <c r="J41" s="528"/>
      <c r="K41" s="528"/>
      <c r="L41" s="528"/>
      <c r="M41" s="528"/>
      <c r="N41" s="528"/>
      <c r="O41" s="528"/>
      <c r="P41" s="528"/>
      <c r="Q41" s="528"/>
      <c r="R41" s="528"/>
      <c r="S41" s="528"/>
      <c r="T41" s="1054"/>
    </row>
    <row r="42" spans="2:20" ht="15" thickBot="1">
      <c r="B42" s="533"/>
      <c r="C42" s="298"/>
      <c r="D42" s="298"/>
      <c r="E42" s="532"/>
      <c r="F42" s="532"/>
      <c r="G42" s="532"/>
      <c r="H42" s="532"/>
      <c r="I42" s="532"/>
      <c r="J42" s="532"/>
      <c r="K42" s="532"/>
      <c r="L42" s="532"/>
      <c r="M42" s="532"/>
      <c r="N42" s="532"/>
      <c r="O42" s="532"/>
      <c r="P42" s="532"/>
      <c r="Q42" s="532"/>
      <c r="R42" s="532"/>
      <c r="S42" s="532"/>
      <c r="T42" s="532"/>
    </row>
    <row r="43" spans="2:20" ht="19" thickBot="1">
      <c r="B43" s="1649" t="s">
        <v>384</v>
      </c>
      <c r="C43" s="1650"/>
      <c r="D43" s="1651"/>
      <c r="E43" s="528"/>
      <c r="F43" s="528"/>
      <c r="G43" s="528"/>
      <c r="H43" s="528"/>
      <c r="I43" s="528"/>
      <c r="J43" s="528"/>
      <c r="K43" s="528"/>
      <c r="L43" s="528"/>
      <c r="M43" s="528"/>
      <c r="N43" s="528"/>
      <c r="O43" s="528"/>
      <c r="P43" s="528"/>
      <c r="Q43" s="528"/>
      <c r="R43" s="528"/>
      <c r="S43" s="528"/>
      <c r="T43" s="1054"/>
    </row>
    <row r="44" spans="2:20" ht="15" thickBot="1">
      <c r="B44" s="277" t="s">
        <v>37</v>
      </c>
      <c r="C44" s="140" t="s">
        <v>348</v>
      </c>
      <c r="D44" s="141" t="s">
        <v>52</v>
      </c>
      <c r="E44" s="146">
        <f>E$6</f>
        <v>1900</v>
      </c>
      <c r="F44" s="147">
        <f t="shared" ref="F44:T44" si="5">F$6</f>
        <v>1901</v>
      </c>
      <c r="G44" s="147">
        <f t="shared" si="5"/>
        <v>1902</v>
      </c>
      <c r="H44" s="147">
        <f t="shared" si="5"/>
        <v>1903</v>
      </c>
      <c r="I44" s="147">
        <f t="shared" si="5"/>
        <v>1904</v>
      </c>
      <c r="J44" s="147">
        <f t="shared" si="5"/>
        <v>1905</v>
      </c>
      <c r="K44" s="147">
        <f t="shared" si="5"/>
        <v>1906</v>
      </c>
      <c r="L44" s="147">
        <f t="shared" si="5"/>
        <v>1907</v>
      </c>
      <c r="M44" s="147">
        <f t="shared" si="5"/>
        <v>1908</v>
      </c>
      <c r="N44" s="147">
        <f t="shared" si="5"/>
        <v>1909</v>
      </c>
      <c r="O44" s="147">
        <f t="shared" si="5"/>
        <v>1910</v>
      </c>
      <c r="P44" s="147">
        <f t="shared" si="5"/>
        <v>1911</v>
      </c>
      <c r="Q44" s="147">
        <f t="shared" si="5"/>
        <v>1912</v>
      </c>
      <c r="R44" s="147">
        <f t="shared" si="5"/>
        <v>1913</v>
      </c>
      <c r="S44" s="147">
        <f t="shared" si="5"/>
        <v>1914</v>
      </c>
      <c r="T44" s="141">
        <f t="shared" si="5"/>
        <v>1915</v>
      </c>
    </row>
    <row r="45" spans="2:20" ht="23.15" customHeight="1">
      <c r="B45" s="60" t="s">
        <v>100</v>
      </c>
      <c r="C45" s="77"/>
      <c r="D45" s="87" t="s">
        <v>101</v>
      </c>
      <c r="E45" s="260">
        <f>'3a) CCfD Parameter'!$E46</f>
        <v>62.08</v>
      </c>
      <c r="F45" s="261">
        <f>'3a) CCfD Parameter'!$E46</f>
        <v>62.08</v>
      </c>
      <c r="G45" s="261">
        <f>'3a) CCfD Parameter'!$E46</f>
        <v>62.08</v>
      </c>
      <c r="H45" s="261">
        <f>'3a) CCfD Parameter'!$E46</f>
        <v>62.08</v>
      </c>
      <c r="I45" s="261">
        <f>'3a) CCfD Parameter'!$E46</f>
        <v>62.08</v>
      </c>
      <c r="J45" s="261">
        <f>'3a) CCfD Parameter'!$E46</f>
        <v>62.08</v>
      </c>
      <c r="K45" s="261">
        <f>'3a) CCfD Parameter'!$E46</f>
        <v>62.08</v>
      </c>
      <c r="L45" s="261">
        <f>'3a) CCfD Parameter'!$E46</f>
        <v>62.08</v>
      </c>
      <c r="M45" s="261">
        <f>'3a) CCfD Parameter'!$E46</f>
        <v>62.08</v>
      </c>
      <c r="N45" s="261">
        <f>'3a) CCfD Parameter'!$E46</f>
        <v>62.08</v>
      </c>
      <c r="O45" s="261">
        <f>'3a) CCfD Parameter'!$E46</f>
        <v>62.08</v>
      </c>
      <c r="P45" s="261">
        <f>'3a) CCfD Parameter'!$E46</f>
        <v>62.08</v>
      </c>
      <c r="Q45" s="261">
        <f>'3a) CCfD Parameter'!$E46</f>
        <v>62.08</v>
      </c>
      <c r="R45" s="261">
        <f>'3a) CCfD Parameter'!$E46</f>
        <v>62.08</v>
      </c>
      <c r="S45" s="261">
        <f>'3a) CCfD Parameter'!$E46</f>
        <v>62.08</v>
      </c>
      <c r="T45" s="333">
        <f>'3a) CCfD Parameter'!$E46</f>
        <v>62.08</v>
      </c>
    </row>
    <row r="46" spans="2:20" ht="23.15" customHeight="1">
      <c r="B46" s="61" t="s">
        <v>102</v>
      </c>
      <c r="C46" s="79"/>
      <c r="D46" s="88" t="s">
        <v>101</v>
      </c>
      <c r="E46" s="262">
        <f>'3a) CCfD Parameter'!$E47</f>
        <v>184.23</v>
      </c>
      <c r="F46" s="263">
        <f>'3a) CCfD Parameter'!$E47</f>
        <v>184.23</v>
      </c>
      <c r="G46" s="263">
        <f>'3a) CCfD Parameter'!$E47</f>
        <v>184.23</v>
      </c>
      <c r="H46" s="263">
        <f>'3a) CCfD Parameter'!$E47</f>
        <v>184.23</v>
      </c>
      <c r="I46" s="263">
        <f>'3a) CCfD Parameter'!$E47</f>
        <v>184.23</v>
      </c>
      <c r="J46" s="263">
        <f>'3a) CCfD Parameter'!$E47</f>
        <v>184.23</v>
      </c>
      <c r="K46" s="263">
        <f>'3a) CCfD Parameter'!$E47</f>
        <v>184.23</v>
      </c>
      <c r="L46" s="263">
        <f>'3a) CCfD Parameter'!$E47</f>
        <v>184.23</v>
      </c>
      <c r="M46" s="263">
        <f>'3a) CCfD Parameter'!$E47</f>
        <v>184.23</v>
      </c>
      <c r="N46" s="263">
        <f>'3a) CCfD Parameter'!$E47</f>
        <v>184.23</v>
      </c>
      <c r="O46" s="263">
        <f>'3a) CCfD Parameter'!$E47</f>
        <v>184.23</v>
      </c>
      <c r="P46" s="263">
        <f>'3a) CCfD Parameter'!$E47</f>
        <v>184.23</v>
      </c>
      <c r="Q46" s="263">
        <f>'3a) CCfD Parameter'!$E47</f>
        <v>184.23</v>
      </c>
      <c r="R46" s="263">
        <f>'3a) CCfD Parameter'!$E47</f>
        <v>184.23</v>
      </c>
      <c r="S46" s="263">
        <f>'3a) CCfD Parameter'!$E47</f>
        <v>184.23</v>
      </c>
      <c r="T46" s="334">
        <f>'3a) CCfD Parameter'!$E47</f>
        <v>184.23</v>
      </c>
    </row>
    <row r="47" spans="2:20" ht="23.15" customHeight="1">
      <c r="B47" s="42" t="s">
        <v>226</v>
      </c>
      <c r="C47"/>
      <c r="D47" s="89" t="s">
        <v>101</v>
      </c>
      <c r="E47" s="262">
        <f>'3a) CCfD Parameter'!$E48</f>
        <v>184.23</v>
      </c>
      <c r="F47" s="263">
        <f>'3a) CCfD Parameter'!$E48</f>
        <v>184.23</v>
      </c>
      <c r="G47" s="263">
        <f>'3a) CCfD Parameter'!$E48</f>
        <v>184.23</v>
      </c>
      <c r="H47" s="263">
        <f>'3a) CCfD Parameter'!$E48</f>
        <v>184.23</v>
      </c>
      <c r="I47" s="263">
        <f>'3a) CCfD Parameter'!$E48</f>
        <v>184.23</v>
      </c>
      <c r="J47" s="263">
        <f>'3a) CCfD Parameter'!$E48</f>
        <v>184.23</v>
      </c>
      <c r="K47" s="263">
        <f>'3a) CCfD Parameter'!$E48</f>
        <v>184.23</v>
      </c>
      <c r="L47" s="263">
        <f>'3a) CCfD Parameter'!$E48</f>
        <v>184.23</v>
      </c>
      <c r="M47" s="263">
        <f>'3a) CCfD Parameter'!$E48</f>
        <v>184.23</v>
      </c>
      <c r="N47" s="263">
        <f>'3a) CCfD Parameter'!$E48</f>
        <v>184.23</v>
      </c>
      <c r="O47" s="263">
        <f>'3a) CCfD Parameter'!$E48</f>
        <v>184.23</v>
      </c>
      <c r="P47" s="263">
        <f>'3a) CCfD Parameter'!$E48</f>
        <v>184.23</v>
      </c>
      <c r="Q47" s="263">
        <f>'3a) CCfD Parameter'!$E48</f>
        <v>184.23</v>
      </c>
      <c r="R47" s="263">
        <f>'3a) CCfD Parameter'!$E48</f>
        <v>184.23</v>
      </c>
      <c r="S47" s="263">
        <f>'3a) CCfD Parameter'!$E48</f>
        <v>184.23</v>
      </c>
      <c r="T47" s="334">
        <f>'3a) CCfD Parameter'!$E48</f>
        <v>184.23</v>
      </c>
    </row>
    <row r="48" spans="2:20" ht="23.15" customHeight="1">
      <c r="B48" s="61" t="s">
        <v>104</v>
      </c>
      <c r="C48" s="81"/>
      <c r="D48" s="88" t="s">
        <v>101</v>
      </c>
      <c r="E48" s="262">
        <f>'3a) CCfD Parameter'!$E49</f>
        <v>25.97</v>
      </c>
      <c r="F48" s="263">
        <f>'3a) CCfD Parameter'!$E49</f>
        <v>25.97</v>
      </c>
      <c r="G48" s="263">
        <f>'3a) CCfD Parameter'!$E49</f>
        <v>25.97</v>
      </c>
      <c r="H48" s="263">
        <f>'3a) CCfD Parameter'!$E49</f>
        <v>25.97</v>
      </c>
      <c r="I48" s="263">
        <f>'3a) CCfD Parameter'!$E49</f>
        <v>25.97</v>
      </c>
      <c r="J48" s="263">
        <f>'3a) CCfD Parameter'!$E49</f>
        <v>25.97</v>
      </c>
      <c r="K48" s="263">
        <f>'3a) CCfD Parameter'!$E49</f>
        <v>25.97</v>
      </c>
      <c r="L48" s="263">
        <f>'3a) CCfD Parameter'!$E49</f>
        <v>25.97</v>
      </c>
      <c r="M48" s="263">
        <f>'3a) CCfD Parameter'!$E49</f>
        <v>25.97</v>
      </c>
      <c r="N48" s="263">
        <f>'3a) CCfD Parameter'!$E49</f>
        <v>25.97</v>
      </c>
      <c r="O48" s="263">
        <f>'3a) CCfD Parameter'!$E49</f>
        <v>25.97</v>
      </c>
      <c r="P48" s="263">
        <f>'3a) CCfD Parameter'!$E49</f>
        <v>25.97</v>
      </c>
      <c r="Q48" s="263">
        <f>'3a) CCfD Parameter'!$E49</f>
        <v>25.97</v>
      </c>
      <c r="R48" s="263">
        <f>'3a) CCfD Parameter'!$E49</f>
        <v>25.97</v>
      </c>
      <c r="S48" s="263">
        <f>'3a) CCfD Parameter'!$E49</f>
        <v>25.97</v>
      </c>
      <c r="T48" s="334">
        <f>'3a) CCfD Parameter'!$E49</f>
        <v>25.97</v>
      </c>
    </row>
    <row r="49" spans="1:20" ht="23.15" customHeight="1">
      <c r="B49" s="62" t="s">
        <v>105</v>
      </c>
      <c r="C49" s="81"/>
      <c r="D49" s="91" t="s">
        <v>101</v>
      </c>
      <c r="E49" s="262">
        <f>'3a) CCfD Parameter'!$E50</f>
        <v>19.45</v>
      </c>
      <c r="F49" s="263">
        <f>'3a) CCfD Parameter'!$E50</f>
        <v>19.45</v>
      </c>
      <c r="G49" s="263">
        <f>'3a) CCfD Parameter'!$E50</f>
        <v>19.45</v>
      </c>
      <c r="H49" s="263">
        <f>'3a) CCfD Parameter'!$E50</f>
        <v>19.45</v>
      </c>
      <c r="I49" s="263">
        <f>'3a) CCfD Parameter'!$E50</f>
        <v>19.45</v>
      </c>
      <c r="J49" s="263">
        <f>'3a) CCfD Parameter'!$E50</f>
        <v>19.45</v>
      </c>
      <c r="K49" s="263">
        <f>'3a) CCfD Parameter'!$E50</f>
        <v>19.45</v>
      </c>
      <c r="L49" s="263">
        <f>'3a) CCfD Parameter'!$E50</f>
        <v>19.45</v>
      </c>
      <c r="M49" s="263">
        <f>'3a) CCfD Parameter'!$E50</f>
        <v>19.45</v>
      </c>
      <c r="N49" s="263">
        <f>'3a) CCfD Parameter'!$E50</f>
        <v>19.45</v>
      </c>
      <c r="O49" s="263">
        <f>'3a) CCfD Parameter'!$E50</f>
        <v>19.45</v>
      </c>
      <c r="P49" s="263">
        <f>'3a) CCfD Parameter'!$E50</f>
        <v>19.45</v>
      </c>
      <c r="Q49" s="263">
        <f>'3a) CCfD Parameter'!$E50</f>
        <v>19.45</v>
      </c>
      <c r="R49" s="263">
        <f>'3a) CCfD Parameter'!$E50</f>
        <v>19.45</v>
      </c>
      <c r="S49" s="263">
        <f>'3a) CCfD Parameter'!$E50</f>
        <v>19.45</v>
      </c>
      <c r="T49" s="334">
        <f>'3a) CCfD Parameter'!$E50</f>
        <v>19.45</v>
      </c>
    </row>
    <row r="50" spans="1:20" ht="23.15" customHeight="1" thickBot="1">
      <c r="B50" s="43" t="s">
        <v>106</v>
      </c>
      <c r="C50" s="84"/>
      <c r="D50" s="94" t="s">
        <v>101</v>
      </c>
      <c r="E50" s="264">
        <f>'3a) CCfD Parameter'!$E51</f>
        <v>8.5399999999999991</v>
      </c>
      <c r="F50" s="265">
        <f>'3a) CCfD Parameter'!$E51</f>
        <v>8.5399999999999991</v>
      </c>
      <c r="G50" s="265">
        <f>'3a) CCfD Parameter'!$E51</f>
        <v>8.5399999999999991</v>
      </c>
      <c r="H50" s="265">
        <f>'3a) CCfD Parameter'!$E51</f>
        <v>8.5399999999999991</v>
      </c>
      <c r="I50" s="265">
        <f>'3a) CCfD Parameter'!$E51</f>
        <v>8.5399999999999991</v>
      </c>
      <c r="J50" s="265">
        <f>'3a) CCfD Parameter'!$E51</f>
        <v>8.5399999999999991</v>
      </c>
      <c r="K50" s="265">
        <f>'3a) CCfD Parameter'!$E51</f>
        <v>8.5399999999999991</v>
      </c>
      <c r="L50" s="265">
        <f>'3a) CCfD Parameter'!$E51</f>
        <v>8.5399999999999991</v>
      </c>
      <c r="M50" s="265">
        <f>'3a) CCfD Parameter'!$E51</f>
        <v>8.5399999999999991</v>
      </c>
      <c r="N50" s="265">
        <f>'3a) CCfD Parameter'!$E51</f>
        <v>8.5399999999999991</v>
      </c>
      <c r="O50" s="265">
        <f>'3a) CCfD Parameter'!$E51</f>
        <v>8.5399999999999991</v>
      </c>
      <c r="P50" s="265">
        <f>'3a) CCfD Parameter'!$E51</f>
        <v>8.5399999999999991</v>
      </c>
      <c r="Q50" s="265">
        <f>'3a) CCfD Parameter'!$E51</f>
        <v>8.5399999999999991</v>
      </c>
      <c r="R50" s="265">
        <f>'3a) CCfD Parameter'!$E51</f>
        <v>8.5399999999999991</v>
      </c>
      <c r="S50" s="265">
        <f>'3a) CCfD Parameter'!$E51</f>
        <v>8.5399999999999991</v>
      </c>
      <c r="T50" s="335">
        <f>'3a) CCfD Parameter'!$E51</f>
        <v>8.5399999999999991</v>
      </c>
    </row>
    <row r="51" spans="1:20">
      <c r="E51" s="528"/>
      <c r="F51" s="528"/>
      <c r="G51" s="528"/>
      <c r="H51" s="528"/>
      <c r="I51" s="528"/>
      <c r="J51" s="528"/>
      <c r="K51" s="528"/>
      <c r="L51" s="528"/>
      <c r="M51" s="528"/>
      <c r="N51" s="528"/>
      <c r="O51" s="528"/>
      <c r="P51" s="528"/>
      <c r="Q51" s="528"/>
      <c r="R51" s="528"/>
      <c r="S51" s="528"/>
      <c r="T51" s="1054"/>
    </row>
    <row r="52" spans="1:20" ht="15" thickBot="1">
      <c r="B52" s="533" t="s">
        <v>385</v>
      </c>
      <c r="C52" s="298"/>
      <c r="D52" s="298"/>
      <c r="E52" s="532"/>
      <c r="F52" s="532"/>
      <c r="G52" s="532"/>
      <c r="H52" s="532"/>
      <c r="I52" s="532"/>
      <c r="J52" s="532"/>
      <c r="K52" s="532"/>
      <c r="L52" s="532"/>
      <c r="M52" s="532"/>
      <c r="N52" s="532"/>
      <c r="O52" s="532"/>
      <c r="P52" s="532"/>
      <c r="Q52" s="532"/>
      <c r="R52" s="532"/>
      <c r="S52" s="532"/>
      <c r="T52" s="532"/>
    </row>
    <row r="53" spans="1:20" ht="26.5" customHeight="1" thickBot="1">
      <c r="A53" s="50"/>
      <c r="B53" s="1649" t="s">
        <v>386</v>
      </c>
      <c r="C53" s="1650"/>
      <c r="D53" s="1651"/>
      <c r="E53" s="528"/>
      <c r="F53" s="528"/>
      <c r="G53" s="528"/>
      <c r="H53" s="528"/>
      <c r="I53" s="528"/>
      <c r="J53" s="528"/>
      <c r="K53" s="528"/>
      <c r="L53" s="528"/>
      <c r="M53" s="528"/>
      <c r="N53" s="528"/>
      <c r="O53" s="528"/>
      <c r="P53" s="528"/>
      <c r="Q53" s="528"/>
      <c r="R53" s="528"/>
      <c r="S53" s="528"/>
      <c r="T53" s="1054"/>
    </row>
    <row r="54" spans="1:20" ht="15" thickBot="1">
      <c r="B54" s="277" t="s">
        <v>37</v>
      </c>
      <c r="C54" s="140" t="s">
        <v>348</v>
      </c>
      <c r="D54" s="141" t="s">
        <v>52</v>
      </c>
      <c r="E54" s="142">
        <f>E$6</f>
        <v>1900</v>
      </c>
      <c r="F54" s="143">
        <f t="shared" ref="F54:T54" si="6">F$6</f>
        <v>1901</v>
      </c>
      <c r="G54" s="143">
        <f t="shared" si="6"/>
        <v>1902</v>
      </c>
      <c r="H54" s="143">
        <f t="shared" si="6"/>
        <v>1903</v>
      </c>
      <c r="I54" s="143">
        <f t="shared" si="6"/>
        <v>1904</v>
      </c>
      <c r="J54" s="143">
        <f t="shared" si="6"/>
        <v>1905</v>
      </c>
      <c r="K54" s="143">
        <f t="shared" si="6"/>
        <v>1906</v>
      </c>
      <c r="L54" s="143">
        <f t="shared" si="6"/>
        <v>1907</v>
      </c>
      <c r="M54" s="143">
        <f t="shared" si="6"/>
        <v>1908</v>
      </c>
      <c r="N54" s="143">
        <f t="shared" si="6"/>
        <v>1909</v>
      </c>
      <c r="O54" s="143">
        <f t="shared" si="6"/>
        <v>1910</v>
      </c>
      <c r="P54" s="143">
        <f t="shared" si="6"/>
        <v>1911</v>
      </c>
      <c r="Q54" s="143">
        <f t="shared" si="6"/>
        <v>1912</v>
      </c>
      <c r="R54" s="143">
        <f t="shared" si="6"/>
        <v>1913</v>
      </c>
      <c r="S54" s="143">
        <f t="shared" si="6"/>
        <v>1914</v>
      </c>
      <c r="T54" s="144">
        <f t="shared" si="6"/>
        <v>1915</v>
      </c>
    </row>
    <row r="55" spans="1:20" ht="27" customHeight="1">
      <c r="B55" s="60" t="s">
        <v>100</v>
      </c>
      <c r="C55" s="77"/>
      <c r="D55" s="56" t="s">
        <v>101</v>
      </c>
      <c r="E55" s="266">
        <f>SUMIF('2b) Allg. Inputs'!$E$34:$AE$34,E$6,'2b) Allg. Inputs'!$E35:$AE35)</f>
        <v>0</v>
      </c>
      <c r="F55" s="267">
        <f>SUMIF('2b) Allg. Inputs'!$E$34:$AE$34,F$6,'2b) Allg. Inputs'!$E35:$AE35)</f>
        <v>0</v>
      </c>
      <c r="G55" s="267">
        <f>SUMIF('2b) Allg. Inputs'!$E$34:$AE$34,G$6,'2b) Allg. Inputs'!$E35:$AE35)</f>
        <v>0</v>
      </c>
      <c r="H55" s="267">
        <f>SUMIF('2b) Allg. Inputs'!$E$34:$AE$34,H$6,'2b) Allg. Inputs'!$E35:$AE35)</f>
        <v>0</v>
      </c>
      <c r="I55" s="267">
        <f>SUMIF('2b) Allg. Inputs'!$E$34:$AE$34,I$6,'2b) Allg. Inputs'!$E35:$AE35)</f>
        <v>0</v>
      </c>
      <c r="J55" s="267">
        <f>SUMIF('2b) Allg. Inputs'!$E$34:$AE$34,J$6,'2b) Allg. Inputs'!$E35:$AE35)</f>
        <v>0</v>
      </c>
      <c r="K55" s="267">
        <f>SUMIF('2b) Allg. Inputs'!$E$34:$AE$34,K$6,'2b) Allg. Inputs'!$E35:$AE35)</f>
        <v>0</v>
      </c>
      <c r="L55" s="267">
        <f>SUMIF('2b) Allg. Inputs'!$E$34:$AE$34,L$6,'2b) Allg. Inputs'!$E35:$AE35)</f>
        <v>0</v>
      </c>
      <c r="M55" s="267">
        <f>SUMIF('2b) Allg. Inputs'!$E$34:$AE$34,M$6,'2b) Allg. Inputs'!$E35:$AE35)</f>
        <v>0</v>
      </c>
      <c r="N55" s="267">
        <f>SUMIF('2b) Allg. Inputs'!$E$34:$AE$34,N$6,'2b) Allg. Inputs'!$E35:$AE35)</f>
        <v>0</v>
      </c>
      <c r="O55" s="267">
        <f>SUMIF('2b) Allg. Inputs'!$E$34:$AE$34,O$6,'2b) Allg. Inputs'!$E35:$AE35)</f>
        <v>0</v>
      </c>
      <c r="P55" s="267">
        <f>SUMIF('2b) Allg. Inputs'!$E$34:$AE$34,P$6,'2b) Allg. Inputs'!$E35:$AE35)</f>
        <v>0</v>
      </c>
      <c r="Q55" s="267">
        <f>SUMIF('2b) Allg. Inputs'!$E$34:$AE$34,Q$6,'2b) Allg. Inputs'!$E35:$AE35)</f>
        <v>0</v>
      </c>
      <c r="R55" s="267">
        <f>SUMIF('2b) Allg. Inputs'!$E$34:$AE$34,R$6,'2b) Allg. Inputs'!$E35:$AE35)</f>
        <v>0</v>
      </c>
      <c r="S55" s="267">
        <f>SUMIF('2b) Allg. Inputs'!$E$34:$AE$34,S$6,'2b) Allg. Inputs'!$E35:$AE35)</f>
        <v>0</v>
      </c>
      <c r="T55" s="338">
        <f>SUMIF('2b) Allg. Inputs'!$E$34:$AE$34,T$6,'2b) Allg. Inputs'!$E35:$AE35)</f>
        <v>0</v>
      </c>
    </row>
    <row r="56" spans="1:20" ht="27" customHeight="1">
      <c r="B56" s="61" t="s">
        <v>102</v>
      </c>
      <c r="C56" s="79"/>
      <c r="D56" s="53" t="s">
        <v>101</v>
      </c>
      <c r="E56" s="268">
        <f>SUMIF('2b) Allg. Inputs'!$E$34:$AE$34,E$6,'2b) Allg. Inputs'!$E36:$AE36)</f>
        <v>0</v>
      </c>
      <c r="F56" s="242">
        <f>SUMIF('2b) Allg. Inputs'!$E$34:$AE$34,F$6,'2b) Allg. Inputs'!$E36:$AE36)</f>
        <v>0</v>
      </c>
      <c r="G56" s="242">
        <f>SUMIF('2b) Allg. Inputs'!$E$34:$AE$34,G$6,'2b) Allg. Inputs'!$E36:$AE36)</f>
        <v>0</v>
      </c>
      <c r="H56" s="242">
        <f>SUMIF('2b) Allg. Inputs'!$E$34:$AE$34,H$6,'2b) Allg. Inputs'!$E36:$AE36)</f>
        <v>0</v>
      </c>
      <c r="I56" s="242">
        <f>SUMIF('2b) Allg. Inputs'!$E$34:$AE$34,I$6,'2b) Allg. Inputs'!$E36:$AE36)</f>
        <v>0</v>
      </c>
      <c r="J56" s="242">
        <f>SUMIF('2b) Allg. Inputs'!$E$34:$AE$34,J$6,'2b) Allg. Inputs'!$E36:$AE36)</f>
        <v>0</v>
      </c>
      <c r="K56" s="242">
        <f>SUMIF('2b) Allg. Inputs'!$E$34:$AE$34,K$6,'2b) Allg. Inputs'!$E36:$AE36)</f>
        <v>0</v>
      </c>
      <c r="L56" s="242">
        <f>SUMIF('2b) Allg. Inputs'!$E$34:$AE$34,L$6,'2b) Allg. Inputs'!$E36:$AE36)</f>
        <v>0</v>
      </c>
      <c r="M56" s="242">
        <f>SUMIF('2b) Allg. Inputs'!$E$34:$AE$34,M$6,'2b) Allg. Inputs'!$E36:$AE36)</f>
        <v>0</v>
      </c>
      <c r="N56" s="242">
        <f>SUMIF('2b) Allg. Inputs'!$E$34:$AE$34,N$6,'2b) Allg. Inputs'!$E36:$AE36)</f>
        <v>0</v>
      </c>
      <c r="O56" s="242">
        <f>SUMIF('2b) Allg. Inputs'!$E$34:$AE$34,O$6,'2b) Allg. Inputs'!$E36:$AE36)</f>
        <v>0</v>
      </c>
      <c r="P56" s="242">
        <f>SUMIF('2b) Allg. Inputs'!$E$34:$AE$34,P$6,'2b) Allg. Inputs'!$E36:$AE36)</f>
        <v>0</v>
      </c>
      <c r="Q56" s="242">
        <f>SUMIF('2b) Allg. Inputs'!$E$34:$AE$34,Q$6,'2b) Allg. Inputs'!$E36:$AE36)</f>
        <v>0</v>
      </c>
      <c r="R56" s="242">
        <f>SUMIF('2b) Allg. Inputs'!$E$34:$AE$34,R$6,'2b) Allg. Inputs'!$E36:$AE36)</f>
        <v>0</v>
      </c>
      <c r="S56" s="242">
        <f>SUMIF('2b) Allg. Inputs'!$E$34:$AE$34,S$6,'2b) Allg. Inputs'!$E36:$AE36)</f>
        <v>0</v>
      </c>
      <c r="T56" s="340">
        <f>SUMIF('2b) Allg. Inputs'!$E$34:$AE$34,T$6,'2b) Allg. Inputs'!$E36:$AE36)</f>
        <v>0</v>
      </c>
    </row>
    <row r="57" spans="1:20" ht="27" customHeight="1">
      <c r="B57" s="42" t="s">
        <v>226</v>
      </c>
      <c r="C57" s="81"/>
      <c r="D57" s="55" t="s">
        <v>101</v>
      </c>
      <c r="E57" s="268">
        <f>IF(E6&gt;=2035,IF(SUMIF('2b) Allg. Inputs'!$E$34:$AG$34,E$6,'2b) Allg. Inputs'!$E37:$AG37)&gt;E56/1.05,E56/1.05,SUMIF('2b) Allg. Inputs'!$E$34:$AG$34,E$6,'2b) Allg. Inputs'!$E37:$AG37)),SUMIF('2b) Allg. Inputs'!$E$34:$AG$34,E$6,'2b) Allg. Inputs'!$E37:$AG37))</f>
        <v>0</v>
      </c>
      <c r="F57" s="665">
        <f>IF(F6&gt;=2035,IF(SUMIF('2b) Allg. Inputs'!$E$34:$AG$34,F$6,'2b) Allg. Inputs'!$E37:$AG37)&gt;F56/1.05,F56/1.05,SUMIF('2b) Allg. Inputs'!$E$34:$AG$34,F$6,'2b) Allg. Inputs'!$E37:$AG37)),SUMIF('2b) Allg. Inputs'!$E$34:$AG$34,F$6,'2b) Allg. Inputs'!$E37:$AG37))</f>
        <v>0</v>
      </c>
      <c r="G57" s="665">
        <f>IF(G6&gt;=2035,IF(SUMIF('2b) Allg. Inputs'!$E$34:$AG$34,G$6,'2b) Allg. Inputs'!$E37:$AG37)&gt;G56/1.05,G56/1.05,SUMIF('2b) Allg. Inputs'!$E$34:$AG$34,G$6,'2b) Allg. Inputs'!$E37:$AG37)),SUMIF('2b) Allg. Inputs'!$E$34:$AG$34,G$6,'2b) Allg. Inputs'!$E37:$AG37))</f>
        <v>0</v>
      </c>
      <c r="H57" s="665">
        <f>IF(H6&gt;=2035,IF(SUMIF('2b) Allg. Inputs'!$E$34:$AG$34,H$6,'2b) Allg. Inputs'!$E37:$AG37)&gt;H56/1.05,H56/1.05,SUMIF('2b) Allg. Inputs'!$E$34:$AG$34,H$6,'2b) Allg. Inputs'!$E37:$AG37)),SUMIF('2b) Allg. Inputs'!$E$34:$AG$34,H$6,'2b) Allg. Inputs'!$E37:$AG37))</f>
        <v>0</v>
      </c>
      <c r="I57" s="665">
        <f>IF(I6&gt;=2035,IF(SUMIF('2b) Allg. Inputs'!$E$34:$AG$34,I$6,'2b) Allg. Inputs'!$E37:$AG37)&gt;I56/1.05,I56/1.05,SUMIF('2b) Allg. Inputs'!$E$34:$AG$34,I$6,'2b) Allg. Inputs'!$E37:$AG37)),SUMIF('2b) Allg. Inputs'!$E$34:$AG$34,I$6,'2b) Allg. Inputs'!$E37:$AG37))</f>
        <v>0</v>
      </c>
      <c r="J57" s="665">
        <f>IF(J6&gt;=2035,IF(SUMIF('2b) Allg. Inputs'!$E$34:$AG$34,J$6,'2b) Allg. Inputs'!$E37:$AG37)&gt;J56/1.05,J56/1.05,SUMIF('2b) Allg. Inputs'!$E$34:$AG$34,J$6,'2b) Allg. Inputs'!$E37:$AG37)),SUMIF('2b) Allg. Inputs'!$E$34:$AG$34,J$6,'2b) Allg. Inputs'!$E37:$AG37))</f>
        <v>0</v>
      </c>
      <c r="K57" s="665">
        <f>IF(K6&gt;=2035,IF(SUMIF('2b) Allg. Inputs'!$E$34:$AG$34,K$6,'2b) Allg. Inputs'!$E37:$AG37)&gt;K56/1.05,K56/1.05,SUMIF('2b) Allg. Inputs'!$E$34:$AG$34,K$6,'2b) Allg. Inputs'!$E37:$AG37)),SUMIF('2b) Allg. Inputs'!$E$34:$AG$34,K$6,'2b) Allg. Inputs'!$E37:$AG37))</f>
        <v>0</v>
      </c>
      <c r="L57" s="665">
        <f>IF(L6&gt;=2035,IF(SUMIF('2b) Allg. Inputs'!$E$34:$AG$34,L$6,'2b) Allg. Inputs'!$E37:$AG37)&gt;L56/1.05,L56/1.05,SUMIF('2b) Allg. Inputs'!$E$34:$AG$34,L$6,'2b) Allg. Inputs'!$E37:$AG37)),SUMIF('2b) Allg. Inputs'!$E$34:$AG$34,L$6,'2b) Allg. Inputs'!$E37:$AG37))</f>
        <v>0</v>
      </c>
      <c r="M57" s="665">
        <f>IF(M6&gt;=2035,IF(SUMIF('2b) Allg. Inputs'!$E$34:$AG$34,M$6,'2b) Allg. Inputs'!$E37:$AG37)&gt;M56/1.05,M56/1.05,SUMIF('2b) Allg. Inputs'!$E$34:$AG$34,M$6,'2b) Allg. Inputs'!$E37:$AG37)),SUMIF('2b) Allg. Inputs'!$E$34:$AG$34,M$6,'2b) Allg. Inputs'!$E37:$AG37))</f>
        <v>0</v>
      </c>
      <c r="N57" s="665">
        <f>IF(N6&gt;=2035,IF(SUMIF('2b) Allg. Inputs'!$E$34:$AG$34,N$6,'2b) Allg. Inputs'!$E37:$AG37)&gt;N56/1.05,N56/1.05,SUMIF('2b) Allg. Inputs'!$E$34:$AG$34,N$6,'2b) Allg. Inputs'!$E37:$AG37)),SUMIF('2b) Allg. Inputs'!$E$34:$AG$34,N$6,'2b) Allg. Inputs'!$E37:$AG37))</f>
        <v>0</v>
      </c>
      <c r="O57" s="665">
        <f>IF(O6&gt;=2035,IF(SUMIF('2b) Allg. Inputs'!$E$34:$AG$34,O$6,'2b) Allg. Inputs'!$E37:$AG37)&gt;O56/1.05,O56/1.05,SUMIF('2b) Allg. Inputs'!$E$34:$AG$34,O$6,'2b) Allg. Inputs'!$E37:$AG37)),SUMIF('2b) Allg. Inputs'!$E$34:$AG$34,O$6,'2b) Allg. Inputs'!$E37:$AG37))</f>
        <v>0</v>
      </c>
      <c r="P57" s="665">
        <f>IF(P6&gt;=2035,IF(SUMIF('2b) Allg. Inputs'!$E$34:$AG$34,P$6,'2b) Allg. Inputs'!$E37:$AG37)&gt;P56/1.05,P56/1.05,SUMIF('2b) Allg. Inputs'!$E$34:$AG$34,P$6,'2b) Allg. Inputs'!$E37:$AG37)),SUMIF('2b) Allg. Inputs'!$E$34:$AG$34,P$6,'2b) Allg. Inputs'!$E37:$AG37))</f>
        <v>0</v>
      </c>
      <c r="Q57" s="665">
        <f>IF(Q6&gt;=2035,IF(SUMIF('2b) Allg. Inputs'!$E$34:$AG$34,Q$6,'2b) Allg. Inputs'!$E37:$AG37)&gt;Q56/1.05,Q56/1.05,SUMIF('2b) Allg. Inputs'!$E$34:$AG$34,Q$6,'2b) Allg. Inputs'!$E37:$AG37)),SUMIF('2b) Allg. Inputs'!$E$34:$AG$34,Q$6,'2b) Allg. Inputs'!$E37:$AG37))</f>
        <v>0</v>
      </c>
      <c r="R57" s="665">
        <f>IF(R6&gt;=2035,IF(SUMIF('2b) Allg. Inputs'!$E$34:$AG$34,R$6,'2b) Allg. Inputs'!$E37:$AG37)&gt;R56/1.05,R56/1.05,SUMIF('2b) Allg. Inputs'!$E$34:$AG$34,R$6,'2b) Allg. Inputs'!$E37:$AG37)),SUMIF('2b) Allg. Inputs'!$E$34:$AG$34,R$6,'2b) Allg. Inputs'!$E37:$AG37))</f>
        <v>0</v>
      </c>
      <c r="S57" s="665">
        <f>IF(S6&gt;=2035,IF(SUMIF('2b) Allg. Inputs'!$E$34:$AG$34,S$6,'2b) Allg. Inputs'!$E37:$AG37)&gt;S56/1.05,S56/1.05,SUMIF('2b) Allg. Inputs'!$E$34:$AG$34,S$6,'2b) Allg. Inputs'!$E37:$AG37)),SUMIF('2b) Allg. Inputs'!$E$34:$AG$34,S$6,'2b) Allg. Inputs'!$E37:$AG37))</f>
        <v>0</v>
      </c>
      <c r="T57" s="340">
        <f>IF(T6&gt;=2035,IF(SUMIF('2b) Allg. Inputs'!$E$34:$AG$34,T$6,'2b) Allg. Inputs'!$E37:$AG37)&gt;T56/1.05,T56/1.05,SUMIF('2b) Allg. Inputs'!$E$34:$AG$34,T$6,'2b) Allg. Inputs'!$E37:$AG37)),SUMIF('2b) Allg. Inputs'!$E$34:$AG$34,T$6,'2b) Allg. Inputs'!$E37:$AG37))</f>
        <v>0</v>
      </c>
    </row>
    <row r="58" spans="1:20" ht="27" customHeight="1">
      <c r="B58" s="61" t="s">
        <v>104</v>
      </c>
      <c r="C58" s="79"/>
      <c r="D58" s="53" t="s">
        <v>101</v>
      </c>
      <c r="E58" s="268">
        <f>SUMIF('2b) Allg. Inputs'!$E$34:$AE$34,E$6,'2b) Allg. Inputs'!$E38:$AE38)</f>
        <v>0</v>
      </c>
      <c r="F58" s="242">
        <f>SUMIF('2b) Allg. Inputs'!$E$34:$AE$34,F$6,'2b) Allg. Inputs'!$E38:$AE38)</f>
        <v>0</v>
      </c>
      <c r="G58" s="242">
        <f>SUMIF('2b) Allg. Inputs'!$E$34:$AE$34,G$6,'2b) Allg. Inputs'!$E38:$AE38)</f>
        <v>0</v>
      </c>
      <c r="H58" s="242">
        <f>SUMIF('2b) Allg. Inputs'!$E$34:$AE$34,H$6,'2b) Allg. Inputs'!$E38:$AE38)</f>
        <v>0</v>
      </c>
      <c r="I58" s="242">
        <f>SUMIF('2b) Allg. Inputs'!$E$34:$AE$34,I$6,'2b) Allg. Inputs'!$E38:$AE38)</f>
        <v>0</v>
      </c>
      <c r="J58" s="242">
        <f>SUMIF('2b) Allg. Inputs'!$E$34:$AE$34,J$6,'2b) Allg. Inputs'!$E38:$AE38)</f>
        <v>0</v>
      </c>
      <c r="K58" s="242">
        <f>SUMIF('2b) Allg. Inputs'!$E$34:$AE$34,K$6,'2b) Allg. Inputs'!$E38:$AE38)</f>
        <v>0</v>
      </c>
      <c r="L58" s="242">
        <f>SUMIF('2b) Allg. Inputs'!$E$34:$AE$34,L$6,'2b) Allg. Inputs'!$E38:$AE38)</f>
        <v>0</v>
      </c>
      <c r="M58" s="242">
        <f>SUMIF('2b) Allg. Inputs'!$E$34:$AE$34,M$6,'2b) Allg. Inputs'!$E38:$AE38)</f>
        <v>0</v>
      </c>
      <c r="N58" s="242">
        <f>SUMIF('2b) Allg. Inputs'!$E$34:$AE$34,N$6,'2b) Allg. Inputs'!$E38:$AE38)</f>
        <v>0</v>
      </c>
      <c r="O58" s="242">
        <f>SUMIF('2b) Allg. Inputs'!$E$34:$AE$34,O$6,'2b) Allg. Inputs'!$E38:$AE38)</f>
        <v>0</v>
      </c>
      <c r="P58" s="242">
        <f>SUMIF('2b) Allg. Inputs'!$E$34:$AE$34,P$6,'2b) Allg. Inputs'!$E38:$AE38)</f>
        <v>0</v>
      </c>
      <c r="Q58" s="242">
        <f>SUMIF('2b) Allg. Inputs'!$E$34:$AE$34,Q$6,'2b) Allg. Inputs'!$E38:$AE38)</f>
        <v>0</v>
      </c>
      <c r="R58" s="242">
        <f>SUMIF('2b) Allg. Inputs'!$E$34:$AE$34,R$6,'2b) Allg. Inputs'!$E38:$AE38)</f>
        <v>0</v>
      </c>
      <c r="S58" s="242">
        <f>SUMIF('2b) Allg. Inputs'!$E$34:$AE$34,S$6,'2b) Allg. Inputs'!$E38:$AE38)</f>
        <v>0</v>
      </c>
      <c r="T58" s="340">
        <f>SUMIF('2b) Allg. Inputs'!$E$34:$AE$34,T$6,'2b) Allg. Inputs'!$E38:$AE38)</f>
        <v>0</v>
      </c>
    </row>
    <row r="59" spans="1:20" ht="27" customHeight="1">
      <c r="B59" s="62" t="s">
        <v>105</v>
      </c>
      <c r="C59" s="81"/>
      <c r="D59" s="191" t="s">
        <v>101</v>
      </c>
      <c r="E59" s="268">
        <f>SUMIF('2b) Allg. Inputs'!$E$34:$AE$34,E$6,'2b) Allg. Inputs'!$E39:$AE39)</f>
        <v>0</v>
      </c>
      <c r="F59" s="242">
        <f>SUMIF('2b) Allg. Inputs'!$E$34:$AE$34,F$6,'2b) Allg. Inputs'!$E39:$AE39)</f>
        <v>0</v>
      </c>
      <c r="G59" s="242">
        <f>SUMIF('2b) Allg. Inputs'!$E$34:$AE$34,G$6,'2b) Allg. Inputs'!$E39:$AE39)</f>
        <v>0</v>
      </c>
      <c r="H59" s="242">
        <f>SUMIF('2b) Allg. Inputs'!$E$34:$AE$34,H$6,'2b) Allg. Inputs'!$E39:$AE39)</f>
        <v>0</v>
      </c>
      <c r="I59" s="242">
        <f>SUMIF('2b) Allg. Inputs'!$E$34:$AE$34,I$6,'2b) Allg. Inputs'!$E39:$AE39)</f>
        <v>0</v>
      </c>
      <c r="J59" s="242">
        <f>SUMIF('2b) Allg. Inputs'!$E$34:$AE$34,J$6,'2b) Allg. Inputs'!$E39:$AE39)</f>
        <v>0</v>
      </c>
      <c r="K59" s="242">
        <f>SUMIF('2b) Allg. Inputs'!$E$34:$AE$34,K$6,'2b) Allg. Inputs'!$E39:$AE39)</f>
        <v>0</v>
      </c>
      <c r="L59" s="242">
        <f>SUMIF('2b) Allg. Inputs'!$E$34:$AE$34,L$6,'2b) Allg. Inputs'!$E39:$AE39)</f>
        <v>0</v>
      </c>
      <c r="M59" s="242">
        <f>SUMIF('2b) Allg. Inputs'!$E$34:$AE$34,M$6,'2b) Allg. Inputs'!$E39:$AE39)</f>
        <v>0</v>
      </c>
      <c r="N59" s="242">
        <f>SUMIF('2b) Allg. Inputs'!$E$34:$AE$34,N$6,'2b) Allg. Inputs'!$E39:$AE39)</f>
        <v>0</v>
      </c>
      <c r="O59" s="242">
        <f>SUMIF('2b) Allg. Inputs'!$E$34:$AE$34,O$6,'2b) Allg. Inputs'!$E39:$AE39)</f>
        <v>0</v>
      </c>
      <c r="P59" s="242">
        <f>SUMIF('2b) Allg. Inputs'!$E$34:$AE$34,P$6,'2b) Allg. Inputs'!$E39:$AE39)</f>
        <v>0</v>
      </c>
      <c r="Q59" s="242">
        <f>SUMIF('2b) Allg. Inputs'!$E$34:$AE$34,Q$6,'2b) Allg. Inputs'!$E39:$AE39)</f>
        <v>0</v>
      </c>
      <c r="R59" s="242">
        <f>SUMIF('2b) Allg. Inputs'!$E$34:$AE$34,R$6,'2b) Allg. Inputs'!$E39:$AE39)</f>
        <v>0</v>
      </c>
      <c r="S59" s="242">
        <f>SUMIF('2b) Allg. Inputs'!$E$34:$AE$34,S$6,'2b) Allg. Inputs'!$E39:$AE39)</f>
        <v>0</v>
      </c>
      <c r="T59" s="340">
        <f>SUMIF('2b) Allg. Inputs'!$E$34:$AE$34,T$6,'2b) Allg. Inputs'!$E39:$AE39)</f>
        <v>0</v>
      </c>
    </row>
    <row r="60" spans="1:20" ht="27" customHeight="1" thickBot="1">
      <c r="B60" s="43" t="s">
        <v>106</v>
      </c>
      <c r="C60" s="84"/>
      <c r="D60" s="190" t="s">
        <v>101</v>
      </c>
      <c r="E60" s="269">
        <f>SUMIF('2b) Allg. Inputs'!$E$34:$AE$34,E$6,'2b) Allg. Inputs'!$E40:$AE40)</f>
        <v>0</v>
      </c>
      <c r="F60" s="270">
        <f>SUMIF('2b) Allg. Inputs'!$E$34:$AE$34,F$6,'2b) Allg. Inputs'!$E40:$AE40)</f>
        <v>0</v>
      </c>
      <c r="G60" s="270">
        <f>SUMIF('2b) Allg. Inputs'!$E$34:$AE$34,G$6,'2b) Allg. Inputs'!$E40:$AE40)</f>
        <v>0</v>
      </c>
      <c r="H60" s="270">
        <f>SUMIF('2b) Allg. Inputs'!$E$34:$AE$34,H$6,'2b) Allg. Inputs'!$E40:$AE40)</f>
        <v>0</v>
      </c>
      <c r="I60" s="270">
        <f>SUMIF('2b) Allg. Inputs'!$E$34:$AE$34,I$6,'2b) Allg. Inputs'!$E40:$AE40)</f>
        <v>0</v>
      </c>
      <c r="J60" s="270">
        <f>SUMIF('2b) Allg. Inputs'!$E$34:$AE$34,J$6,'2b) Allg. Inputs'!$E40:$AE40)</f>
        <v>0</v>
      </c>
      <c r="K60" s="270">
        <f>SUMIF('2b) Allg. Inputs'!$E$34:$AE$34,K$6,'2b) Allg. Inputs'!$E40:$AE40)</f>
        <v>0</v>
      </c>
      <c r="L60" s="270">
        <f>SUMIF('2b) Allg. Inputs'!$E$34:$AE$34,L$6,'2b) Allg. Inputs'!$E40:$AE40)</f>
        <v>0</v>
      </c>
      <c r="M60" s="270">
        <f>SUMIF('2b) Allg. Inputs'!$E$34:$AE$34,M$6,'2b) Allg. Inputs'!$E40:$AE40)</f>
        <v>0</v>
      </c>
      <c r="N60" s="270">
        <f>SUMIF('2b) Allg. Inputs'!$E$34:$AE$34,N$6,'2b) Allg. Inputs'!$E40:$AE40)</f>
        <v>0</v>
      </c>
      <c r="O60" s="270">
        <f>SUMIF('2b) Allg. Inputs'!$E$34:$AE$34,O$6,'2b) Allg. Inputs'!$E40:$AE40)</f>
        <v>0</v>
      </c>
      <c r="P60" s="270">
        <f>SUMIF('2b) Allg. Inputs'!$E$34:$AE$34,P$6,'2b) Allg. Inputs'!$E40:$AE40)</f>
        <v>0</v>
      </c>
      <c r="Q60" s="270">
        <f>SUMIF('2b) Allg. Inputs'!$E$34:$AE$34,Q$6,'2b) Allg. Inputs'!$E40:$AE40)</f>
        <v>0</v>
      </c>
      <c r="R60" s="270">
        <f>SUMIF('2b) Allg. Inputs'!$E$34:$AE$34,R$6,'2b) Allg. Inputs'!$E40:$AE40)</f>
        <v>0</v>
      </c>
      <c r="S60" s="270">
        <f>SUMIF('2b) Allg. Inputs'!$E$34:$AE$34,S$6,'2b) Allg. Inputs'!$E40:$AE40)</f>
        <v>0</v>
      </c>
      <c r="T60" s="339">
        <f>SUMIF('2b) Allg. Inputs'!$E$34:$AE$34,T$6,'2b) Allg. Inputs'!$E40:$AE40)</f>
        <v>0</v>
      </c>
    </row>
    <row r="61" spans="1:20">
      <c r="E61" s="528"/>
      <c r="F61" s="528"/>
      <c r="G61" s="528"/>
      <c r="H61" s="528"/>
      <c r="I61" s="528"/>
      <c r="J61" s="528"/>
      <c r="K61" s="528"/>
      <c r="L61" s="528"/>
      <c r="M61" s="528"/>
      <c r="N61" s="528"/>
      <c r="O61" s="528"/>
      <c r="P61" s="528"/>
      <c r="Q61" s="528"/>
      <c r="R61" s="528"/>
      <c r="S61" s="528"/>
      <c r="T61" s="1054"/>
    </row>
    <row r="62" spans="1:20" ht="15" thickBot="1">
      <c r="B62" s="533"/>
      <c r="C62" s="298"/>
      <c r="D62" s="298"/>
      <c r="E62" s="532"/>
      <c r="F62" s="532"/>
      <c r="G62" s="532"/>
      <c r="H62" s="532"/>
      <c r="I62" s="532"/>
      <c r="J62" s="532"/>
      <c r="K62" s="532"/>
      <c r="L62" s="532"/>
      <c r="M62" s="532"/>
      <c r="N62" s="532"/>
      <c r="O62" s="532"/>
      <c r="P62" s="532"/>
      <c r="Q62" s="532"/>
      <c r="R62" s="532"/>
      <c r="S62" s="532"/>
      <c r="T62" s="532"/>
    </row>
    <row r="63" spans="1:20" ht="21" thickBot="1">
      <c r="B63" s="1649" t="s">
        <v>387</v>
      </c>
      <c r="C63" s="1650"/>
      <c r="D63" s="1651"/>
      <c r="E63" s="1054"/>
      <c r="F63" s="1054"/>
      <c r="G63" s="1054"/>
      <c r="H63" s="1054"/>
      <c r="I63" s="1054"/>
      <c r="J63" s="1054"/>
      <c r="K63" s="1054"/>
      <c r="L63" s="1054"/>
      <c r="M63" s="1054"/>
      <c r="N63" s="1054"/>
      <c r="O63" s="1054"/>
      <c r="P63" s="1054"/>
      <c r="Q63" s="1054"/>
      <c r="R63" s="1054"/>
      <c r="S63" s="1054"/>
      <c r="T63" s="1054"/>
    </row>
    <row r="64" spans="1:20" ht="15" thickBot="1">
      <c r="B64" s="277" t="s">
        <v>37</v>
      </c>
      <c r="C64" s="140" t="s">
        <v>348</v>
      </c>
      <c r="D64" s="141" t="s">
        <v>52</v>
      </c>
      <c r="E64" s="146">
        <f>E$6</f>
        <v>1900</v>
      </c>
      <c r="F64" s="147">
        <f t="shared" ref="F64:T64" si="7">F$6</f>
        <v>1901</v>
      </c>
      <c r="G64" s="147">
        <f t="shared" si="7"/>
        <v>1902</v>
      </c>
      <c r="H64" s="147">
        <f t="shared" si="7"/>
        <v>1903</v>
      </c>
      <c r="I64" s="147">
        <f t="shared" si="7"/>
        <v>1904</v>
      </c>
      <c r="J64" s="147">
        <f t="shared" si="7"/>
        <v>1905</v>
      </c>
      <c r="K64" s="147">
        <f t="shared" si="7"/>
        <v>1906</v>
      </c>
      <c r="L64" s="147">
        <f t="shared" si="7"/>
        <v>1907</v>
      </c>
      <c r="M64" s="147">
        <f t="shared" si="7"/>
        <v>1908</v>
      </c>
      <c r="N64" s="147">
        <f t="shared" si="7"/>
        <v>1909</v>
      </c>
      <c r="O64" s="147">
        <f t="shared" si="7"/>
        <v>1910</v>
      </c>
      <c r="P64" s="147">
        <f t="shared" si="7"/>
        <v>1911</v>
      </c>
      <c r="Q64" s="147">
        <f t="shared" si="7"/>
        <v>1912</v>
      </c>
      <c r="R64" s="147">
        <f t="shared" si="7"/>
        <v>1913</v>
      </c>
      <c r="S64" s="147">
        <f t="shared" si="7"/>
        <v>1914</v>
      </c>
      <c r="T64" s="141">
        <f t="shared" si="7"/>
        <v>1915</v>
      </c>
    </row>
    <row r="65" spans="1:21" ht="17" thickBot="1">
      <c r="B65" s="68" t="s">
        <v>388</v>
      </c>
      <c r="C65" s="271"/>
      <c r="D65" s="158" t="s">
        <v>389</v>
      </c>
      <c r="E65" s="272">
        <f>SUMIF('2b) Allg. Inputs'!$E$34:$AE$34,'4d) Berechnungen_Auszahlung'!E$6,'2b) Allg. Inputs'!$E$41:$AE$41)</f>
        <v>0</v>
      </c>
      <c r="F65" s="273">
        <f>SUMIF('2b) Allg. Inputs'!$E$34:$AE$34,'4d) Berechnungen_Auszahlung'!F$6,'2b) Allg. Inputs'!$E$41:$AE$41)</f>
        <v>0</v>
      </c>
      <c r="G65" s="273">
        <f>SUMIF('2b) Allg. Inputs'!$E$34:$AE$34,'4d) Berechnungen_Auszahlung'!G$6,'2b) Allg. Inputs'!$E$41:$AE$41)</f>
        <v>0</v>
      </c>
      <c r="H65" s="273">
        <f>SUMIF('2b) Allg. Inputs'!$E$34:$AE$34,'4d) Berechnungen_Auszahlung'!H$6,'2b) Allg. Inputs'!$E$41:$AE$41)</f>
        <v>0</v>
      </c>
      <c r="I65" s="273">
        <f>SUMIF('2b) Allg. Inputs'!$E$34:$AE$34,'4d) Berechnungen_Auszahlung'!I$6,'2b) Allg. Inputs'!$E$41:$AE$41)</f>
        <v>0</v>
      </c>
      <c r="J65" s="273">
        <f>SUMIF('2b) Allg. Inputs'!$E$34:$AE$34,'4d) Berechnungen_Auszahlung'!J$6,'2b) Allg. Inputs'!$E$41:$AE$41)</f>
        <v>0</v>
      </c>
      <c r="K65" s="273">
        <f>SUMIF('2b) Allg. Inputs'!$E$34:$AE$34,'4d) Berechnungen_Auszahlung'!K$6,'2b) Allg. Inputs'!$E$41:$AE$41)</f>
        <v>0</v>
      </c>
      <c r="L65" s="273">
        <f>SUMIF('2b) Allg. Inputs'!$E$34:$AE$34,'4d) Berechnungen_Auszahlung'!L$6,'2b) Allg. Inputs'!$E$41:$AE$41)</f>
        <v>0</v>
      </c>
      <c r="M65" s="273">
        <f>SUMIF('2b) Allg. Inputs'!$E$34:$AE$34,'4d) Berechnungen_Auszahlung'!M$6,'2b) Allg. Inputs'!$E$41:$AE$41)</f>
        <v>0</v>
      </c>
      <c r="N65" s="273">
        <f>SUMIF('2b) Allg. Inputs'!$E$34:$AE$34,'4d) Berechnungen_Auszahlung'!N$6,'2b) Allg. Inputs'!$E$41:$AE$41)</f>
        <v>0</v>
      </c>
      <c r="O65" s="273">
        <f>SUMIF('2b) Allg. Inputs'!$E$34:$AE$34,'4d) Berechnungen_Auszahlung'!O$6,'2b) Allg. Inputs'!$E$41:$AE$41)</f>
        <v>0</v>
      </c>
      <c r="P65" s="273">
        <f>SUMIF('2b) Allg. Inputs'!$E$34:$AE$34,'4d) Berechnungen_Auszahlung'!P$6,'2b) Allg. Inputs'!$E$41:$AE$41)</f>
        <v>0</v>
      </c>
      <c r="Q65" s="273">
        <f>SUMIF('2b) Allg. Inputs'!$E$34:$AE$34,'4d) Berechnungen_Auszahlung'!Q$6,'2b) Allg. Inputs'!$E$41:$AE$41)</f>
        <v>0</v>
      </c>
      <c r="R65" s="273">
        <f>SUMIF('2b) Allg. Inputs'!$E$34:$AE$34,'4d) Berechnungen_Auszahlung'!R$6,'2b) Allg. Inputs'!$E$41:$AE$41)</f>
        <v>0</v>
      </c>
      <c r="S65" s="273">
        <f>SUMIF('2b) Allg. Inputs'!$E$34:$AE$34,'4d) Berechnungen_Auszahlung'!S$6,'2b) Allg. Inputs'!$E$41:$AE$41)</f>
        <v>0</v>
      </c>
      <c r="T65" s="433">
        <f>SUMIF('2b) Allg. Inputs'!$E$34:$AE$34,'4d) Berechnungen_Auszahlung'!T$6,'2b) Allg. Inputs'!$E$41:$AE$41)</f>
        <v>0</v>
      </c>
      <c r="U65" s="530"/>
    </row>
    <row r="66" spans="1:21"/>
    <row r="67" spans="1:21" s="298" customFormat="1" ht="15" thickBot="1">
      <c r="A67" s="524"/>
      <c r="B67" s="533"/>
      <c r="E67" s="532"/>
      <c r="F67" s="532"/>
      <c r="G67" s="532"/>
      <c r="H67" s="532"/>
      <c r="I67" s="532"/>
      <c r="J67" s="532"/>
      <c r="K67" s="532"/>
      <c r="L67" s="532"/>
      <c r="M67" s="532"/>
      <c r="N67" s="532"/>
      <c r="O67" s="532"/>
      <c r="P67" s="532"/>
      <c r="Q67" s="532"/>
      <c r="R67" s="532"/>
      <c r="S67" s="532"/>
    </row>
    <row r="68" spans="1:21" ht="19" thickBot="1">
      <c r="B68" s="1649" t="s">
        <v>345</v>
      </c>
      <c r="C68" s="1650"/>
      <c r="D68" s="1651"/>
      <c r="E68" s="1054"/>
      <c r="F68" s="1054"/>
      <c r="G68" s="1054"/>
      <c r="H68" s="1054"/>
      <c r="I68" s="1054"/>
      <c r="J68" s="1054"/>
      <c r="K68" s="1054"/>
      <c r="L68" s="1054"/>
      <c r="M68" s="1054"/>
      <c r="N68" s="1054"/>
      <c r="O68" s="1054"/>
      <c r="P68" s="1054"/>
      <c r="Q68" s="1054"/>
      <c r="R68" s="1054"/>
      <c r="S68" s="1054"/>
      <c r="T68" s="1054"/>
    </row>
    <row r="69" spans="1:21" ht="22.5" customHeight="1" thickBot="1">
      <c r="B69" s="1653" t="s">
        <v>390</v>
      </c>
      <c r="C69" s="1653"/>
      <c r="D69" s="1683"/>
      <c r="E69" s="528"/>
      <c r="F69" s="528"/>
      <c r="G69" s="528"/>
      <c r="H69" s="528"/>
      <c r="I69" s="528"/>
      <c r="J69" s="528"/>
      <c r="K69" s="528"/>
      <c r="L69" s="528"/>
      <c r="M69" s="528"/>
      <c r="N69" s="528"/>
      <c r="O69" s="528"/>
      <c r="P69" s="528"/>
      <c r="Q69" s="528"/>
      <c r="R69" s="528"/>
      <c r="S69" s="528"/>
      <c r="T69" s="1054"/>
    </row>
    <row r="70" spans="1:21" ht="23.5" customHeight="1" thickBot="1">
      <c r="B70" s="277" t="s">
        <v>37</v>
      </c>
      <c r="C70" s="140" t="s">
        <v>348</v>
      </c>
      <c r="D70" s="141" t="s">
        <v>52</v>
      </c>
      <c r="E70" s="146">
        <f>E$6</f>
        <v>1900</v>
      </c>
      <c r="F70" s="147">
        <f t="shared" ref="F70:T70" si="8">F$6</f>
        <v>1901</v>
      </c>
      <c r="G70" s="147">
        <f t="shared" si="8"/>
        <v>1902</v>
      </c>
      <c r="H70" s="147">
        <f t="shared" si="8"/>
        <v>1903</v>
      </c>
      <c r="I70" s="147">
        <f t="shared" si="8"/>
        <v>1904</v>
      </c>
      <c r="J70" s="147">
        <f t="shared" si="8"/>
        <v>1905</v>
      </c>
      <c r="K70" s="147">
        <f t="shared" si="8"/>
        <v>1906</v>
      </c>
      <c r="L70" s="147">
        <f t="shared" si="8"/>
        <v>1907</v>
      </c>
      <c r="M70" s="147">
        <f t="shared" si="8"/>
        <v>1908</v>
      </c>
      <c r="N70" s="147">
        <f t="shared" si="8"/>
        <v>1909</v>
      </c>
      <c r="O70" s="147">
        <f t="shared" si="8"/>
        <v>1910</v>
      </c>
      <c r="P70" s="147">
        <f t="shared" si="8"/>
        <v>1911</v>
      </c>
      <c r="Q70" s="147">
        <f t="shared" si="8"/>
        <v>1912</v>
      </c>
      <c r="R70" s="147">
        <f t="shared" si="8"/>
        <v>1913</v>
      </c>
      <c r="S70" s="147">
        <f t="shared" si="8"/>
        <v>1914</v>
      </c>
      <c r="T70" s="141">
        <f t="shared" si="8"/>
        <v>1915</v>
      </c>
    </row>
    <row r="71" spans="1:21" ht="23.5" customHeight="1" thickBot="1">
      <c r="B71" s="68" t="str">
        <f>'4c) Berechnungen_MFS'!B93</f>
        <v>Maximale jährliche Fördersumme</v>
      </c>
      <c r="C71" s="271"/>
      <c r="D71" s="158" t="str">
        <f>VLOOKUP($B71,'4c) Berechnungen_MFS'!$B$93:$T$93,3,FALSE)</f>
        <v>EUR/Jahr</v>
      </c>
      <c r="E71" s="274" t="e">
        <f>'4c) Berechnungen_MFS'!E93</f>
        <v>#N/A</v>
      </c>
      <c r="F71" s="275" t="e">
        <f>'4c) Berechnungen_MFS'!F93</f>
        <v>#N/A</v>
      </c>
      <c r="G71" s="275" t="e">
        <f>'4c) Berechnungen_MFS'!G93</f>
        <v>#N/A</v>
      </c>
      <c r="H71" s="275" t="e">
        <f>'4c) Berechnungen_MFS'!H93</f>
        <v>#N/A</v>
      </c>
      <c r="I71" s="275" t="e">
        <f>'4c) Berechnungen_MFS'!I93</f>
        <v>#N/A</v>
      </c>
      <c r="J71" s="275" t="e">
        <f>'4c) Berechnungen_MFS'!J93</f>
        <v>#N/A</v>
      </c>
      <c r="K71" s="275" t="e">
        <f>'4c) Berechnungen_MFS'!K93</f>
        <v>#N/A</v>
      </c>
      <c r="L71" s="275" t="e">
        <f>'4c) Berechnungen_MFS'!L93</f>
        <v>#N/A</v>
      </c>
      <c r="M71" s="275" t="e">
        <f>'4c) Berechnungen_MFS'!M93</f>
        <v>#N/A</v>
      </c>
      <c r="N71" s="275" t="e">
        <f>'4c) Berechnungen_MFS'!N93</f>
        <v>#N/A</v>
      </c>
      <c r="O71" s="275" t="e">
        <f>'4c) Berechnungen_MFS'!O93</f>
        <v>#N/A</v>
      </c>
      <c r="P71" s="275" t="e">
        <f>'4c) Berechnungen_MFS'!P93</f>
        <v>#N/A</v>
      </c>
      <c r="Q71" s="275" t="e">
        <f>'4c) Berechnungen_MFS'!Q93</f>
        <v>#N/A</v>
      </c>
      <c r="R71" s="275" t="e">
        <f>'4c) Berechnungen_MFS'!R93</f>
        <v>#N/A</v>
      </c>
      <c r="S71" s="275" t="e">
        <f>'4c) Berechnungen_MFS'!S93</f>
        <v>#N/A</v>
      </c>
      <c r="T71" s="336">
        <f>'4c) Berechnungen_MFS'!T93</f>
        <v>0</v>
      </c>
    </row>
    <row r="72" spans="1:21" ht="15" thickBot="1">
      <c r="T72" s="1054"/>
    </row>
    <row r="73" spans="1:21" s="204" customFormat="1" ht="19" thickBot="1">
      <c r="A73" s="743"/>
      <c r="B73" s="1649" t="s">
        <v>41</v>
      </c>
      <c r="C73" s="1650"/>
      <c r="D73" s="1651"/>
      <c r="E73" s="529"/>
      <c r="F73" s="529"/>
      <c r="G73" s="529"/>
      <c r="H73" s="529"/>
      <c r="I73" s="529"/>
      <c r="J73" s="529"/>
      <c r="K73" s="529"/>
      <c r="L73" s="529"/>
      <c r="M73" s="529"/>
      <c r="N73" s="529"/>
      <c r="O73" s="529"/>
      <c r="P73" s="529"/>
      <c r="Q73" s="529"/>
      <c r="R73" s="529"/>
      <c r="S73" s="529"/>
    </row>
    <row r="74" spans="1:21" ht="23.5" customHeight="1" thickBot="1">
      <c r="B74" s="277" t="s">
        <v>37</v>
      </c>
      <c r="C74" s="140" t="s">
        <v>348</v>
      </c>
      <c r="D74" s="141" t="s">
        <v>52</v>
      </c>
      <c r="E74" s="146">
        <f>E$6</f>
        <v>1900</v>
      </c>
      <c r="F74" s="147">
        <f t="shared" ref="F74:T74" si="9">F$6</f>
        <v>1901</v>
      </c>
      <c r="G74" s="147">
        <f t="shared" si="9"/>
        <v>1902</v>
      </c>
      <c r="H74" s="147">
        <f t="shared" si="9"/>
        <v>1903</v>
      </c>
      <c r="I74" s="147">
        <f t="shared" si="9"/>
        <v>1904</v>
      </c>
      <c r="J74" s="147">
        <f t="shared" si="9"/>
        <v>1905</v>
      </c>
      <c r="K74" s="147">
        <f t="shared" si="9"/>
        <v>1906</v>
      </c>
      <c r="L74" s="147">
        <f t="shared" si="9"/>
        <v>1907</v>
      </c>
      <c r="M74" s="147">
        <f t="shared" si="9"/>
        <v>1908</v>
      </c>
      <c r="N74" s="147">
        <f t="shared" si="9"/>
        <v>1909</v>
      </c>
      <c r="O74" s="147">
        <f t="shared" si="9"/>
        <v>1910</v>
      </c>
      <c r="P74" s="147">
        <f t="shared" si="9"/>
        <v>1911</v>
      </c>
      <c r="Q74" s="147">
        <f t="shared" si="9"/>
        <v>1912</v>
      </c>
      <c r="R74" s="147">
        <f t="shared" si="9"/>
        <v>1913</v>
      </c>
      <c r="S74" s="147">
        <f t="shared" si="9"/>
        <v>1914</v>
      </c>
      <c r="T74" s="141">
        <f t="shared" si="9"/>
        <v>1915</v>
      </c>
    </row>
    <row r="75" spans="1:21" ht="23.5" customHeight="1" thickBot="1">
      <c r="B75" s="68" t="s">
        <v>41</v>
      </c>
      <c r="C75" s="271"/>
      <c r="D75" s="158" t="s">
        <v>391</v>
      </c>
      <c r="E75" s="272">
        <f>'2b) Allg. Inputs'!$C$9</f>
        <v>0</v>
      </c>
      <c r="F75" s="273">
        <f>'2b) Allg. Inputs'!$C$9</f>
        <v>0</v>
      </c>
      <c r="G75" s="273">
        <f>'2b) Allg. Inputs'!$C$9</f>
        <v>0</v>
      </c>
      <c r="H75" s="273">
        <f>'2b) Allg. Inputs'!$C$9</f>
        <v>0</v>
      </c>
      <c r="I75" s="273">
        <f>'2b) Allg. Inputs'!$C$9</f>
        <v>0</v>
      </c>
      <c r="J75" s="273">
        <f>'2b) Allg. Inputs'!$C$9</f>
        <v>0</v>
      </c>
      <c r="K75" s="273">
        <f>'2b) Allg. Inputs'!$C$9</f>
        <v>0</v>
      </c>
      <c r="L75" s="273">
        <f>'2b) Allg. Inputs'!$C$9</f>
        <v>0</v>
      </c>
      <c r="M75" s="273">
        <f>'2b) Allg. Inputs'!$C$9</f>
        <v>0</v>
      </c>
      <c r="N75" s="273">
        <f>'2b) Allg. Inputs'!$C$9</f>
        <v>0</v>
      </c>
      <c r="O75" s="273">
        <f>'2b) Allg. Inputs'!$C$9</f>
        <v>0</v>
      </c>
      <c r="P75" s="273">
        <f>'2b) Allg. Inputs'!$C$9</f>
        <v>0</v>
      </c>
      <c r="Q75" s="273">
        <f>'2b) Allg. Inputs'!$C$9</f>
        <v>0</v>
      </c>
      <c r="R75" s="273">
        <f>'2b) Allg. Inputs'!$C$9</f>
        <v>0</v>
      </c>
      <c r="S75" s="273">
        <f>'2b) Allg. Inputs'!$C$9</f>
        <v>0</v>
      </c>
      <c r="T75" s="337">
        <f>'2b) Allg. Inputs'!$C$9</f>
        <v>0</v>
      </c>
    </row>
    <row r="76" spans="1:21">
      <c r="E76" s="1054"/>
      <c r="F76" s="1054"/>
      <c r="G76" s="1054"/>
      <c r="H76" s="1054"/>
      <c r="I76" s="1054"/>
      <c r="J76" s="1054"/>
      <c r="K76" s="1054"/>
      <c r="L76" s="1054"/>
      <c r="M76" s="1054"/>
      <c r="N76" s="1054"/>
      <c r="O76" s="1054"/>
      <c r="P76" s="1054"/>
      <c r="Q76" s="1054"/>
      <c r="R76" s="1054"/>
      <c r="S76" s="1054"/>
      <c r="T76" s="1054"/>
    </row>
    <row r="77" spans="1:21" ht="15" thickBot="1">
      <c r="E77" s="1054"/>
      <c r="F77" s="1054"/>
      <c r="G77" s="1054"/>
      <c r="H77" s="1054"/>
      <c r="I77" s="1054"/>
      <c r="J77" s="1054"/>
      <c r="K77" s="1054"/>
      <c r="L77" s="1054"/>
      <c r="M77" s="1054"/>
      <c r="N77" s="1054"/>
      <c r="O77" s="1054"/>
      <c r="P77" s="1054"/>
      <c r="Q77" s="1054"/>
      <c r="R77" s="1054"/>
      <c r="S77" s="1054"/>
      <c r="T77" s="1054"/>
    </row>
    <row r="78" spans="1:21" s="204" customFormat="1" ht="19" thickBot="1">
      <c r="A78" s="743"/>
      <c r="B78" s="1649" t="s">
        <v>392</v>
      </c>
      <c r="C78" s="1650"/>
      <c r="D78" s="1651"/>
    </row>
    <row r="79" spans="1:21" ht="15.65" customHeight="1" thickBot="1">
      <c r="B79" s="282" t="s">
        <v>393</v>
      </c>
      <c r="C79" s="145"/>
      <c r="D79" s="144"/>
      <c r="E79" s="146">
        <f>E$6</f>
        <v>1900</v>
      </c>
      <c r="F79" s="147">
        <f t="shared" ref="F79:T79" si="10">F$6</f>
        <v>1901</v>
      </c>
      <c r="G79" s="147">
        <f t="shared" si="10"/>
        <v>1902</v>
      </c>
      <c r="H79" s="147">
        <f t="shared" si="10"/>
        <v>1903</v>
      </c>
      <c r="I79" s="147">
        <f t="shared" si="10"/>
        <v>1904</v>
      </c>
      <c r="J79" s="147">
        <f t="shared" si="10"/>
        <v>1905</v>
      </c>
      <c r="K79" s="147">
        <f t="shared" si="10"/>
        <v>1906</v>
      </c>
      <c r="L79" s="147">
        <f t="shared" si="10"/>
        <v>1907</v>
      </c>
      <c r="M79" s="147">
        <f t="shared" si="10"/>
        <v>1908</v>
      </c>
      <c r="N79" s="147">
        <f t="shared" si="10"/>
        <v>1909</v>
      </c>
      <c r="O79" s="147">
        <f t="shared" si="10"/>
        <v>1910</v>
      </c>
      <c r="P79" s="147">
        <f t="shared" si="10"/>
        <v>1911</v>
      </c>
      <c r="Q79" s="147">
        <f t="shared" si="10"/>
        <v>1912</v>
      </c>
      <c r="R79" s="147">
        <f t="shared" si="10"/>
        <v>1913</v>
      </c>
      <c r="S79" s="147">
        <f t="shared" si="10"/>
        <v>1914</v>
      </c>
      <c r="T79" s="141">
        <f t="shared" si="10"/>
        <v>1915</v>
      </c>
    </row>
    <row r="80" spans="1:21" ht="33" customHeight="1" thickBot="1">
      <c r="B80" s="283" t="s">
        <v>394</v>
      </c>
      <c r="C80" s="284"/>
      <c r="D80" s="162" t="s">
        <v>395</v>
      </c>
      <c r="E80" s="434">
        <f>IF(E7,SUM('2d) Planwerte (Anlage)'!E17:E23),0)</f>
        <v>0</v>
      </c>
      <c r="F80" s="273">
        <f>IF(F7,SUM('2d) Planwerte (Anlage)'!F17:F23),0)</f>
        <v>0</v>
      </c>
      <c r="G80" s="342">
        <f>IF(G7,SUM('2d) Planwerte (Anlage)'!G17:G23),0)</f>
        <v>0</v>
      </c>
      <c r="H80" s="343">
        <f>IF(H7,SUM('2d) Planwerte (Anlage)'!H17:H23),0)</f>
        <v>0</v>
      </c>
      <c r="I80" s="343">
        <f>IF(I7,SUM('2d) Planwerte (Anlage)'!I17:I23),0)</f>
        <v>0</v>
      </c>
      <c r="J80" s="343">
        <f>IF(J7,SUM('2d) Planwerte (Anlage)'!J17:J23),0)</f>
        <v>0</v>
      </c>
      <c r="K80" s="343">
        <f>IF(K7,SUM('2d) Planwerte (Anlage)'!K17:K23),0)</f>
        <v>0</v>
      </c>
      <c r="L80" s="343">
        <f>IF(L7,SUM('2d) Planwerte (Anlage)'!L17:L23),0)</f>
        <v>0</v>
      </c>
      <c r="M80" s="273">
        <f>IF(M7,SUM('2d) Planwerte (Anlage)'!M17:M23),0)</f>
        <v>0</v>
      </c>
      <c r="N80" s="273">
        <f>IF(N7,SUM('2d) Planwerte (Anlage)'!N17:N23),0)</f>
        <v>0</v>
      </c>
      <c r="O80" s="273">
        <f>IF(O7,SUM('2d) Planwerte (Anlage)'!O17:O23),0)</f>
        <v>0</v>
      </c>
      <c r="P80" s="342">
        <f>IF(P7,SUM('2d) Planwerte (Anlage)'!P17:P23),0)</f>
        <v>0</v>
      </c>
      <c r="Q80" s="273">
        <f>IF(Q7,SUM('2d) Planwerte (Anlage)'!Q17:Q23),0)</f>
        <v>0</v>
      </c>
      <c r="R80" s="273">
        <f>IF(R7,SUM('2d) Planwerte (Anlage)'!R17:R23),0)</f>
        <v>0</v>
      </c>
      <c r="S80" s="342">
        <f>IF(S7,IF('4c) Berechnungen_MFS'!$E$99="Nein",SUM('2d) Planwerte (Anlage)'!S17:S23),SUM('2d) Planwerte (Anlage)'!S17:S23)+SUM('2d) Planwerte (Anlage)'!T17:T23)),0)</f>
        <v>0</v>
      </c>
      <c r="T80" s="337">
        <f>IF(T7,IF('4c) Berechnungen_MFS'!$E$99="Nein",0,SUM('2d) Planwerte (Anlage)'!U17:U23)),0)</f>
        <v>0</v>
      </c>
    </row>
    <row r="81" spans="2:20" ht="11.15" customHeight="1" thickBot="1">
      <c r="B81" s="469"/>
      <c r="C81" s="349"/>
      <c r="D81" s="22"/>
      <c r="E81" s="534"/>
      <c r="F81" s="534"/>
      <c r="G81" s="534"/>
      <c r="H81" s="534"/>
      <c r="I81" s="534"/>
      <c r="J81" s="534"/>
      <c r="K81" s="534"/>
      <c r="L81" s="534"/>
      <c r="M81" s="534"/>
      <c r="N81" s="534"/>
      <c r="O81" s="534"/>
      <c r="P81" s="534"/>
      <c r="Q81" s="534"/>
      <c r="R81" s="534"/>
      <c r="S81" s="534"/>
      <c r="T81" s="534"/>
    </row>
    <row r="82" spans="2:20" ht="15" thickBot="1">
      <c r="B82" s="277" t="s">
        <v>396</v>
      </c>
      <c r="C82" s="140"/>
      <c r="D82" s="141"/>
      <c r="E82" s="146">
        <f>E$6</f>
        <v>1900</v>
      </c>
      <c r="F82" s="147">
        <f t="shared" ref="F82:T82" si="11">F$6</f>
        <v>1901</v>
      </c>
      <c r="G82" s="147">
        <f t="shared" si="11"/>
        <v>1902</v>
      </c>
      <c r="H82" s="147">
        <f t="shared" si="11"/>
        <v>1903</v>
      </c>
      <c r="I82" s="147">
        <f t="shared" si="11"/>
        <v>1904</v>
      </c>
      <c r="J82" s="147">
        <f t="shared" si="11"/>
        <v>1905</v>
      </c>
      <c r="K82" s="147">
        <f t="shared" si="11"/>
        <v>1906</v>
      </c>
      <c r="L82" s="147">
        <f t="shared" si="11"/>
        <v>1907</v>
      </c>
      <c r="M82" s="147">
        <f t="shared" si="11"/>
        <v>1908</v>
      </c>
      <c r="N82" s="147">
        <f t="shared" si="11"/>
        <v>1909</v>
      </c>
      <c r="O82" s="147">
        <f t="shared" si="11"/>
        <v>1910</v>
      </c>
      <c r="P82" s="147">
        <f t="shared" si="11"/>
        <v>1911</v>
      </c>
      <c r="Q82" s="147">
        <f t="shared" si="11"/>
        <v>1912</v>
      </c>
      <c r="R82" s="147">
        <f t="shared" si="11"/>
        <v>1913</v>
      </c>
      <c r="S82" s="147">
        <f t="shared" si="11"/>
        <v>1914</v>
      </c>
      <c r="T82" s="141">
        <f t="shared" si="11"/>
        <v>1915</v>
      </c>
    </row>
    <row r="83" spans="2:20" ht="16.5">
      <c r="B83" s="60" t="s">
        <v>397</v>
      </c>
      <c r="C83" s="77"/>
      <c r="D83" s="87" t="s">
        <v>74</v>
      </c>
      <c r="E83" s="266">
        <f>E84*E80</f>
        <v>0</v>
      </c>
      <c r="F83" s="267">
        <f t="shared" ref="F83:T83" si="12">F84*F80</f>
        <v>0</v>
      </c>
      <c r="G83" s="267">
        <f t="shared" si="12"/>
        <v>0</v>
      </c>
      <c r="H83" s="267">
        <f t="shared" si="12"/>
        <v>0</v>
      </c>
      <c r="I83" s="267">
        <f t="shared" si="12"/>
        <v>0</v>
      </c>
      <c r="J83" s="267">
        <f t="shared" si="12"/>
        <v>0</v>
      </c>
      <c r="K83" s="267">
        <f t="shared" si="12"/>
        <v>0</v>
      </c>
      <c r="L83" s="267">
        <f t="shared" si="12"/>
        <v>0</v>
      </c>
      <c r="M83" s="267">
        <f t="shared" si="12"/>
        <v>0</v>
      </c>
      <c r="N83" s="267">
        <f t="shared" si="12"/>
        <v>0</v>
      </c>
      <c r="O83" s="267">
        <f t="shared" si="12"/>
        <v>0</v>
      </c>
      <c r="P83" s="267">
        <f t="shared" si="12"/>
        <v>0</v>
      </c>
      <c r="Q83" s="267">
        <f t="shared" si="12"/>
        <v>0</v>
      </c>
      <c r="R83" s="267">
        <f t="shared" si="12"/>
        <v>0</v>
      </c>
      <c r="S83" s="267">
        <f t="shared" si="12"/>
        <v>0</v>
      </c>
      <c r="T83" s="338">
        <f t="shared" si="12"/>
        <v>0</v>
      </c>
    </row>
    <row r="84" spans="2:20" ht="17" thickBot="1">
      <c r="B84" s="43" t="s">
        <v>398</v>
      </c>
      <c r="C84" s="93"/>
      <c r="D84" s="94" t="s">
        <v>127</v>
      </c>
      <c r="E84" s="269">
        <f>IF(E7,'2b) Allg. Inputs'!E29,0)</f>
        <v>0</v>
      </c>
      <c r="F84" s="270">
        <f>IF(F7,'2b) Allg. Inputs'!F29,0)</f>
        <v>0</v>
      </c>
      <c r="G84" s="270">
        <f>IF(G7,'2b) Allg. Inputs'!G29,0)</f>
        <v>0</v>
      </c>
      <c r="H84" s="270">
        <f>IF(H7,'2b) Allg. Inputs'!H29,0)</f>
        <v>0</v>
      </c>
      <c r="I84" s="270">
        <f>IF(I7,'2b) Allg. Inputs'!I29,0)</f>
        <v>0</v>
      </c>
      <c r="J84" s="270">
        <f>IF(J7,'2b) Allg. Inputs'!J29,0)</f>
        <v>0</v>
      </c>
      <c r="K84" s="270">
        <f>IF(K7,'2b) Allg. Inputs'!K29,0)</f>
        <v>0</v>
      </c>
      <c r="L84" s="270">
        <f>IF(L7,'2b) Allg. Inputs'!L29,0)</f>
        <v>0</v>
      </c>
      <c r="M84" s="270">
        <f>IF(M7,'2b) Allg. Inputs'!M29,0)</f>
        <v>0</v>
      </c>
      <c r="N84" s="270">
        <f>IF(N7,'2b) Allg. Inputs'!N29,0)</f>
        <v>0</v>
      </c>
      <c r="O84" s="270">
        <f>IF(O7,'2b) Allg. Inputs'!O29,0)</f>
        <v>0</v>
      </c>
      <c r="P84" s="270">
        <f>IF(P7,'2b) Allg. Inputs'!P29,0)</f>
        <v>0</v>
      </c>
      <c r="Q84" s="270">
        <f>IF(Q7,'2b) Allg. Inputs'!Q29,0)</f>
        <v>0</v>
      </c>
      <c r="R84" s="270">
        <f>IF(R7,'2b) Allg. Inputs'!R29,0)</f>
        <v>0</v>
      </c>
      <c r="S84" s="270">
        <f>IF(S7,'2b) Allg. Inputs'!S29,0)</f>
        <v>0</v>
      </c>
      <c r="T84" s="339">
        <f>IF(T7,'2b) Allg. Inputs'!T29,0)</f>
        <v>0</v>
      </c>
    </row>
    <row r="85" spans="2:20" ht="15" thickBot="1">
      <c r="B85" s="125"/>
      <c r="C85" s="281"/>
      <c r="D85" s="279"/>
      <c r="E85" s="535"/>
      <c r="F85" s="535"/>
      <c r="G85" s="535"/>
      <c r="H85" s="535"/>
      <c r="I85" s="535"/>
      <c r="J85" s="535"/>
      <c r="K85" s="535"/>
      <c r="L85" s="535"/>
      <c r="M85" s="535"/>
      <c r="N85" s="535"/>
      <c r="O85" s="535"/>
      <c r="P85" s="535"/>
      <c r="Q85" s="535"/>
      <c r="R85" s="535"/>
      <c r="S85" s="535"/>
      <c r="T85" s="535"/>
    </row>
    <row r="86" spans="2:20" ht="15" thickBot="1">
      <c r="B86" s="277" t="s">
        <v>213</v>
      </c>
      <c r="C86" s="140"/>
      <c r="D86" s="141"/>
      <c r="E86" s="146">
        <f>E$6</f>
        <v>1900</v>
      </c>
      <c r="F86" s="147">
        <f t="shared" ref="F86:T86" si="13">F$6</f>
        <v>1901</v>
      </c>
      <c r="G86" s="147">
        <f t="shared" si="13"/>
        <v>1902</v>
      </c>
      <c r="H86" s="147">
        <f t="shared" si="13"/>
        <v>1903</v>
      </c>
      <c r="I86" s="147">
        <f t="shared" si="13"/>
        <v>1904</v>
      </c>
      <c r="J86" s="147">
        <f t="shared" si="13"/>
        <v>1905</v>
      </c>
      <c r="K86" s="147">
        <f t="shared" si="13"/>
        <v>1906</v>
      </c>
      <c r="L86" s="147">
        <f t="shared" si="13"/>
        <v>1907</v>
      </c>
      <c r="M86" s="147">
        <f t="shared" si="13"/>
        <v>1908</v>
      </c>
      <c r="N86" s="147">
        <f t="shared" si="13"/>
        <v>1909</v>
      </c>
      <c r="O86" s="147">
        <f t="shared" si="13"/>
        <v>1910</v>
      </c>
      <c r="P86" s="147">
        <f t="shared" si="13"/>
        <v>1911</v>
      </c>
      <c r="Q86" s="147">
        <f t="shared" si="13"/>
        <v>1912</v>
      </c>
      <c r="R86" s="147">
        <f t="shared" si="13"/>
        <v>1913</v>
      </c>
      <c r="S86" s="147">
        <f t="shared" si="13"/>
        <v>1914</v>
      </c>
      <c r="T86" s="141">
        <f t="shared" si="13"/>
        <v>1915</v>
      </c>
    </row>
    <row r="87" spans="2:20" ht="16.5">
      <c r="B87" s="60" t="s">
        <v>399</v>
      </c>
      <c r="C87" s="77"/>
      <c r="D87" s="87" t="s">
        <v>74</v>
      </c>
      <c r="E87" s="266">
        <f>IF(E7,'4a) Berechnungen zu Planwerten'!E9,0)</f>
        <v>0</v>
      </c>
      <c r="F87" s="267">
        <f>IF(F7,'4a) Berechnungen zu Planwerten'!F9,0)</f>
        <v>0</v>
      </c>
      <c r="G87" s="267">
        <f>IF(G7,'4a) Berechnungen zu Planwerten'!G9,0)</f>
        <v>0</v>
      </c>
      <c r="H87" s="267">
        <f>IF(H7,'4a) Berechnungen zu Planwerten'!H9,0)</f>
        <v>0</v>
      </c>
      <c r="I87" s="267">
        <f>IF(I7,'4a) Berechnungen zu Planwerten'!I9,0)</f>
        <v>0</v>
      </c>
      <c r="J87" s="267">
        <f>IF(J7,'4a) Berechnungen zu Planwerten'!J9,0)</f>
        <v>0</v>
      </c>
      <c r="K87" s="267">
        <f>IF(K7,'4a) Berechnungen zu Planwerten'!K9,0)</f>
        <v>0</v>
      </c>
      <c r="L87" s="267">
        <f>IF(L7,'4a) Berechnungen zu Planwerten'!L9,0)</f>
        <v>0</v>
      </c>
      <c r="M87" s="267">
        <f>IF(M7,'4a) Berechnungen zu Planwerten'!M9,0)</f>
        <v>0</v>
      </c>
      <c r="N87" s="267">
        <f>IF(N7,'4a) Berechnungen zu Planwerten'!N9,0)</f>
        <v>0</v>
      </c>
      <c r="O87" s="267">
        <f>IF(O7,'4a) Berechnungen zu Planwerten'!O9,0)</f>
        <v>0</v>
      </c>
      <c r="P87" s="267">
        <f>IF(P7,'4a) Berechnungen zu Planwerten'!P9,0)</f>
        <v>0</v>
      </c>
      <c r="Q87" s="267">
        <f>IF(Q7,'4a) Berechnungen zu Planwerten'!Q9,0)</f>
        <v>0</v>
      </c>
      <c r="R87" s="267">
        <f>IF(R7,'4a) Berechnungen zu Planwerten'!R9,0)</f>
        <v>0</v>
      </c>
      <c r="S87" s="267">
        <f>IF(S7,IF('4c) Berechnungen_MFS'!$E$99="Nein",'4a) Berechnungen zu Planwerten'!S9,'4a) Berechnungen zu Planwerten'!S9+'4a) Berechnungen zu Planwerten'!T9),0)</f>
        <v>0</v>
      </c>
      <c r="T87" s="338">
        <f>IF(T7,IF('4c) Berechnungen_MFS'!$E$99="Nein",0,'4a) Berechnungen zu Planwerten'!U9),0)</f>
        <v>0</v>
      </c>
    </row>
    <row r="88" spans="2:20" ht="17" thickBot="1">
      <c r="B88" s="43" t="s">
        <v>400</v>
      </c>
      <c r="C88" s="93"/>
      <c r="D88" s="94" t="s">
        <v>127</v>
      </c>
      <c r="E88" s="269" t="e">
        <f t="shared" ref="E88:T88" si="14">IF(E7,E87/E80,0)</f>
        <v>#DIV/0!</v>
      </c>
      <c r="F88" s="270" t="e">
        <f t="shared" si="14"/>
        <v>#DIV/0!</v>
      </c>
      <c r="G88" s="270" t="e">
        <f t="shared" si="14"/>
        <v>#DIV/0!</v>
      </c>
      <c r="H88" s="270" t="e">
        <f t="shared" si="14"/>
        <v>#DIV/0!</v>
      </c>
      <c r="I88" s="270" t="e">
        <f t="shared" si="14"/>
        <v>#DIV/0!</v>
      </c>
      <c r="J88" s="270" t="e">
        <f t="shared" si="14"/>
        <v>#DIV/0!</v>
      </c>
      <c r="K88" s="270" t="e">
        <f t="shared" si="14"/>
        <v>#DIV/0!</v>
      </c>
      <c r="L88" s="270" t="e">
        <f t="shared" si="14"/>
        <v>#DIV/0!</v>
      </c>
      <c r="M88" s="270" t="e">
        <f t="shared" si="14"/>
        <v>#DIV/0!</v>
      </c>
      <c r="N88" s="270" t="e">
        <f t="shared" si="14"/>
        <v>#DIV/0!</v>
      </c>
      <c r="O88" s="270" t="e">
        <f t="shared" si="14"/>
        <v>#DIV/0!</v>
      </c>
      <c r="P88" s="270" t="e">
        <f t="shared" si="14"/>
        <v>#DIV/0!</v>
      </c>
      <c r="Q88" s="270" t="e">
        <f t="shared" si="14"/>
        <v>#DIV/0!</v>
      </c>
      <c r="R88" s="270" t="e">
        <f t="shared" si="14"/>
        <v>#DIV/0!</v>
      </c>
      <c r="S88" s="270" t="e">
        <f t="shared" si="14"/>
        <v>#DIV/0!</v>
      </c>
      <c r="T88" s="339">
        <f t="shared" si="14"/>
        <v>0</v>
      </c>
    </row>
    <row r="89" spans="2:20" ht="15" thickBot="1">
      <c r="B89" s="285"/>
      <c r="C89" s="286"/>
      <c r="D89" s="287"/>
      <c r="E89" s="528"/>
      <c r="F89" s="528"/>
      <c r="G89" s="528"/>
      <c r="H89" s="528"/>
      <c r="I89" s="528"/>
      <c r="J89" s="528"/>
      <c r="K89" s="528"/>
      <c r="L89" s="528"/>
      <c r="M89" s="528"/>
      <c r="N89" s="528"/>
      <c r="O89" s="528"/>
      <c r="P89" s="528"/>
      <c r="Q89" s="528"/>
      <c r="R89" s="528"/>
      <c r="S89" s="528"/>
      <c r="T89" s="528"/>
    </row>
    <row r="90" spans="2:20" ht="15" thickBot="1">
      <c r="B90" s="277" t="s">
        <v>401</v>
      </c>
      <c r="C90" s="140"/>
      <c r="D90" s="141"/>
      <c r="E90" s="146">
        <f>E$6</f>
        <v>1900</v>
      </c>
      <c r="F90" s="147">
        <f t="shared" ref="F90:T90" si="15">F$6</f>
        <v>1901</v>
      </c>
      <c r="G90" s="147">
        <f t="shared" si="15"/>
        <v>1902</v>
      </c>
      <c r="H90" s="147">
        <f t="shared" si="15"/>
        <v>1903</v>
      </c>
      <c r="I90" s="147">
        <f t="shared" si="15"/>
        <v>1904</v>
      </c>
      <c r="J90" s="147">
        <f t="shared" si="15"/>
        <v>1905</v>
      </c>
      <c r="K90" s="147">
        <f t="shared" si="15"/>
        <v>1906</v>
      </c>
      <c r="L90" s="147">
        <f t="shared" si="15"/>
        <v>1907</v>
      </c>
      <c r="M90" s="147">
        <f t="shared" si="15"/>
        <v>1908</v>
      </c>
      <c r="N90" s="147">
        <f t="shared" si="15"/>
        <v>1909</v>
      </c>
      <c r="O90" s="147">
        <f t="shared" si="15"/>
        <v>1910</v>
      </c>
      <c r="P90" s="147">
        <f t="shared" si="15"/>
        <v>1911</v>
      </c>
      <c r="Q90" s="147">
        <f t="shared" si="15"/>
        <v>1912</v>
      </c>
      <c r="R90" s="147">
        <f t="shared" si="15"/>
        <v>1913</v>
      </c>
      <c r="S90" s="147">
        <f t="shared" si="15"/>
        <v>1914</v>
      </c>
      <c r="T90" s="141">
        <f t="shared" si="15"/>
        <v>1915</v>
      </c>
    </row>
    <row r="91" spans="2:20" ht="16.5">
      <c r="B91" s="60" t="s">
        <v>402</v>
      </c>
      <c r="C91" s="77"/>
      <c r="D91" s="87" t="s">
        <v>74</v>
      </c>
      <c r="E91" s="266">
        <f>IF(E7,'4a) Berechnungen zu Planwerten'!E10,0)</f>
        <v>0</v>
      </c>
      <c r="F91" s="267">
        <f>IF(F7,'4a) Berechnungen zu Planwerten'!F10,0)</f>
        <v>0</v>
      </c>
      <c r="G91" s="267">
        <f>IF(G7,'4a) Berechnungen zu Planwerten'!G10,0)</f>
        <v>0</v>
      </c>
      <c r="H91" s="267">
        <f>IF(H7,'4a) Berechnungen zu Planwerten'!H10,0)</f>
        <v>0</v>
      </c>
      <c r="I91" s="267">
        <f>IF(I7,'4a) Berechnungen zu Planwerten'!I10,0)</f>
        <v>0</v>
      </c>
      <c r="J91" s="267">
        <f>IF(J7,'4a) Berechnungen zu Planwerten'!J10,0)</f>
        <v>0</v>
      </c>
      <c r="K91" s="267">
        <f>IF(K7,'4a) Berechnungen zu Planwerten'!K10,0)</f>
        <v>0</v>
      </c>
      <c r="L91" s="267">
        <f>IF(L7,'4a) Berechnungen zu Planwerten'!L10,0)</f>
        <v>0</v>
      </c>
      <c r="M91" s="267">
        <f>IF(M7,'4a) Berechnungen zu Planwerten'!M10,0)</f>
        <v>0</v>
      </c>
      <c r="N91" s="267">
        <f>IF(N7,'4a) Berechnungen zu Planwerten'!N10,0)</f>
        <v>0</v>
      </c>
      <c r="O91" s="267">
        <f>IF(O7,'4a) Berechnungen zu Planwerten'!O10,0)</f>
        <v>0</v>
      </c>
      <c r="P91" s="267">
        <f>IF(P7,'4a) Berechnungen zu Planwerten'!P10,0)</f>
        <v>0</v>
      </c>
      <c r="Q91" s="267">
        <f>IF(Q7,'4a) Berechnungen zu Planwerten'!Q10,0)</f>
        <v>0</v>
      </c>
      <c r="R91" s="267">
        <f>IF(R7,'4a) Berechnungen zu Planwerten'!R10,0)</f>
        <v>0</v>
      </c>
      <c r="S91" s="267">
        <f>IF(S7,IF('4c) Berechnungen_MFS'!$E$99="Nein",'4a) Berechnungen zu Planwerten'!S10,'4a) Berechnungen zu Planwerten'!S10+'4a) Berechnungen zu Planwerten'!T10),0)</f>
        <v>0</v>
      </c>
      <c r="T91" s="338">
        <f>IF(T7,IF('4c) Berechnungen_MFS'!$E$99="Nein",0,'4a) Berechnungen zu Planwerten'!U10),0)</f>
        <v>0</v>
      </c>
    </row>
    <row r="92" spans="2:20" ht="17" thickBot="1">
      <c r="B92" s="43" t="s">
        <v>403</v>
      </c>
      <c r="C92" s="93"/>
      <c r="D92" s="94" t="s">
        <v>127</v>
      </c>
      <c r="E92" s="269" t="e">
        <f t="shared" ref="E92:T92" si="16">IF(E7,E91/E80,0)</f>
        <v>#DIV/0!</v>
      </c>
      <c r="F92" s="270" t="e">
        <f t="shared" si="16"/>
        <v>#DIV/0!</v>
      </c>
      <c r="G92" s="270" t="e">
        <f t="shared" si="16"/>
        <v>#DIV/0!</v>
      </c>
      <c r="H92" s="270" t="e">
        <f t="shared" si="16"/>
        <v>#DIV/0!</v>
      </c>
      <c r="I92" s="270" t="e">
        <f t="shared" si="16"/>
        <v>#DIV/0!</v>
      </c>
      <c r="J92" s="270" t="e">
        <f t="shared" si="16"/>
        <v>#DIV/0!</v>
      </c>
      <c r="K92" s="270" t="e">
        <f t="shared" si="16"/>
        <v>#DIV/0!</v>
      </c>
      <c r="L92" s="270" t="e">
        <f t="shared" si="16"/>
        <v>#DIV/0!</v>
      </c>
      <c r="M92" s="270" t="e">
        <f t="shared" si="16"/>
        <v>#DIV/0!</v>
      </c>
      <c r="N92" s="270" t="e">
        <f t="shared" si="16"/>
        <v>#DIV/0!</v>
      </c>
      <c r="O92" s="270" t="e">
        <f t="shared" si="16"/>
        <v>#DIV/0!</v>
      </c>
      <c r="P92" s="270" t="e">
        <f t="shared" si="16"/>
        <v>#DIV/0!</v>
      </c>
      <c r="Q92" s="270" t="e">
        <f t="shared" si="16"/>
        <v>#DIV/0!</v>
      </c>
      <c r="R92" s="270" t="e">
        <f t="shared" si="16"/>
        <v>#DIV/0!</v>
      </c>
      <c r="S92" s="270" t="e">
        <f t="shared" si="16"/>
        <v>#DIV/0!</v>
      </c>
      <c r="T92" s="339">
        <f t="shared" si="16"/>
        <v>0</v>
      </c>
    </row>
    <row r="93" spans="2:20" ht="15" thickBot="1">
      <c r="B93" s="125"/>
      <c r="C93"/>
      <c r="D93" s="279"/>
      <c r="E93" s="536"/>
      <c r="F93" s="536"/>
      <c r="G93" s="536"/>
      <c r="H93" s="536"/>
      <c r="I93" s="536"/>
      <c r="J93" s="536"/>
      <c r="K93" s="536"/>
      <c r="L93" s="536"/>
      <c r="M93" s="536"/>
      <c r="N93" s="536"/>
      <c r="O93" s="536"/>
      <c r="P93" s="536"/>
      <c r="Q93" s="536"/>
      <c r="R93" s="536"/>
      <c r="S93" s="536"/>
      <c r="T93" s="536"/>
    </row>
    <row r="94" spans="2:20" ht="15" thickBot="1">
      <c r="B94" s="277" t="s">
        <v>404</v>
      </c>
      <c r="C94" s="140"/>
      <c r="D94" s="141"/>
      <c r="E94" s="146">
        <f>E$6</f>
        <v>1900</v>
      </c>
      <c r="F94" s="147">
        <f t="shared" ref="F94:T94" si="17">F$6</f>
        <v>1901</v>
      </c>
      <c r="G94" s="147">
        <f t="shared" si="17"/>
        <v>1902</v>
      </c>
      <c r="H94" s="147">
        <f t="shared" si="17"/>
        <v>1903</v>
      </c>
      <c r="I94" s="147">
        <f t="shared" si="17"/>
        <v>1904</v>
      </c>
      <c r="J94" s="147">
        <f t="shared" si="17"/>
        <v>1905</v>
      </c>
      <c r="K94" s="147">
        <f t="shared" si="17"/>
        <v>1906</v>
      </c>
      <c r="L94" s="147">
        <f t="shared" si="17"/>
        <v>1907</v>
      </c>
      <c r="M94" s="147">
        <f t="shared" si="17"/>
        <v>1908</v>
      </c>
      <c r="N94" s="147">
        <f t="shared" si="17"/>
        <v>1909</v>
      </c>
      <c r="O94" s="147">
        <f t="shared" si="17"/>
        <v>1910</v>
      </c>
      <c r="P94" s="147">
        <f t="shared" si="17"/>
        <v>1911</v>
      </c>
      <c r="Q94" s="147">
        <f t="shared" si="17"/>
        <v>1912</v>
      </c>
      <c r="R94" s="147">
        <f t="shared" si="17"/>
        <v>1913</v>
      </c>
      <c r="S94" s="147">
        <f t="shared" si="17"/>
        <v>1914</v>
      </c>
      <c r="T94" s="141">
        <f t="shared" si="17"/>
        <v>1915</v>
      </c>
    </row>
    <row r="95" spans="2:20" ht="16.5">
      <c r="B95" s="60" t="s">
        <v>405</v>
      </c>
      <c r="C95" s="77"/>
      <c r="D95" s="87" t="s">
        <v>74</v>
      </c>
      <c r="E95" s="278">
        <f>IF(E7,'4c) Berechnungen_MFS'!E53,0)</f>
        <v>0</v>
      </c>
      <c r="F95" s="164">
        <f>IF(F7,'4c) Berechnungen_MFS'!F53,0)</f>
        <v>0</v>
      </c>
      <c r="G95" s="164">
        <f>IF(G7,'4c) Berechnungen_MFS'!G53,0)</f>
        <v>0</v>
      </c>
      <c r="H95" s="164">
        <f>IF(H7,'4c) Berechnungen_MFS'!H53,0)</f>
        <v>0</v>
      </c>
      <c r="I95" s="164">
        <f>IF(I7,'4c) Berechnungen_MFS'!I53,0)</f>
        <v>0</v>
      </c>
      <c r="J95" s="164">
        <f>IF(J7,'4c) Berechnungen_MFS'!J53,0)</f>
        <v>0</v>
      </c>
      <c r="K95" s="164">
        <f>IF(K7,'4c) Berechnungen_MFS'!K53,0)</f>
        <v>0</v>
      </c>
      <c r="L95" s="164">
        <f>IF(L7,'4c) Berechnungen_MFS'!L53,0)</f>
        <v>0</v>
      </c>
      <c r="M95" s="164">
        <f>IF(M7,'4c) Berechnungen_MFS'!M53,0)</f>
        <v>0</v>
      </c>
      <c r="N95" s="164">
        <f>IF(N7,'4c) Berechnungen_MFS'!N53,0)</f>
        <v>0</v>
      </c>
      <c r="O95" s="164">
        <f>IF(O7,'4c) Berechnungen_MFS'!O53,0)</f>
        <v>0</v>
      </c>
      <c r="P95" s="164">
        <f>IF(P7,'4c) Berechnungen_MFS'!P53,0)</f>
        <v>0</v>
      </c>
      <c r="Q95" s="164">
        <f>IF(Q7,'4c) Berechnungen_MFS'!Q53,0)</f>
        <v>0</v>
      </c>
      <c r="R95" s="164">
        <f>IF(R7,'4c) Berechnungen_MFS'!R53,0)</f>
        <v>0</v>
      </c>
      <c r="S95" s="164">
        <f>IF(S7,'4c) Berechnungen_MFS'!S53,0)</f>
        <v>0</v>
      </c>
      <c r="T95" s="315">
        <f>IF(T7,'4c) Berechnungen_MFS'!T53,0)</f>
        <v>0</v>
      </c>
    </row>
    <row r="96" spans="2:20" ht="17" thickBot="1">
      <c r="B96" s="43" t="s">
        <v>406</v>
      </c>
      <c r="C96" s="93"/>
      <c r="D96" s="94" t="s">
        <v>127</v>
      </c>
      <c r="E96" s="105" t="e">
        <f t="shared" ref="E96:T96" si="18">IF(E7,E95/E80,0)</f>
        <v>#DIV/0!</v>
      </c>
      <c r="F96" s="106" t="e">
        <f t="shared" si="18"/>
        <v>#DIV/0!</v>
      </c>
      <c r="G96" s="106" t="e">
        <f t="shared" si="18"/>
        <v>#DIV/0!</v>
      </c>
      <c r="H96" s="106" t="e">
        <f t="shared" si="18"/>
        <v>#DIV/0!</v>
      </c>
      <c r="I96" s="106" t="e">
        <f t="shared" si="18"/>
        <v>#DIV/0!</v>
      </c>
      <c r="J96" s="106" t="e">
        <f t="shared" si="18"/>
        <v>#DIV/0!</v>
      </c>
      <c r="K96" s="106" t="e">
        <f t="shared" si="18"/>
        <v>#DIV/0!</v>
      </c>
      <c r="L96" s="106" t="e">
        <f t="shared" si="18"/>
        <v>#DIV/0!</v>
      </c>
      <c r="M96" s="106" t="e">
        <f t="shared" si="18"/>
        <v>#DIV/0!</v>
      </c>
      <c r="N96" s="106" t="e">
        <f t="shared" si="18"/>
        <v>#DIV/0!</v>
      </c>
      <c r="O96" s="106" t="e">
        <f t="shared" si="18"/>
        <v>#DIV/0!</v>
      </c>
      <c r="P96" s="106" t="e">
        <f t="shared" si="18"/>
        <v>#DIV/0!</v>
      </c>
      <c r="Q96" s="106" t="e">
        <f t="shared" si="18"/>
        <v>#DIV/0!</v>
      </c>
      <c r="R96" s="106" t="e">
        <f t="shared" si="18"/>
        <v>#DIV/0!</v>
      </c>
      <c r="S96" s="106" t="e">
        <f t="shared" si="18"/>
        <v>#DIV/0!</v>
      </c>
      <c r="T96" s="319">
        <f t="shared" si="18"/>
        <v>0</v>
      </c>
    </row>
    <row r="97" spans="2:20" ht="15" thickBot="1">
      <c r="B97" s="439"/>
      <c r="C97"/>
      <c r="D97" s="279"/>
      <c r="E97" s="1054"/>
      <c r="F97" s="1054"/>
      <c r="G97" s="1054"/>
      <c r="H97" s="1054"/>
      <c r="I97" s="1054"/>
      <c r="J97" s="1054"/>
      <c r="K97" s="1054"/>
      <c r="L97" s="1054"/>
      <c r="M97" s="1054"/>
      <c r="N97" s="1054"/>
      <c r="O97" s="1054"/>
      <c r="P97" s="1054"/>
      <c r="Q97" s="1054"/>
      <c r="R97" s="1054"/>
      <c r="S97" s="1054"/>
      <c r="T97" s="1054"/>
    </row>
    <row r="98" spans="2:20" ht="26.5" customHeight="1" thickBot="1">
      <c r="B98" s="277" t="s">
        <v>566</v>
      </c>
      <c r="C98" s="140"/>
      <c r="D98" s="141"/>
      <c r="E98" s="146">
        <f>E$6</f>
        <v>1900</v>
      </c>
      <c r="F98" s="147">
        <f t="shared" ref="F98:T98" si="19">F$6</f>
        <v>1901</v>
      </c>
      <c r="G98" s="147">
        <f t="shared" si="19"/>
        <v>1902</v>
      </c>
      <c r="H98" s="147">
        <f t="shared" si="19"/>
        <v>1903</v>
      </c>
      <c r="I98" s="147">
        <f t="shared" si="19"/>
        <v>1904</v>
      </c>
      <c r="J98" s="147">
        <f t="shared" si="19"/>
        <v>1905</v>
      </c>
      <c r="K98" s="147">
        <f t="shared" si="19"/>
        <v>1906</v>
      </c>
      <c r="L98" s="147">
        <f t="shared" si="19"/>
        <v>1907</v>
      </c>
      <c r="M98" s="147">
        <f t="shared" si="19"/>
        <v>1908</v>
      </c>
      <c r="N98" s="147">
        <f t="shared" si="19"/>
        <v>1909</v>
      </c>
      <c r="O98" s="147">
        <f t="shared" si="19"/>
        <v>1910</v>
      </c>
      <c r="P98" s="147">
        <f t="shared" si="19"/>
        <v>1911</v>
      </c>
      <c r="Q98" s="147">
        <f t="shared" si="19"/>
        <v>1912</v>
      </c>
      <c r="R98" s="147">
        <f t="shared" si="19"/>
        <v>1913</v>
      </c>
      <c r="S98" s="147">
        <f t="shared" si="19"/>
        <v>1914</v>
      </c>
      <c r="T98" s="141">
        <f t="shared" si="19"/>
        <v>1915</v>
      </c>
    </row>
    <row r="99" spans="2:20" ht="27" customHeight="1">
      <c r="B99" s="60" t="s">
        <v>100</v>
      </c>
      <c r="C99" s="77"/>
      <c r="D99" s="87" t="s">
        <v>407</v>
      </c>
      <c r="E99" s="266" t="e">
        <f t="shared" ref="E99:T99" si="20">IF(E$7,E107/E$80,0)</f>
        <v>#DIV/0!</v>
      </c>
      <c r="F99" s="267" t="e">
        <f t="shared" si="20"/>
        <v>#DIV/0!</v>
      </c>
      <c r="G99" s="267" t="e">
        <f t="shared" si="20"/>
        <v>#DIV/0!</v>
      </c>
      <c r="H99" s="267" t="e">
        <f t="shared" si="20"/>
        <v>#DIV/0!</v>
      </c>
      <c r="I99" s="267" t="e">
        <f t="shared" si="20"/>
        <v>#DIV/0!</v>
      </c>
      <c r="J99" s="267" t="e">
        <f t="shared" si="20"/>
        <v>#DIV/0!</v>
      </c>
      <c r="K99" s="267" t="e">
        <f t="shared" si="20"/>
        <v>#DIV/0!</v>
      </c>
      <c r="L99" s="267" t="e">
        <f t="shared" si="20"/>
        <v>#DIV/0!</v>
      </c>
      <c r="M99" s="267" t="e">
        <f t="shared" si="20"/>
        <v>#DIV/0!</v>
      </c>
      <c r="N99" s="267" t="e">
        <f t="shared" si="20"/>
        <v>#DIV/0!</v>
      </c>
      <c r="O99" s="267" t="e">
        <f t="shared" si="20"/>
        <v>#DIV/0!</v>
      </c>
      <c r="P99" s="267" t="e">
        <f t="shared" si="20"/>
        <v>#DIV/0!</v>
      </c>
      <c r="Q99" s="267" t="e">
        <f t="shared" si="20"/>
        <v>#DIV/0!</v>
      </c>
      <c r="R99" s="267" t="e">
        <f t="shared" si="20"/>
        <v>#DIV/0!</v>
      </c>
      <c r="S99" s="267" t="e">
        <f t="shared" si="20"/>
        <v>#DIV/0!</v>
      </c>
      <c r="T99" s="338">
        <f t="shared" si="20"/>
        <v>0</v>
      </c>
    </row>
    <row r="100" spans="2:20" ht="27" customHeight="1">
      <c r="B100" s="61" t="s">
        <v>102</v>
      </c>
      <c r="C100" s="79"/>
      <c r="D100" s="88" t="s">
        <v>407</v>
      </c>
      <c r="E100" s="268" t="e">
        <f t="shared" ref="E100:T100" si="21">IF(E$7,E108/E$80,0)</f>
        <v>#DIV/0!</v>
      </c>
      <c r="F100" s="242" t="e">
        <f t="shared" si="21"/>
        <v>#DIV/0!</v>
      </c>
      <c r="G100" s="242" t="e">
        <f t="shared" si="21"/>
        <v>#DIV/0!</v>
      </c>
      <c r="H100" s="242" t="e">
        <f t="shared" si="21"/>
        <v>#DIV/0!</v>
      </c>
      <c r="I100" s="242" t="e">
        <f t="shared" si="21"/>
        <v>#DIV/0!</v>
      </c>
      <c r="J100" s="242" t="e">
        <f t="shared" si="21"/>
        <v>#DIV/0!</v>
      </c>
      <c r="K100" s="242" t="e">
        <f t="shared" si="21"/>
        <v>#DIV/0!</v>
      </c>
      <c r="L100" s="242" t="e">
        <f t="shared" si="21"/>
        <v>#DIV/0!</v>
      </c>
      <c r="M100" s="242" t="e">
        <f t="shared" si="21"/>
        <v>#DIV/0!</v>
      </c>
      <c r="N100" s="242" t="e">
        <f t="shared" si="21"/>
        <v>#DIV/0!</v>
      </c>
      <c r="O100" s="242" t="e">
        <f t="shared" si="21"/>
        <v>#DIV/0!</v>
      </c>
      <c r="P100" s="242" t="e">
        <f t="shared" si="21"/>
        <v>#DIV/0!</v>
      </c>
      <c r="Q100" s="242" t="e">
        <f t="shared" si="21"/>
        <v>#DIV/0!</v>
      </c>
      <c r="R100" s="242" t="e">
        <f t="shared" si="21"/>
        <v>#DIV/0!</v>
      </c>
      <c r="S100" s="242" t="e">
        <f t="shared" si="21"/>
        <v>#DIV/0!</v>
      </c>
      <c r="T100" s="340">
        <f t="shared" si="21"/>
        <v>0</v>
      </c>
    </row>
    <row r="101" spans="2:20" ht="27" customHeight="1">
      <c r="B101" s="42" t="s">
        <v>226</v>
      </c>
      <c r="C101" s="81"/>
      <c r="D101" s="89" t="s">
        <v>407</v>
      </c>
      <c r="E101" s="268" t="e">
        <f t="shared" ref="E101:T101" si="22">IF(E$7,E109/E$80,0)</f>
        <v>#DIV/0!</v>
      </c>
      <c r="F101" s="242" t="e">
        <f t="shared" si="22"/>
        <v>#DIV/0!</v>
      </c>
      <c r="G101" s="242" t="e">
        <f t="shared" si="22"/>
        <v>#DIV/0!</v>
      </c>
      <c r="H101" s="242" t="e">
        <f t="shared" si="22"/>
        <v>#DIV/0!</v>
      </c>
      <c r="I101" s="242" t="e">
        <f t="shared" si="22"/>
        <v>#DIV/0!</v>
      </c>
      <c r="J101" s="242" t="e">
        <f t="shared" si="22"/>
        <v>#DIV/0!</v>
      </c>
      <c r="K101" s="242" t="e">
        <f t="shared" si="22"/>
        <v>#DIV/0!</v>
      </c>
      <c r="L101" s="242" t="e">
        <f t="shared" si="22"/>
        <v>#DIV/0!</v>
      </c>
      <c r="M101" s="242" t="e">
        <f t="shared" si="22"/>
        <v>#DIV/0!</v>
      </c>
      <c r="N101" s="242" t="e">
        <f t="shared" si="22"/>
        <v>#DIV/0!</v>
      </c>
      <c r="O101" s="242" t="e">
        <f t="shared" si="22"/>
        <v>#DIV/0!</v>
      </c>
      <c r="P101" s="242" t="e">
        <f t="shared" si="22"/>
        <v>#DIV/0!</v>
      </c>
      <c r="Q101" s="242" t="e">
        <f t="shared" si="22"/>
        <v>#DIV/0!</v>
      </c>
      <c r="R101" s="242" t="e">
        <f t="shared" si="22"/>
        <v>#DIV/0!</v>
      </c>
      <c r="S101" s="242" t="e">
        <f t="shared" si="22"/>
        <v>#DIV/0!</v>
      </c>
      <c r="T101" s="340">
        <f t="shared" si="22"/>
        <v>0</v>
      </c>
    </row>
    <row r="102" spans="2:20" ht="27" customHeight="1">
      <c r="B102" s="61" t="s">
        <v>104</v>
      </c>
      <c r="C102" s="79"/>
      <c r="D102" s="88" t="s">
        <v>407</v>
      </c>
      <c r="E102" s="268" t="e">
        <f t="shared" ref="E102:T102" si="23">IF(E$7,E110/E$80,0)</f>
        <v>#DIV/0!</v>
      </c>
      <c r="F102" s="242" t="e">
        <f t="shared" si="23"/>
        <v>#DIV/0!</v>
      </c>
      <c r="G102" s="242" t="e">
        <f t="shared" si="23"/>
        <v>#DIV/0!</v>
      </c>
      <c r="H102" s="242" t="e">
        <f t="shared" si="23"/>
        <v>#DIV/0!</v>
      </c>
      <c r="I102" s="242" t="e">
        <f t="shared" si="23"/>
        <v>#DIV/0!</v>
      </c>
      <c r="J102" s="242" t="e">
        <f t="shared" si="23"/>
        <v>#DIV/0!</v>
      </c>
      <c r="K102" s="242" t="e">
        <f t="shared" si="23"/>
        <v>#DIV/0!</v>
      </c>
      <c r="L102" s="242" t="e">
        <f t="shared" si="23"/>
        <v>#DIV/0!</v>
      </c>
      <c r="M102" s="242" t="e">
        <f t="shared" si="23"/>
        <v>#DIV/0!</v>
      </c>
      <c r="N102" s="242" t="e">
        <f t="shared" si="23"/>
        <v>#DIV/0!</v>
      </c>
      <c r="O102" s="242" t="e">
        <f t="shared" si="23"/>
        <v>#DIV/0!</v>
      </c>
      <c r="P102" s="242" t="e">
        <f t="shared" si="23"/>
        <v>#DIV/0!</v>
      </c>
      <c r="Q102" s="242" t="e">
        <f t="shared" si="23"/>
        <v>#DIV/0!</v>
      </c>
      <c r="R102" s="242" t="e">
        <f t="shared" si="23"/>
        <v>#DIV/0!</v>
      </c>
      <c r="S102" s="242" t="e">
        <f t="shared" si="23"/>
        <v>#DIV/0!</v>
      </c>
      <c r="T102" s="340">
        <f t="shared" si="23"/>
        <v>0</v>
      </c>
    </row>
    <row r="103" spans="2:20" ht="27" customHeight="1">
      <c r="B103" s="62" t="s">
        <v>105</v>
      </c>
      <c r="C103" s="81"/>
      <c r="D103" s="91" t="s">
        <v>407</v>
      </c>
      <c r="E103" s="268" t="e">
        <f t="shared" ref="E103:T103" si="24">IF(E$7,E111/E$80,0)</f>
        <v>#DIV/0!</v>
      </c>
      <c r="F103" s="242" t="e">
        <f t="shared" si="24"/>
        <v>#DIV/0!</v>
      </c>
      <c r="G103" s="242" t="e">
        <f t="shared" si="24"/>
        <v>#DIV/0!</v>
      </c>
      <c r="H103" s="242" t="e">
        <f t="shared" si="24"/>
        <v>#DIV/0!</v>
      </c>
      <c r="I103" s="242" t="e">
        <f t="shared" si="24"/>
        <v>#DIV/0!</v>
      </c>
      <c r="J103" s="242" t="e">
        <f t="shared" si="24"/>
        <v>#DIV/0!</v>
      </c>
      <c r="K103" s="242" t="e">
        <f t="shared" si="24"/>
        <v>#DIV/0!</v>
      </c>
      <c r="L103" s="242" t="e">
        <f t="shared" si="24"/>
        <v>#DIV/0!</v>
      </c>
      <c r="M103" s="242" t="e">
        <f t="shared" si="24"/>
        <v>#DIV/0!</v>
      </c>
      <c r="N103" s="242" t="e">
        <f t="shared" si="24"/>
        <v>#DIV/0!</v>
      </c>
      <c r="O103" s="242" t="e">
        <f t="shared" si="24"/>
        <v>#DIV/0!</v>
      </c>
      <c r="P103" s="242" t="e">
        <f t="shared" si="24"/>
        <v>#DIV/0!</v>
      </c>
      <c r="Q103" s="242" t="e">
        <f t="shared" si="24"/>
        <v>#DIV/0!</v>
      </c>
      <c r="R103" s="242" t="e">
        <f t="shared" si="24"/>
        <v>#DIV/0!</v>
      </c>
      <c r="S103" s="242" t="e">
        <f t="shared" si="24"/>
        <v>#DIV/0!</v>
      </c>
      <c r="T103" s="340">
        <f t="shared" si="24"/>
        <v>0</v>
      </c>
    </row>
    <row r="104" spans="2:20" ht="27" customHeight="1" thickBot="1">
      <c r="B104" s="43" t="s">
        <v>106</v>
      </c>
      <c r="C104" s="84"/>
      <c r="D104" s="94" t="s">
        <v>407</v>
      </c>
      <c r="E104" s="269" t="e">
        <f t="shared" ref="E104:T104" si="25">IF(E$7,E112/E$80,0)</f>
        <v>#DIV/0!</v>
      </c>
      <c r="F104" s="270" t="e">
        <f t="shared" si="25"/>
        <v>#DIV/0!</v>
      </c>
      <c r="G104" s="270" t="e">
        <f t="shared" si="25"/>
        <v>#DIV/0!</v>
      </c>
      <c r="H104" s="270" t="e">
        <f t="shared" si="25"/>
        <v>#DIV/0!</v>
      </c>
      <c r="I104" s="270" t="e">
        <f t="shared" si="25"/>
        <v>#DIV/0!</v>
      </c>
      <c r="J104" s="270" t="e">
        <f t="shared" si="25"/>
        <v>#DIV/0!</v>
      </c>
      <c r="K104" s="270" t="e">
        <f t="shared" si="25"/>
        <v>#DIV/0!</v>
      </c>
      <c r="L104" s="270" t="e">
        <f t="shared" si="25"/>
        <v>#DIV/0!</v>
      </c>
      <c r="M104" s="270" t="e">
        <f t="shared" si="25"/>
        <v>#DIV/0!</v>
      </c>
      <c r="N104" s="270" t="e">
        <f t="shared" si="25"/>
        <v>#DIV/0!</v>
      </c>
      <c r="O104" s="270" t="e">
        <f t="shared" si="25"/>
        <v>#DIV/0!</v>
      </c>
      <c r="P104" s="270" t="e">
        <f t="shared" si="25"/>
        <v>#DIV/0!</v>
      </c>
      <c r="Q104" s="270" t="e">
        <f t="shared" si="25"/>
        <v>#DIV/0!</v>
      </c>
      <c r="R104" s="270" t="e">
        <f t="shared" si="25"/>
        <v>#DIV/0!</v>
      </c>
      <c r="S104" s="270" t="e">
        <f t="shared" si="25"/>
        <v>#DIV/0!</v>
      </c>
      <c r="T104" s="339">
        <f t="shared" si="25"/>
        <v>0</v>
      </c>
    </row>
    <row r="105" spans="2:20" ht="15" thickBot="1">
      <c r="B105" s="125"/>
      <c r="C105"/>
      <c r="D105" s="279"/>
      <c r="E105" s="464"/>
      <c r="F105" s="464"/>
      <c r="G105" s="464"/>
      <c r="H105" s="464"/>
      <c r="I105" s="464"/>
      <c r="J105" s="464"/>
      <c r="K105" s="464"/>
      <c r="L105" s="464"/>
      <c r="M105" s="464"/>
      <c r="N105" s="464"/>
      <c r="O105" s="464"/>
      <c r="P105" s="464"/>
      <c r="Q105" s="464"/>
      <c r="R105" s="464"/>
      <c r="S105" s="464"/>
      <c r="T105" s="464"/>
    </row>
    <row r="106" spans="2:20" ht="23.5" customHeight="1" thickBot="1">
      <c r="B106" s="277" t="s">
        <v>565</v>
      </c>
      <c r="C106" s="140"/>
      <c r="D106" s="141"/>
      <c r="E106" s="146">
        <f>E$6</f>
        <v>1900</v>
      </c>
      <c r="F106" s="147">
        <f t="shared" ref="F106:T106" si="26">F$6</f>
        <v>1901</v>
      </c>
      <c r="G106" s="147">
        <f t="shared" si="26"/>
        <v>1902</v>
      </c>
      <c r="H106" s="147">
        <f t="shared" si="26"/>
        <v>1903</v>
      </c>
      <c r="I106" s="147">
        <f t="shared" si="26"/>
        <v>1904</v>
      </c>
      <c r="J106" s="147">
        <f t="shared" si="26"/>
        <v>1905</v>
      </c>
      <c r="K106" s="147">
        <f t="shared" si="26"/>
        <v>1906</v>
      </c>
      <c r="L106" s="147">
        <f t="shared" si="26"/>
        <v>1907</v>
      </c>
      <c r="M106" s="147">
        <f t="shared" si="26"/>
        <v>1908</v>
      </c>
      <c r="N106" s="147">
        <f t="shared" si="26"/>
        <v>1909</v>
      </c>
      <c r="O106" s="147">
        <f t="shared" si="26"/>
        <v>1910</v>
      </c>
      <c r="P106" s="147">
        <f t="shared" si="26"/>
        <v>1911</v>
      </c>
      <c r="Q106" s="147">
        <f t="shared" si="26"/>
        <v>1912</v>
      </c>
      <c r="R106" s="147">
        <f t="shared" si="26"/>
        <v>1913</v>
      </c>
      <c r="S106" s="147">
        <f t="shared" si="26"/>
        <v>1914</v>
      </c>
      <c r="T106" s="141">
        <f t="shared" si="26"/>
        <v>1915</v>
      </c>
    </row>
    <row r="107" spans="2:20" ht="25.5" customHeight="1">
      <c r="B107" s="60" t="s">
        <v>100</v>
      </c>
      <c r="C107" s="77"/>
      <c r="D107" s="87" t="s">
        <v>157</v>
      </c>
      <c r="E107" s="266">
        <f>IF(E$7,'4a) Berechnungen zu Planwerten'!E63,0)</f>
        <v>0</v>
      </c>
      <c r="F107" s="267">
        <f>IF(F$7,'4a) Berechnungen zu Planwerten'!F63,0)</f>
        <v>0</v>
      </c>
      <c r="G107" s="267">
        <f>IF(G$7,'4a) Berechnungen zu Planwerten'!G63,0)</f>
        <v>0</v>
      </c>
      <c r="H107" s="267">
        <f>IF(H$7,'4a) Berechnungen zu Planwerten'!H63,0)</f>
        <v>0</v>
      </c>
      <c r="I107" s="267">
        <f>IF(I$7,'4a) Berechnungen zu Planwerten'!I63,0)</f>
        <v>0</v>
      </c>
      <c r="J107" s="267">
        <f>IF(J$7,'4a) Berechnungen zu Planwerten'!J63,0)</f>
        <v>0</v>
      </c>
      <c r="K107" s="267">
        <f>IF(K$7,'4a) Berechnungen zu Planwerten'!K63,0)</f>
        <v>0</v>
      </c>
      <c r="L107" s="267">
        <f>IF(L$7,'4a) Berechnungen zu Planwerten'!L63,0)</f>
        <v>0</v>
      </c>
      <c r="M107" s="267">
        <f>IF(M$7,'4a) Berechnungen zu Planwerten'!M63,0)</f>
        <v>0</v>
      </c>
      <c r="N107" s="267">
        <f>IF(N$7,'4a) Berechnungen zu Planwerten'!N63,0)</f>
        <v>0</v>
      </c>
      <c r="O107" s="267">
        <f>IF(O$7,'4a) Berechnungen zu Planwerten'!O63,0)</f>
        <v>0</v>
      </c>
      <c r="P107" s="267">
        <f>IF(P$7,'4a) Berechnungen zu Planwerten'!P63,0)</f>
        <v>0</v>
      </c>
      <c r="Q107" s="267">
        <f>IF(Q$7,'4a) Berechnungen zu Planwerten'!Q63,0)</f>
        <v>0</v>
      </c>
      <c r="R107" s="267">
        <f>IF(R$7,'4a) Berechnungen zu Planwerten'!R63,0)</f>
        <v>0</v>
      </c>
      <c r="S107" s="267">
        <f>IF(S$7,IF('4c) Berechnungen_MFS'!$E$99="Nein",'4a) Berechnungen zu Planwerten'!S63,'4a) Berechnungen zu Planwerten'!S63+'4a) Berechnungen zu Planwerten'!T63),0)</f>
        <v>0</v>
      </c>
      <c r="T107" s="338">
        <f>IF(T$7,IF('4c) Berechnungen_MFS'!$E$99="Nein",0,'4a) Berechnungen zu Planwerten'!U63),0)</f>
        <v>0</v>
      </c>
    </row>
    <row r="108" spans="2:20" ht="25.5" customHeight="1">
      <c r="B108" s="61" t="s">
        <v>102</v>
      </c>
      <c r="C108" s="79"/>
      <c r="D108" s="88" t="s">
        <v>157</v>
      </c>
      <c r="E108" s="268">
        <f>IF(E$7,'4a) Berechnungen zu Planwerten'!E64,0)</f>
        <v>0</v>
      </c>
      <c r="F108" s="242">
        <f>IF(F$7,'4a) Berechnungen zu Planwerten'!F64,0)</f>
        <v>0</v>
      </c>
      <c r="G108" s="242">
        <f>IF(G$7,'4a) Berechnungen zu Planwerten'!G64,0)</f>
        <v>0</v>
      </c>
      <c r="H108" s="242">
        <f>IF(H$7,'4a) Berechnungen zu Planwerten'!H64,0)</f>
        <v>0</v>
      </c>
      <c r="I108" s="242">
        <f>IF(I$7,'4a) Berechnungen zu Planwerten'!I64,0)</f>
        <v>0</v>
      </c>
      <c r="J108" s="242">
        <f>IF(J$7,'4a) Berechnungen zu Planwerten'!J64,0)</f>
        <v>0</v>
      </c>
      <c r="K108" s="242">
        <f>IF(K$7,'4a) Berechnungen zu Planwerten'!K64,0)</f>
        <v>0</v>
      </c>
      <c r="L108" s="242">
        <f>IF(L$7,'4a) Berechnungen zu Planwerten'!L64,0)</f>
        <v>0</v>
      </c>
      <c r="M108" s="242">
        <f>IF(M$7,'4a) Berechnungen zu Planwerten'!M64,0)</f>
        <v>0</v>
      </c>
      <c r="N108" s="242">
        <f>IF(N$7,'4a) Berechnungen zu Planwerten'!N64,0)</f>
        <v>0</v>
      </c>
      <c r="O108" s="242">
        <f>IF(O$7,'4a) Berechnungen zu Planwerten'!O64,0)</f>
        <v>0</v>
      </c>
      <c r="P108" s="242">
        <f>IF(P$7,'4a) Berechnungen zu Planwerten'!P64,0)</f>
        <v>0</v>
      </c>
      <c r="Q108" s="242">
        <f>IF(Q$7,'4a) Berechnungen zu Planwerten'!Q64,0)</f>
        <v>0</v>
      </c>
      <c r="R108" s="242">
        <f>IF(R$7,'4a) Berechnungen zu Planwerten'!R64,0)</f>
        <v>0</v>
      </c>
      <c r="S108" s="665">
        <f>IF(S$7,IF('4c) Berechnungen_MFS'!$E$99="Nein",'4a) Berechnungen zu Planwerten'!S64,'4a) Berechnungen zu Planwerten'!S64+'4a) Berechnungen zu Planwerten'!T64),0)</f>
        <v>0</v>
      </c>
      <c r="T108" s="666">
        <f>IF(T$7,IF('4c) Berechnungen_MFS'!$E$99="Nein",0,'4a) Berechnungen zu Planwerten'!U64),0)</f>
        <v>0</v>
      </c>
    </row>
    <row r="109" spans="2:20" ht="25.5" customHeight="1">
      <c r="B109" s="42" t="s">
        <v>226</v>
      </c>
      <c r="C109" s="81"/>
      <c r="D109" s="89" t="s">
        <v>157</v>
      </c>
      <c r="E109" s="268">
        <f>IF(E$7,'4a) Berechnungen zu Planwerten'!E65,0)</f>
        <v>0</v>
      </c>
      <c r="F109" s="242">
        <f>IF(F$7,'4a) Berechnungen zu Planwerten'!F65,0)</f>
        <v>0</v>
      </c>
      <c r="G109" s="242">
        <f>IF(G$7,'4a) Berechnungen zu Planwerten'!G65,0)</f>
        <v>0</v>
      </c>
      <c r="H109" s="242">
        <f>IF(H$7,'4a) Berechnungen zu Planwerten'!H65,0)</f>
        <v>0</v>
      </c>
      <c r="I109" s="242">
        <f>IF(I$7,'4a) Berechnungen zu Planwerten'!I65,0)</f>
        <v>0</v>
      </c>
      <c r="J109" s="242">
        <f>IF(J$7,'4a) Berechnungen zu Planwerten'!J65,0)</f>
        <v>0</v>
      </c>
      <c r="K109" s="242">
        <f>IF(K$7,'4a) Berechnungen zu Planwerten'!K65,0)</f>
        <v>0</v>
      </c>
      <c r="L109" s="242">
        <f>IF(L$7,'4a) Berechnungen zu Planwerten'!L65,0)</f>
        <v>0</v>
      </c>
      <c r="M109" s="242">
        <f>IF(M$7,'4a) Berechnungen zu Planwerten'!M65,0)</f>
        <v>0</v>
      </c>
      <c r="N109" s="242">
        <f>IF(N$7,'4a) Berechnungen zu Planwerten'!N65,0)</f>
        <v>0</v>
      </c>
      <c r="O109" s="242">
        <f>IF(O$7,'4a) Berechnungen zu Planwerten'!O65,0)</f>
        <v>0</v>
      </c>
      <c r="P109" s="242">
        <f>IF(P$7,'4a) Berechnungen zu Planwerten'!P65,0)</f>
        <v>0</v>
      </c>
      <c r="Q109" s="242">
        <f>IF(Q$7,'4a) Berechnungen zu Planwerten'!Q65,0)</f>
        <v>0</v>
      </c>
      <c r="R109" s="242">
        <f>IF(R$7,'4a) Berechnungen zu Planwerten'!R65,0)</f>
        <v>0</v>
      </c>
      <c r="S109" s="665">
        <f>IF(S$7,IF('4c) Berechnungen_MFS'!$E$99="Nein",'4a) Berechnungen zu Planwerten'!S65,'4a) Berechnungen zu Planwerten'!S65+'4a) Berechnungen zu Planwerten'!T65),0)</f>
        <v>0</v>
      </c>
      <c r="T109" s="666">
        <f>IF(T$7,IF('4c) Berechnungen_MFS'!$E$99="Nein",0,'4a) Berechnungen zu Planwerten'!U65),0)</f>
        <v>0</v>
      </c>
    </row>
    <row r="110" spans="2:20" ht="25.5" customHeight="1">
      <c r="B110" s="61" t="s">
        <v>104</v>
      </c>
      <c r="C110" s="79"/>
      <c r="D110" s="88" t="s">
        <v>157</v>
      </c>
      <c r="E110" s="268">
        <f>IF(E$7,'4a) Berechnungen zu Planwerten'!E66,0)</f>
        <v>0</v>
      </c>
      <c r="F110" s="242">
        <f>IF(F$7,'4a) Berechnungen zu Planwerten'!F66,0)</f>
        <v>0</v>
      </c>
      <c r="G110" s="242">
        <f>IF(G$7,'4a) Berechnungen zu Planwerten'!G66,0)</f>
        <v>0</v>
      </c>
      <c r="H110" s="242">
        <f>IF(H$7,'4a) Berechnungen zu Planwerten'!H66,0)</f>
        <v>0</v>
      </c>
      <c r="I110" s="242">
        <f>IF(I$7,'4a) Berechnungen zu Planwerten'!I66,0)</f>
        <v>0</v>
      </c>
      <c r="J110" s="242">
        <f>IF(J$7,'4a) Berechnungen zu Planwerten'!J66,0)</f>
        <v>0</v>
      </c>
      <c r="K110" s="242">
        <f>IF(K$7,'4a) Berechnungen zu Planwerten'!K66,0)</f>
        <v>0</v>
      </c>
      <c r="L110" s="242">
        <f>IF(L$7,'4a) Berechnungen zu Planwerten'!L66,0)</f>
        <v>0</v>
      </c>
      <c r="M110" s="242">
        <f>IF(M$7,'4a) Berechnungen zu Planwerten'!M66,0)</f>
        <v>0</v>
      </c>
      <c r="N110" s="242">
        <f>IF(N$7,'4a) Berechnungen zu Planwerten'!N66,0)</f>
        <v>0</v>
      </c>
      <c r="O110" s="242">
        <f>IF(O$7,'4a) Berechnungen zu Planwerten'!O66,0)</f>
        <v>0</v>
      </c>
      <c r="P110" s="242">
        <f>IF(P$7,'4a) Berechnungen zu Planwerten'!P66,0)</f>
        <v>0</v>
      </c>
      <c r="Q110" s="242">
        <f>IF(Q$7,'4a) Berechnungen zu Planwerten'!Q66,0)</f>
        <v>0</v>
      </c>
      <c r="R110" s="242">
        <f>IF(R$7,'4a) Berechnungen zu Planwerten'!R66,0)</f>
        <v>0</v>
      </c>
      <c r="S110" s="665">
        <f>IF(S$7,IF('4c) Berechnungen_MFS'!$E$99="Nein",'4a) Berechnungen zu Planwerten'!S66,'4a) Berechnungen zu Planwerten'!S66+'4a) Berechnungen zu Planwerten'!T66),0)</f>
        <v>0</v>
      </c>
      <c r="T110" s="666">
        <f>IF(T$7,IF('4c) Berechnungen_MFS'!$E$99="Nein",0,'4a) Berechnungen zu Planwerten'!U66),0)</f>
        <v>0</v>
      </c>
    </row>
    <row r="111" spans="2:20" ht="25.5" customHeight="1">
      <c r="B111" s="62" t="s">
        <v>105</v>
      </c>
      <c r="C111" s="81"/>
      <c r="D111" s="91" t="s">
        <v>157</v>
      </c>
      <c r="E111" s="268">
        <f>IF(E$7,'4a) Berechnungen zu Planwerten'!E67,0)</f>
        <v>0</v>
      </c>
      <c r="F111" s="242">
        <f>IF(F$7,'4a) Berechnungen zu Planwerten'!F67,0)</f>
        <v>0</v>
      </c>
      <c r="G111" s="242">
        <f>IF(G$7,'4a) Berechnungen zu Planwerten'!G67,0)</f>
        <v>0</v>
      </c>
      <c r="H111" s="242">
        <f>IF(H$7,'4a) Berechnungen zu Planwerten'!H67,0)</f>
        <v>0</v>
      </c>
      <c r="I111" s="242">
        <f>IF(I$7,'4a) Berechnungen zu Planwerten'!I67,0)</f>
        <v>0</v>
      </c>
      <c r="J111" s="242">
        <f>IF(J$7,'4a) Berechnungen zu Planwerten'!J67,0)</f>
        <v>0</v>
      </c>
      <c r="K111" s="242">
        <f>IF(K$7,'4a) Berechnungen zu Planwerten'!K67,0)</f>
        <v>0</v>
      </c>
      <c r="L111" s="242">
        <f>IF(L$7,'4a) Berechnungen zu Planwerten'!L67,0)</f>
        <v>0</v>
      </c>
      <c r="M111" s="242">
        <f>IF(M$7,'4a) Berechnungen zu Planwerten'!M67,0)</f>
        <v>0</v>
      </c>
      <c r="N111" s="242">
        <f>IF(N$7,'4a) Berechnungen zu Planwerten'!N67,0)</f>
        <v>0</v>
      </c>
      <c r="O111" s="242">
        <f>IF(O$7,'4a) Berechnungen zu Planwerten'!O67,0)</f>
        <v>0</v>
      </c>
      <c r="P111" s="242">
        <f>IF(P$7,'4a) Berechnungen zu Planwerten'!P67,0)</f>
        <v>0</v>
      </c>
      <c r="Q111" s="242">
        <f>IF(Q$7,'4a) Berechnungen zu Planwerten'!Q67,0)</f>
        <v>0</v>
      </c>
      <c r="R111" s="242">
        <f>IF(R$7,'4a) Berechnungen zu Planwerten'!R67,0)</f>
        <v>0</v>
      </c>
      <c r="S111" s="665">
        <f>IF(S$7,IF('4c) Berechnungen_MFS'!$E$99="Nein",'4a) Berechnungen zu Planwerten'!S67,'4a) Berechnungen zu Planwerten'!S67+'4a) Berechnungen zu Planwerten'!T67),0)</f>
        <v>0</v>
      </c>
      <c r="T111" s="666">
        <f>IF(T$7,IF('4c) Berechnungen_MFS'!$E$99="Nein",0,'4a) Berechnungen zu Planwerten'!U67),0)</f>
        <v>0</v>
      </c>
    </row>
    <row r="112" spans="2:20" ht="25.5" customHeight="1" thickBot="1">
      <c r="B112" s="43" t="s">
        <v>106</v>
      </c>
      <c r="C112" s="84"/>
      <c r="D112" s="94" t="s">
        <v>157</v>
      </c>
      <c r="E112" s="269">
        <f>IF(E$7,'4a) Berechnungen zu Planwerten'!E68,0)</f>
        <v>0</v>
      </c>
      <c r="F112" s="270">
        <f>IF(F$7,'4a) Berechnungen zu Planwerten'!F68,0)</f>
        <v>0</v>
      </c>
      <c r="G112" s="270">
        <f>IF(G$7,'4a) Berechnungen zu Planwerten'!G68,0)</f>
        <v>0</v>
      </c>
      <c r="H112" s="270">
        <f>IF(H$7,'4a) Berechnungen zu Planwerten'!H68,0)</f>
        <v>0</v>
      </c>
      <c r="I112" s="270">
        <f>IF(I$7,'4a) Berechnungen zu Planwerten'!I68,0)</f>
        <v>0</v>
      </c>
      <c r="J112" s="270">
        <f>IF(J$7,'4a) Berechnungen zu Planwerten'!J68,0)</f>
        <v>0</v>
      </c>
      <c r="K112" s="270">
        <f>IF(K$7,'4a) Berechnungen zu Planwerten'!K68,0)</f>
        <v>0</v>
      </c>
      <c r="L112" s="270">
        <f>IF(L$7,'4a) Berechnungen zu Planwerten'!L68,0)</f>
        <v>0</v>
      </c>
      <c r="M112" s="270">
        <f>IF(M$7,'4a) Berechnungen zu Planwerten'!M68,0)</f>
        <v>0</v>
      </c>
      <c r="N112" s="270">
        <f>IF(N$7,'4a) Berechnungen zu Planwerten'!N68,0)</f>
        <v>0</v>
      </c>
      <c r="O112" s="270">
        <f>IF(O$7,'4a) Berechnungen zu Planwerten'!O68,0)</f>
        <v>0</v>
      </c>
      <c r="P112" s="270">
        <f>IF(P$7,'4a) Berechnungen zu Planwerten'!P68,0)</f>
        <v>0</v>
      </c>
      <c r="Q112" s="270">
        <f>IF(Q$7,'4a) Berechnungen zu Planwerten'!Q68,0)</f>
        <v>0</v>
      </c>
      <c r="R112" s="270">
        <f>IF(R$7,'4a) Berechnungen zu Planwerten'!R68,0)</f>
        <v>0</v>
      </c>
      <c r="S112" s="667">
        <f>IF(S$7,IF('4c) Berechnungen_MFS'!$E$99="Nein",'4a) Berechnungen zu Planwerten'!S68,'4a) Berechnungen zu Planwerten'!S68+'4a) Berechnungen zu Planwerten'!T68),0)</f>
        <v>0</v>
      </c>
      <c r="T112" s="668">
        <f>IF(T$7,IF('4c) Berechnungen_MFS'!$E$99="Nein",0,'4a) Berechnungen zu Planwerten'!U68),0)</f>
        <v>0</v>
      </c>
    </row>
    <row r="113" spans="2:20" ht="15" thickBot="1">
      <c r="B113" s="125"/>
      <c r="C113"/>
      <c r="D113" s="279"/>
      <c r="E113" s="1054"/>
      <c r="F113" s="1054"/>
      <c r="G113" s="1054"/>
      <c r="H113" s="1054"/>
      <c r="I113" s="1054"/>
      <c r="J113" s="1054"/>
      <c r="K113" s="1054"/>
      <c r="L113" s="1054"/>
      <c r="M113" s="1054"/>
      <c r="N113" s="1054"/>
      <c r="O113" s="1054"/>
      <c r="P113" s="1054"/>
      <c r="Q113" s="1054"/>
      <c r="R113" s="1054"/>
      <c r="S113" s="1054"/>
      <c r="T113" s="1054"/>
    </row>
    <row r="114" spans="2:20" ht="24.65" customHeight="1" thickBot="1">
      <c r="B114" s="277" t="s">
        <v>564</v>
      </c>
      <c r="C114" s="140"/>
      <c r="D114" s="141"/>
      <c r="E114" s="146">
        <f>E$6</f>
        <v>1900</v>
      </c>
      <c r="F114" s="147">
        <f t="shared" ref="F114:T114" si="27">F$6</f>
        <v>1901</v>
      </c>
      <c r="G114" s="147">
        <f t="shared" si="27"/>
        <v>1902</v>
      </c>
      <c r="H114" s="147">
        <f t="shared" si="27"/>
        <v>1903</v>
      </c>
      <c r="I114" s="147">
        <f t="shared" si="27"/>
        <v>1904</v>
      </c>
      <c r="J114" s="147">
        <f t="shared" si="27"/>
        <v>1905</v>
      </c>
      <c r="K114" s="147">
        <f t="shared" si="27"/>
        <v>1906</v>
      </c>
      <c r="L114" s="147">
        <f t="shared" si="27"/>
        <v>1907</v>
      </c>
      <c r="M114" s="147">
        <f t="shared" si="27"/>
        <v>1908</v>
      </c>
      <c r="N114" s="147">
        <f t="shared" si="27"/>
        <v>1909</v>
      </c>
      <c r="O114" s="147">
        <f t="shared" si="27"/>
        <v>1910</v>
      </c>
      <c r="P114" s="147">
        <f t="shared" si="27"/>
        <v>1911</v>
      </c>
      <c r="Q114" s="147">
        <f t="shared" si="27"/>
        <v>1912</v>
      </c>
      <c r="R114" s="147">
        <f t="shared" si="27"/>
        <v>1913</v>
      </c>
      <c r="S114" s="147">
        <f t="shared" si="27"/>
        <v>1914</v>
      </c>
      <c r="T114" s="141">
        <f t="shared" si="27"/>
        <v>1915</v>
      </c>
    </row>
    <row r="115" spans="2:20" ht="22.5" customHeight="1">
      <c r="B115" s="60" t="s">
        <v>100</v>
      </c>
      <c r="C115" s="77"/>
      <c r="D115" s="87" t="s">
        <v>407</v>
      </c>
      <c r="E115" s="266" t="e">
        <f t="shared" ref="E115:T115" si="28">IF(E$7,E123/E$80,0)</f>
        <v>#DIV/0!</v>
      </c>
      <c r="F115" s="267" t="e">
        <f t="shared" si="28"/>
        <v>#DIV/0!</v>
      </c>
      <c r="G115" s="267" t="e">
        <f t="shared" si="28"/>
        <v>#DIV/0!</v>
      </c>
      <c r="H115" s="267" t="e">
        <f t="shared" si="28"/>
        <v>#DIV/0!</v>
      </c>
      <c r="I115" s="267" t="e">
        <f t="shared" si="28"/>
        <v>#DIV/0!</v>
      </c>
      <c r="J115" s="267" t="e">
        <f t="shared" si="28"/>
        <v>#DIV/0!</v>
      </c>
      <c r="K115" s="267" t="e">
        <f t="shared" si="28"/>
        <v>#DIV/0!</v>
      </c>
      <c r="L115" s="267" t="e">
        <f t="shared" si="28"/>
        <v>#DIV/0!</v>
      </c>
      <c r="M115" s="267" t="e">
        <f t="shared" si="28"/>
        <v>#DIV/0!</v>
      </c>
      <c r="N115" s="267" t="e">
        <f t="shared" si="28"/>
        <v>#DIV/0!</v>
      </c>
      <c r="O115" s="267" t="e">
        <f t="shared" si="28"/>
        <v>#DIV/0!</v>
      </c>
      <c r="P115" s="267" t="e">
        <f t="shared" si="28"/>
        <v>#DIV/0!</v>
      </c>
      <c r="Q115" s="267" t="e">
        <f t="shared" si="28"/>
        <v>#DIV/0!</v>
      </c>
      <c r="R115" s="267" t="e">
        <f t="shared" si="28"/>
        <v>#DIV/0!</v>
      </c>
      <c r="S115" s="267" t="e">
        <f t="shared" si="28"/>
        <v>#DIV/0!</v>
      </c>
      <c r="T115" s="338">
        <f t="shared" si="28"/>
        <v>0</v>
      </c>
    </row>
    <row r="116" spans="2:20" ht="22.5" customHeight="1">
      <c r="B116" s="61" t="s">
        <v>102</v>
      </c>
      <c r="C116" s="79"/>
      <c r="D116" s="88" t="s">
        <v>407</v>
      </c>
      <c r="E116" s="268" t="e">
        <f t="shared" ref="E116:T116" si="29">IF(E$7,E124/E$80,0)</f>
        <v>#DIV/0!</v>
      </c>
      <c r="F116" s="242" t="e">
        <f t="shared" si="29"/>
        <v>#DIV/0!</v>
      </c>
      <c r="G116" s="242" t="e">
        <f t="shared" si="29"/>
        <v>#DIV/0!</v>
      </c>
      <c r="H116" s="242" t="e">
        <f t="shared" si="29"/>
        <v>#DIV/0!</v>
      </c>
      <c r="I116" s="242" t="e">
        <f t="shared" si="29"/>
        <v>#DIV/0!</v>
      </c>
      <c r="J116" s="242" t="e">
        <f t="shared" si="29"/>
        <v>#DIV/0!</v>
      </c>
      <c r="K116" s="242" t="e">
        <f t="shared" si="29"/>
        <v>#DIV/0!</v>
      </c>
      <c r="L116" s="242" t="e">
        <f t="shared" si="29"/>
        <v>#DIV/0!</v>
      </c>
      <c r="M116" s="242" t="e">
        <f t="shared" si="29"/>
        <v>#DIV/0!</v>
      </c>
      <c r="N116" s="242" t="e">
        <f t="shared" si="29"/>
        <v>#DIV/0!</v>
      </c>
      <c r="O116" s="242" t="e">
        <f t="shared" si="29"/>
        <v>#DIV/0!</v>
      </c>
      <c r="P116" s="242" t="e">
        <f t="shared" si="29"/>
        <v>#DIV/0!</v>
      </c>
      <c r="Q116" s="242" t="e">
        <f t="shared" si="29"/>
        <v>#DIV/0!</v>
      </c>
      <c r="R116" s="242" t="e">
        <f t="shared" si="29"/>
        <v>#DIV/0!</v>
      </c>
      <c r="S116" s="242" t="e">
        <f t="shared" si="29"/>
        <v>#DIV/0!</v>
      </c>
      <c r="T116" s="340">
        <f t="shared" si="29"/>
        <v>0</v>
      </c>
    </row>
    <row r="117" spans="2:20" ht="22.5" customHeight="1">
      <c r="B117" s="42" t="s">
        <v>226</v>
      </c>
      <c r="C117" s="81"/>
      <c r="D117" s="89" t="s">
        <v>407</v>
      </c>
      <c r="E117" s="268" t="e">
        <f t="shared" ref="E117:T117" si="30">IF(E$7,E125/E$80,0)</f>
        <v>#DIV/0!</v>
      </c>
      <c r="F117" s="242" t="e">
        <f t="shared" si="30"/>
        <v>#DIV/0!</v>
      </c>
      <c r="G117" s="242" t="e">
        <f t="shared" si="30"/>
        <v>#DIV/0!</v>
      </c>
      <c r="H117" s="242" t="e">
        <f t="shared" si="30"/>
        <v>#DIV/0!</v>
      </c>
      <c r="I117" s="242" t="e">
        <f t="shared" si="30"/>
        <v>#DIV/0!</v>
      </c>
      <c r="J117" s="242" t="e">
        <f t="shared" si="30"/>
        <v>#DIV/0!</v>
      </c>
      <c r="K117" s="242" t="e">
        <f t="shared" si="30"/>
        <v>#DIV/0!</v>
      </c>
      <c r="L117" s="242" t="e">
        <f t="shared" si="30"/>
        <v>#DIV/0!</v>
      </c>
      <c r="M117" s="242" t="e">
        <f t="shared" si="30"/>
        <v>#DIV/0!</v>
      </c>
      <c r="N117" s="242" t="e">
        <f t="shared" si="30"/>
        <v>#DIV/0!</v>
      </c>
      <c r="O117" s="242" t="e">
        <f t="shared" si="30"/>
        <v>#DIV/0!</v>
      </c>
      <c r="P117" s="242" t="e">
        <f t="shared" si="30"/>
        <v>#DIV/0!</v>
      </c>
      <c r="Q117" s="242" t="e">
        <f t="shared" si="30"/>
        <v>#DIV/0!</v>
      </c>
      <c r="R117" s="242" t="e">
        <f t="shared" si="30"/>
        <v>#DIV/0!</v>
      </c>
      <c r="S117" s="242" t="e">
        <f t="shared" si="30"/>
        <v>#DIV/0!</v>
      </c>
      <c r="T117" s="340">
        <f t="shared" si="30"/>
        <v>0</v>
      </c>
    </row>
    <row r="118" spans="2:20" ht="22.5" customHeight="1">
      <c r="B118" s="61" t="s">
        <v>104</v>
      </c>
      <c r="C118" s="79"/>
      <c r="D118" s="88" t="s">
        <v>407</v>
      </c>
      <c r="E118" s="268" t="e">
        <f t="shared" ref="E118:T118" si="31">IF(E$7,E126/E$80,0)</f>
        <v>#DIV/0!</v>
      </c>
      <c r="F118" s="242" t="e">
        <f t="shared" si="31"/>
        <v>#DIV/0!</v>
      </c>
      <c r="G118" s="242" t="e">
        <f t="shared" si="31"/>
        <v>#DIV/0!</v>
      </c>
      <c r="H118" s="242" t="e">
        <f t="shared" si="31"/>
        <v>#DIV/0!</v>
      </c>
      <c r="I118" s="242" t="e">
        <f t="shared" si="31"/>
        <v>#DIV/0!</v>
      </c>
      <c r="J118" s="242" t="e">
        <f t="shared" si="31"/>
        <v>#DIV/0!</v>
      </c>
      <c r="K118" s="242" t="e">
        <f t="shared" si="31"/>
        <v>#DIV/0!</v>
      </c>
      <c r="L118" s="242" t="e">
        <f t="shared" si="31"/>
        <v>#DIV/0!</v>
      </c>
      <c r="M118" s="242" t="e">
        <f t="shared" si="31"/>
        <v>#DIV/0!</v>
      </c>
      <c r="N118" s="242" t="e">
        <f t="shared" si="31"/>
        <v>#DIV/0!</v>
      </c>
      <c r="O118" s="242" t="e">
        <f t="shared" si="31"/>
        <v>#DIV/0!</v>
      </c>
      <c r="P118" s="242" t="e">
        <f t="shared" si="31"/>
        <v>#DIV/0!</v>
      </c>
      <c r="Q118" s="242" t="e">
        <f t="shared" si="31"/>
        <v>#DIV/0!</v>
      </c>
      <c r="R118" s="242" t="e">
        <f t="shared" si="31"/>
        <v>#DIV/0!</v>
      </c>
      <c r="S118" s="242" t="e">
        <f t="shared" si="31"/>
        <v>#DIV/0!</v>
      </c>
      <c r="T118" s="340">
        <f t="shared" si="31"/>
        <v>0</v>
      </c>
    </row>
    <row r="119" spans="2:20" ht="22.5" customHeight="1">
      <c r="B119" s="62" t="s">
        <v>105</v>
      </c>
      <c r="C119" s="81"/>
      <c r="D119" s="91" t="s">
        <v>407</v>
      </c>
      <c r="E119" s="268" t="e">
        <f t="shared" ref="E119:T119" si="32">IF(E$7,E127/E$80,0)</f>
        <v>#DIV/0!</v>
      </c>
      <c r="F119" s="242" t="e">
        <f t="shared" si="32"/>
        <v>#DIV/0!</v>
      </c>
      <c r="G119" s="242" t="e">
        <f t="shared" si="32"/>
        <v>#DIV/0!</v>
      </c>
      <c r="H119" s="242" t="e">
        <f t="shared" si="32"/>
        <v>#DIV/0!</v>
      </c>
      <c r="I119" s="242" t="e">
        <f t="shared" si="32"/>
        <v>#DIV/0!</v>
      </c>
      <c r="J119" s="242" t="e">
        <f t="shared" si="32"/>
        <v>#DIV/0!</v>
      </c>
      <c r="K119" s="242" t="e">
        <f t="shared" si="32"/>
        <v>#DIV/0!</v>
      </c>
      <c r="L119" s="242" t="e">
        <f t="shared" si="32"/>
        <v>#DIV/0!</v>
      </c>
      <c r="M119" s="242" t="e">
        <f t="shared" si="32"/>
        <v>#DIV/0!</v>
      </c>
      <c r="N119" s="242" t="e">
        <f t="shared" si="32"/>
        <v>#DIV/0!</v>
      </c>
      <c r="O119" s="242" t="e">
        <f t="shared" si="32"/>
        <v>#DIV/0!</v>
      </c>
      <c r="P119" s="242" t="e">
        <f t="shared" si="32"/>
        <v>#DIV/0!</v>
      </c>
      <c r="Q119" s="242" t="e">
        <f t="shared" si="32"/>
        <v>#DIV/0!</v>
      </c>
      <c r="R119" s="242" t="e">
        <f t="shared" si="32"/>
        <v>#DIV/0!</v>
      </c>
      <c r="S119" s="242" t="e">
        <f t="shared" si="32"/>
        <v>#DIV/0!</v>
      </c>
      <c r="T119" s="340">
        <f t="shared" si="32"/>
        <v>0</v>
      </c>
    </row>
    <row r="120" spans="2:20" ht="22.5" customHeight="1" thickBot="1">
      <c r="B120" s="43" t="s">
        <v>106</v>
      </c>
      <c r="C120" s="84"/>
      <c r="D120" s="94" t="s">
        <v>407</v>
      </c>
      <c r="E120" s="269" t="e">
        <f t="shared" ref="E120:T120" si="33">IF(E$7,E128/E$80,0)</f>
        <v>#DIV/0!</v>
      </c>
      <c r="F120" s="270" t="e">
        <f t="shared" si="33"/>
        <v>#DIV/0!</v>
      </c>
      <c r="G120" s="270" t="e">
        <f t="shared" si="33"/>
        <v>#DIV/0!</v>
      </c>
      <c r="H120" s="270" t="e">
        <f t="shared" si="33"/>
        <v>#DIV/0!</v>
      </c>
      <c r="I120" s="270" t="e">
        <f t="shared" si="33"/>
        <v>#DIV/0!</v>
      </c>
      <c r="J120" s="270" t="e">
        <f t="shared" si="33"/>
        <v>#DIV/0!</v>
      </c>
      <c r="K120" s="270" t="e">
        <f t="shared" si="33"/>
        <v>#DIV/0!</v>
      </c>
      <c r="L120" s="270" t="e">
        <f t="shared" si="33"/>
        <v>#DIV/0!</v>
      </c>
      <c r="M120" s="270" t="e">
        <f t="shared" si="33"/>
        <v>#DIV/0!</v>
      </c>
      <c r="N120" s="270" t="e">
        <f t="shared" si="33"/>
        <v>#DIV/0!</v>
      </c>
      <c r="O120" s="270" t="e">
        <f t="shared" si="33"/>
        <v>#DIV/0!</v>
      </c>
      <c r="P120" s="270" t="e">
        <f t="shared" si="33"/>
        <v>#DIV/0!</v>
      </c>
      <c r="Q120" s="270" t="e">
        <f t="shared" si="33"/>
        <v>#DIV/0!</v>
      </c>
      <c r="R120" s="270" t="e">
        <f t="shared" si="33"/>
        <v>#DIV/0!</v>
      </c>
      <c r="S120" s="270" t="e">
        <f t="shared" si="33"/>
        <v>#DIV/0!</v>
      </c>
      <c r="T120" s="339">
        <f t="shared" si="33"/>
        <v>0</v>
      </c>
    </row>
    <row r="121" spans="2:20" ht="22.5" customHeight="1" thickBot="1">
      <c r="B121" s="280"/>
      <c r="C121"/>
      <c r="D121" s="279"/>
      <c r="E121" s="1054"/>
      <c r="F121" s="1054"/>
      <c r="G121" s="1054"/>
      <c r="H121" s="1054"/>
      <c r="I121" s="1054"/>
      <c r="J121" s="1054"/>
      <c r="K121" s="1054"/>
      <c r="L121" s="1054"/>
      <c r="M121" s="1054"/>
      <c r="N121" s="1054"/>
      <c r="O121" s="1054"/>
      <c r="P121" s="1054"/>
      <c r="Q121" s="1054"/>
      <c r="R121" s="1054"/>
      <c r="S121" s="1054"/>
      <c r="T121" s="1054"/>
    </row>
    <row r="122" spans="2:20" ht="22.5" customHeight="1" thickBot="1">
      <c r="B122" s="277" t="s">
        <v>563</v>
      </c>
      <c r="C122" s="140"/>
      <c r="D122" s="141"/>
      <c r="E122" s="146">
        <f>E$6</f>
        <v>1900</v>
      </c>
      <c r="F122" s="147">
        <f t="shared" ref="F122:T122" si="34">F$6</f>
        <v>1901</v>
      </c>
      <c r="G122" s="147">
        <f t="shared" si="34"/>
        <v>1902</v>
      </c>
      <c r="H122" s="147">
        <f t="shared" si="34"/>
        <v>1903</v>
      </c>
      <c r="I122" s="147">
        <f t="shared" si="34"/>
        <v>1904</v>
      </c>
      <c r="J122" s="147">
        <f t="shared" si="34"/>
        <v>1905</v>
      </c>
      <c r="K122" s="147">
        <f t="shared" si="34"/>
        <v>1906</v>
      </c>
      <c r="L122" s="147">
        <f t="shared" si="34"/>
        <v>1907</v>
      </c>
      <c r="M122" s="147">
        <f t="shared" si="34"/>
        <v>1908</v>
      </c>
      <c r="N122" s="147">
        <f t="shared" si="34"/>
        <v>1909</v>
      </c>
      <c r="O122" s="147">
        <f t="shared" si="34"/>
        <v>1910</v>
      </c>
      <c r="P122" s="147">
        <f t="shared" si="34"/>
        <v>1911</v>
      </c>
      <c r="Q122" s="147">
        <f t="shared" si="34"/>
        <v>1912</v>
      </c>
      <c r="R122" s="147">
        <f t="shared" si="34"/>
        <v>1913</v>
      </c>
      <c r="S122" s="147">
        <f t="shared" si="34"/>
        <v>1914</v>
      </c>
      <c r="T122" s="141">
        <f t="shared" si="34"/>
        <v>1915</v>
      </c>
    </row>
    <row r="123" spans="2:20" ht="22.5" customHeight="1">
      <c r="B123" s="60" t="s">
        <v>100</v>
      </c>
      <c r="C123" s="77"/>
      <c r="D123" s="87" t="s">
        <v>157</v>
      </c>
      <c r="E123" s="266">
        <f>IF(E$7,'4a) Berechnungen zu Planwerten'!E17,0)</f>
        <v>0</v>
      </c>
      <c r="F123" s="267">
        <f>IF(F$7,'4a) Berechnungen zu Planwerten'!F17,0)</f>
        <v>0</v>
      </c>
      <c r="G123" s="267">
        <f>IF(G$7,'4a) Berechnungen zu Planwerten'!G17,0)</f>
        <v>0</v>
      </c>
      <c r="H123" s="267">
        <f>IF(H$7,'4a) Berechnungen zu Planwerten'!H17,0)</f>
        <v>0</v>
      </c>
      <c r="I123" s="267">
        <f>IF(I$7,'4a) Berechnungen zu Planwerten'!I17,0)</f>
        <v>0</v>
      </c>
      <c r="J123" s="267">
        <f>IF(J$7,'4a) Berechnungen zu Planwerten'!J17,0)</f>
        <v>0</v>
      </c>
      <c r="K123" s="267">
        <f>IF(K$7,'4a) Berechnungen zu Planwerten'!K17,0)</f>
        <v>0</v>
      </c>
      <c r="L123" s="267">
        <f>IF(L$7,'4a) Berechnungen zu Planwerten'!L17,0)</f>
        <v>0</v>
      </c>
      <c r="M123" s="267">
        <f>IF(M$7,'4a) Berechnungen zu Planwerten'!M17,0)</f>
        <v>0</v>
      </c>
      <c r="N123" s="267">
        <f>IF(N$7,'4a) Berechnungen zu Planwerten'!N17,0)</f>
        <v>0</v>
      </c>
      <c r="O123" s="267">
        <f>IF(O$7,'4a) Berechnungen zu Planwerten'!O17,0)</f>
        <v>0</v>
      </c>
      <c r="P123" s="267">
        <f>IF(P$7,'4a) Berechnungen zu Planwerten'!P17,0)</f>
        <v>0</v>
      </c>
      <c r="Q123" s="267">
        <f>IF(Q$7,'4a) Berechnungen zu Planwerten'!Q17,0)</f>
        <v>0</v>
      </c>
      <c r="R123" s="267">
        <f>IF(R$7,'4a) Berechnungen zu Planwerten'!R17,0)</f>
        <v>0</v>
      </c>
      <c r="S123" s="267">
        <f>IF(S$7,IF('4c) Berechnungen_MFS'!$E$99="Nein",'4a) Berechnungen zu Planwerten'!S17,'4a) Berechnungen zu Planwerten'!S17+'4a) Berechnungen zu Planwerten'!T17),0)</f>
        <v>0</v>
      </c>
      <c r="T123" s="338">
        <f>IF(T$7,IF('4c) Berechnungen_MFS'!$E$99="Nein",0,'4a) Berechnungen zu Planwerten'!U17),0)</f>
        <v>0</v>
      </c>
    </row>
    <row r="124" spans="2:20" ht="22.5" customHeight="1">
      <c r="B124" s="61" t="s">
        <v>102</v>
      </c>
      <c r="C124" s="79"/>
      <c r="D124" s="88" t="s">
        <v>157</v>
      </c>
      <c r="E124" s="268">
        <f>IF(E$7,'4a) Berechnungen zu Planwerten'!E18,0)</f>
        <v>0</v>
      </c>
      <c r="F124" s="242">
        <f>IF(F$7,'4a) Berechnungen zu Planwerten'!F18,0)</f>
        <v>0</v>
      </c>
      <c r="G124" s="242">
        <f>IF(G$7,'4a) Berechnungen zu Planwerten'!G18,0)</f>
        <v>0</v>
      </c>
      <c r="H124" s="242">
        <f>IF(H$7,'4a) Berechnungen zu Planwerten'!H18,0)</f>
        <v>0</v>
      </c>
      <c r="I124" s="242">
        <f>IF(I$7,'4a) Berechnungen zu Planwerten'!I18,0)</f>
        <v>0</v>
      </c>
      <c r="J124" s="242">
        <f>IF(J$7,'4a) Berechnungen zu Planwerten'!J18,0)</f>
        <v>0</v>
      </c>
      <c r="K124" s="242">
        <f>IF(K$7,'4a) Berechnungen zu Planwerten'!K18,0)</f>
        <v>0</v>
      </c>
      <c r="L124" s="242">
        <f>IF(L$7,'4a) Berechnungen zu Planwerten'!L18,0)</f>
        <v>0</v>
      </c>
      <c r="M124" s="242">
        <f>IF(M$7,'4a) Berechnungen zu Planwerten'!M18,0)</f>
        <v>0</v>
      </c>
      <c r="N124" s="242">
        <f>IF(N$7,'4a) Berechnungen zu Planwerten'!N18,0)</f>
        <v>0</v>
      </c>
      <c r="O124" s="242">
        <f>IF(O$7,'4a) Berechnungen zu Planwerten'!O18,0)</f>
        <v>0</v>
      </c>
      <c r="P124" s="242">
        <f>IF(P$7,'4a) Berechnungen zu Planwerten'!P18,0)</f>
        <v>0</v>
      </c>
      <c r="Q124" s="242">
        <f>IF(Q$7,'4a) Berechnungen zu Planwerten'!Q18,0)</f>
        <v>0</v>
      </c>
      <c r="R124" s="242">
        <f>IF(R$7,'4a) Berechnungen zu Planwerten'!R18,0)</f>
        <v>0</v>
      </c>
      <c r="S124" s="665">
        <f>IF(S$7,IF('4c) Berechnungen_MFS'!$E$99="Nein",'4a) Berechnungen zu Planwerten'!S18,'4a) Berechnungen zu Planwerten'!S18+'4a) Berechnungen zu Planwerten'!T18),0)</f>
        <v>0</v>
      </c>
      <c r="T124" s="666">
        <f>IF(T$7,IF('4c) Berechnungen_MFS'!$E$99="Nein",0,'4a) Berechnungen zu Planwerten'!U18),0)</f>
        <v>0</v>
      </c>
    </row>
    <row r="125" spans="2:20" ht="22.5" customHeight="1">
      <c r="B125" s="42" t="s">
        <v>226</v>
      </c>
      <c r="C125" s="81"/>
      <c r="D125" s="89" t="s">
        <v>157</v>
      </c>
      <c r="E125" s="268">
        <f>IF(E$7,'4a) Berechnungen zu Planwerten'!E19,0)</f>
        <v>0</v>
      </c>
      <c r="F125" s="242">
        <f>IF(F$7,'4a) Berechnungen zu Planwerten'!F19,0)</f>
        <v>0</v>
      </c>
      <c r="G125" s="242">
        <f>IF(G$7,'4a) Berechnungen zu Planwerten'!G19,0)</f>
        <v>0</v>
      </c>
      <c r="H125" s="242">
        <f>IF(H$7,'4a) Berechnungen zu Planwerten'!H19,0)</f>
        <v>0</v>
      </c>
      <c r="I125" s="242">
        <f>IF(I$7,'4a) Berechnungen zu Planwerten'!I19,0)</f>
        <v>0</v>
      </c>
      <c r="J125" s="242">
        <f>IF(J$7,'4a) Berechnungen zu Planwerten'!J19,0)</f>
        <v>0</v>
      </c>
      <c r="K125" s="242">
        <f>IF(K$7,'4a) Berechnungen zu Planwerten'!K19,0)</f>
        <v>0</v>
      </c>
      <c r="L125" s="242">
        <f>IF(L$7,'4a) Berechnungen zu Planwerten'!L19,0)</f>
        <v>0</v>
      </c>
      <c r="M125" s="242">
        <f>IF(M$7,'4a) Berechnungen zu Planwerten'!M19,0)</f>
        <v>0</v>
      </c>
      <c r="N125" s="242">
        <f>IF(N$7,'4a) Berechnungen zu Planwerten'!N19,0)</f>
        <v>0</v>
      </c>
      <c r="O125" s="242">
        <f>IF(O$7,'4a) Berechnungen zu Planwerten'!O19,0)</f>
        <v>0</v>
      </c>
      <c r="P125" s="242">
        <f>IF(P$7,'4a) Berechnungen zu Planwerten'!P19,0)</f>
        <v>0</v>
      </c>
      <c r="Q125" s="242">
        <f>IF(Q$7,'4a) Berechnungen zu Planwerten'!Q19,0)</f>
        <v>0</v>
      </c>
      <c r="R125" s="242">
        <f>IF(R$7,'4a) Berechnungen zu Planwerten'!R19,0)</f>
        <v>0</v>
      </c>
      <c r="S125" s="665">
        <f>IF(S$7,IF('4c) Berechnungen_MFS'!$E$99="Nein",'4a) Berechnungen zu Planwerten'!S19,'4a) Berechnungen zu Planwerten'!S19+'4a) Berechnungen zu Planwerten'!T19),0)</f>
        <v>0</v>
      </c>
      <c r="T125" s="666">
        <f>IF(T$7,IF('4c) Berechnungen_MFS'!$E$99="Nein",0,'4a) Berechnungen zu Planwerten'!U19),0)</f>
        <v>0</v>
      </c>
    </row>
    <row r="126" spans="2:20" ht="22.5" customHeight="1">
      <c r="B126" s="61" t="s">
        <v>104</v>
      </c>
      <c r="C126" s="79"/>
      <c r="D126" s="88" t="s">
        <v>157</v>
      </c>
      <c r="E126" s="268">
        <f>IF(E$7,'4a) Berechnungen zu Planwerten'!E20,0)</f>
        <v>0</v>
      </c>
      <c r="F126" s="242">
        <f>IF(F$7,'4a) Berechnungen zu Planwerten'!F20,0)</f>
        <v>0</v>
      </c>
      <c r="G126" s="242">
        <f>IF(G$7,'4a) Berechnungen zu Planwerten'!G20,0)</f>
        <v>0</v>
      </c>
      <c r="H126" s="242">
        <f>IF(H$7,'4a) Berechnungen zu Planwerten'!H20,0)</f>
        <v>0</v>
      </c>
      <c r="I126" s="242">
        <f>IF(I$7,'4a) Berechnungen zu Planwerten'!I20,0)</f>
        <v>0</v>
      </c>
      <c r="J126" s="242">
        <f>IF(J$7,'4a) Berechnungen zu Planwerten'!J20,0)</f>
        <v>0</v>
      </c>
      <c r="K126" s="242">
        <f>IF(K$7,'4a) Berechnungen zu Planwerten'!K20,0)</f>
        <v>0</v>
      </c>
      <c r="L126" s="242">
        <f>IF(L$7,'4a) Berechnungen zu Planwerten'!L20,0)</f>
        <v>0</v>
      </c>
      <c r="M126" s="242">
        <f>IF(M$7,'4a) Berechnungen zu Planwerten'!M20,0)</f>
        <v>0</v>
      </c>
      <c r="N126" s="242">
        <f>IF(N$7,'4a) Berechnungen zu Planwerten'!N20,0)</f>
        <v>0</v>
      </c>
      <c r="O126" s="242">
        <f>IF(O$7,'4a) Berechnungen zu Planwerten'!O20,0)</f>
        <v>0</v>
      </c>
      <c r="P126" s="242">
        <f>IF(P$7,'4a) Berechnungen zu Planwerten'!P20,0)</f>
        <v>0</v>
      </c>
      <c r="Q126" s="242">
        <f>IF(Q$7,'4a) Berechnungen zu Planwerten'!Q20,0)</f>
        <v>0</v>
      </c>
      <c r="R126" s="242">
        <f>IF(R$7,'4a) Berechnungen zu Planwerten'!R20,0)</f>
        <v>0</v>
      </c>
      <c r="S126" s="665">
        <f>IF(S$7,IF('4c) Berechnungen_MFS'!$E$99="Nein",'4a) Berechnungen zu Planwerten'!S20,'4a) Berechnungen zu Planwerten'!S20+'4a) Berechnungen zu Planwerten'!T20),0)</f>
        <v>0</v>
      </c>
      <c r="T126" s="666">
        <f>IF(T$7,IF('4c) Berechnungen_MFS'!$E$99="Nein",0,'4a) Berechnungen zu Planwerten'!U20),0)</f>
        <v>0</v>
      </c>
    </row>
    <row r="127" spans="2:20" ht="22.5" customHeight="1">
      <c r="B127" s="62" t="s">
        <v>105</v>
      </c>
      <c r="C127" s="81"/>
      <c r="D127" s="91" t="s">
        <v>157</v>
      </c>
      <c r="E127" s="268">
        <f>IF(E$7,'4a) Berechnungen zu Planwerten'!E21,0)</f>
        <v>0</v>
      </c>
      <c r="F127" s="242">
        <f>IF(F$7,'4a) Berechnungen zu Planwerten'!F21,0)</f>
        <v>0</v>
      </c>
      <c r="G127" s="242">
        <f>IF(G$7,'4a) Berechnungen zu Planwerten'!G21,0)</f>
        <v>0</v>
      </c>
      <c r="H127" s="242">
        <f>IF(H$7,'4a) Berechnungen zu Planwerten'!H21,0)</f>
        <v>0</v>
      </c>
      <c r="I127" s="242">
        <f>IF(I$7,'4a) Berechnungen zu Planwerten'!I21,0)</f>
        <v>0</v>
      </c>
      <c r="J127" s="242">
        <f>IF(J$7,'4a) Berechnungen zu Planwerten'!J21,0)</f>
        <v>0</v>
      </c>
      <c r="K127" s="242">
        <f>IF(K$7,'4a) Berechnungen zu Planwerten'!K21,0)</f>
        <v>0</v>
      </c>
      <c r="L127" s="242">
        <f>IF(L$7,'4a) Berechnungen zu Planwerten'!L21,0)</f>
        <v>0</v>
      </c>
      <c r="M127" s="242">
        <f>IF(M$7,'4a) Berechnungen zu Planwerten'!M21,0)</f>
        <v>0</v>
      </c>
      <c r="N127" s="242">
        <f>IF(N$7,'4a) Berechnungen zu Planwerten'!N21,0)</f>
        <v>0</v>
      </c>
      <c r="O127" s="242">
        <f>IF(O$7,'4a) Berechnungen zu Planwerten'!O21,0)</f>
        <v>0</v>
      </c>
      <c r="P127" s="242">
        <f>IF(P$7,'4a) Berechnungen zu Planwerten'!P21,0)</f>
        <v>0</v>
      </c>
      <c r="Q127" s="242">
        <f>IF(Q$7,'4a) Berechnungen zu Planwerten'!Q21,0)</f>
        <v>0</v>
      </c>
      <c r="R127" s="242">
        <f>IF(R$7,'4a) Berechnungen zu Planwerten'!R21,0)</f>
        <v>0</v>
      </c>
      <c r="S127" s="665">
        <f>IF(S$7,IF('4c) Berechnungen_MFS'!$E$99="Nein",'4a) Berechnungen zu Planwerten'!S21,'4a) Berechnungen zu Planwerten'!S21+'4a) Berechnungen zu Planwerten'!T21),0)</f>
        <v>0</v>
      </c>
      <c r="T127" s="666">
        <f>IF(T$7,IF('4c) Berechnungen_MFS'!$E$99="Nein",0,'4a) Berechnungen zu Planwerten'!U21),0)</f>
        <v>0</v>
      </c>
    </row>
    <row r="128" spans="2:20" ht="22.5" customHeight="1" thickBot="1">
      <c r="B128" s="43" t="s">
        <v>106</v>
      </c>
      <c r="C128" s="84"/>
      <c r="D128" s="94" t="s">
        <v>157</v>
      </c>
      <c r="E128" s="269">
        <f>IF(E$7,'4a) Berechnungen zu Planwerten'!E22,0)</f>
        <v>0</v>
      </c>
      <c r="F128" s="270">
        <f>IF(F$7,'4a) Berechnungen zu Planwerten'!F22,0)</f>
        <v>0</v>
      </c>
      <c r="G128" s="270">
        <f>IF(G$7,'4a) Berechnungen zu Planwerten'!G22,0)</f>
        <v>0</v>
      </c>
      <c r="H128" s="270">
        <f>IF(H$7,'4a) Berechnungen zu Planwerten'!H22,0)</f>
        <v>0</v>
      </c>
      <c r="I128" s="270">
        <f>IF(I$7,'4a) Berechnungen zu Planwerten'!I22,0)</f>
        <v>0</v>
      </c>
      <c r="J128" s="270">
        <f>IF(J$7,'4a) Berechnungen zu Planwerten'!J22,0)</f>
        <v>0</v>
      </c>
      <c r="K128" s="270">
        <f>IF(K$7,'4a) Berechnungen zu Planwerten'!K22,0)</f>
        <v>0</v>
      </c>
      <c r="L128" s="270">
        <f>IF(L$7,'4a) Berechnungen zu Planwerten'!L22,0)</f>
        <v>0</v>
      </c>
      <c r="M128" s="270">
        <f>IF(M$7,'4a) Berechnungen zu Planwerten'!M22,0)</f>
        <v>0</v>
      </c>
      <c r="N128" s="270">
        <f>IF(N$7,'4a) Berechnungen zu Planwerten'!N22,0)</f>
        <v>0</v>
      </c>
      <c r="O128" s="270">
        <f>IF(O$7,'4a) Berechnungen zu Planwerten'!O22,0)</f>
        <v>0</v>
      </c>
      <c r="P128" s="270">
        <f>IF(P$7,'4a) Berechnungen zu Planwerten'!P22,0)</f>
        <v>0</v>
      </c>
      <c r="Q128" s="270">
        <f>IF(Q$7,'4a) Berechnungen zu Planwerten'!Q22,0)</f>
        <v>0</v>
      </c>
      <c r="R128" s="270">
        <f>IF(R$7,'4a) Berechnungen zu Planwerten'!R22,0)</f>
        <v>0</v>
      </c>
      <c r="S128" s="667">
        <f>IF(S$7,IF('4c) Berechnungen_MFS'!$E$99="Nein",'4a) Berechnungen zu Planwerten'!S22,'4a) Berechnungen zu Planwerten'!S22+'4a) Berechnungen zu Planwerten'!T22),0)</f>
        <v>0</v>
      </c>
      <c r="T128" s="668">
        <f>IF(T$7,IF('4c) Berechnungen_MFS'!$E$99="Nein",0,'4a) Berechnungen zu Planwerten'!U22),0)</f>
        <v>0</v>
      </c>
    </row>
    <row r="129" spans="1:21" ht="15" thickBot="1">
      <c r="B129" s="50"/>
      <c r="C129"/>
      <c r="D129"/>
      <c r="E129" s="44"/>
      <c r="F129" s="44"/>
      <c r="G129" s="44"/>
      <c r="H129" s="44"/>
      <c r="I129" s="44"/>
      <c r="J129" s="44"/>
      <c r="K129" s="44"/>
      <c r="L129" s="44"/>
      <c r="M129" s="44"/>
      <c r="N129" s="44"/>
      <c r="O129" s="44"/>
      <c r="P129" s="44"/>
      <c r="Q129" s="44"/>
      <c r="R129" s="44"/>
      <c r="S129" s="44"/>
      <c r="T129" s="1054"/>
    </row>
    <row r="130" spans="1:21" s="204" customFormat="1" ht="19" thickBot="1">
      <c r="A130" s="743"/>
      <c r="B130" s="1649" t="s">
        <v>408</v>
      </c>
      <c r="C130" s="1650"/>
      <c r="D130" s="1651"/>
      <c r="E130" s="427"/>
      <c r="F130" s="427"/>
      <c r="G130" s="207"/>
      <c r="H130" s="427"/>
      <c r="I130" s="427"/>
      <c r="J130" s="427"/>
      <c r="K130" s="427"/>
      <c r="L130" s="427"/>
      <c r="M130" s="427"/>
      <c r="N130" s="427"/>
      <c r="O130" s="427"/>
      <c r="P130" s="427"/>
      <c r="Q130" s="427"/>
      <c r="R130" s="427"/>
      <c r="S130" s="427"/>
    </row>
    <row r="131" spans="1:21" ht="15" thickBot="1">
      <c r="B131" s="1684" t="s">
        <v>409</v>
      </c>
      <c r="C131" s="1685"/>
      <c r="D131" s="1686"/>
      <c r="E131" s="347" t="str">
        <f>'2e) Realisierte Werte (Anlage)'!C6</f>
        <v>Nein</v>
      </c>
      <c r="F131" s="427"/>
      <c r="G131" s="44"/>
      <c r="H131" s="44"/>
      <c r="I131" s="44"/>
      <c r="J131" s="44"/>
      <c r="K131" s="44"/>
      <c r="L131" s="44"/>
      <c r="M131" s="44"/>
      <c r="N131" s="44"/>
      <c r="O131" s="44"/>
      <c r="P131" s="44"/>
      <c r="Q131" s="44"/>
      <c r="R131" s="44"/>
      <c r="S131" s="44"/>
      <c r="T131" s="1054"/>
    </row>
    <row r="132" spans="1:21" ht="15" thickBot="1">
      <c r="B132" s="277" t="s">
        <v>393</v>
      </c>
      <c r="C132" s="140"/>
      <c r="D132" s="141"/>
      <c r="E132" s="146">
        <f>E$6</f>
        <v>1900</v>
      </c>
      <c r="F132" s="147">
        <f t="shared" ref="F132:T132" si="35">F$6</f>
        <v>1901</v>
      </c>
      <c r="G132" s="147">
        <f t="shared" si="35"/>
        <v>1902</v>
      </c>
      <c r="H132" s="147">
        <f t="shared" si="35"/>
        <v>1903</v>
      </c>
      <c r="I132" s="147">
        <f t="shared" si="35"/>
        <v>1904</v>
      </c>
      <c r="J132" s="147">
        <f t="shared" si="35"/>
        <v>1905</v>
      </c>
      <c r="K132" s="147">
        <f t="shared" si="35"/>
        <v>1906</v>
      </c>
      <c r="L132" s="147">
        <f t="shared" si="35"/>
        <v>1907</v>
      </c>
      <c r="M132" s="147">
        <f t="shared" si="35"/>
        <v>1908</v>
      </c>
      <c r="N132" s="147">
        <f t="shared" si="35"/>
        <v>1909</v>
      </c>
      <c r="O132" s="147">
        <f t="shared" si="35"/>
        <v>1910</v>
      </c>
      <c r="P132" s="147">
        <f t="shared" si="35"/>
        <v>1911</v>
      </c>
      <c r="Q132" s="147">
        <f t="shared" si="35"/>
        <v>1912</v>
      </c>
      <c r="R132" s="147">
        <f t="shared" si="35"/>
        <v>1913</v>
      </c>
      <c r="S132" s="147">
        <f t="shared" si="35"/>
        <v>1914</v>
      </c>
      <c r="T132" s="141">
        <f t="shared" si="35"/>
        <v>1915</v>
      </c>
    </row>
    <row r="133" spans="1:21" ht="27" customHeight="1" thickBot="1">
      <c r="B133" s="283" t="s">
        <v>410</v>
      </c>
      <c r="C133" s="284"/>
      <c r="D133" s="162" t="s">
        <v>182</v>
      </c>
      <c r="E133" s="272">
        <f>IF(E$7,IF($E$131="Nein",E80,SUM('2e) Realisierte Werte (Anlage)'!E17:E23)),0)</f>
        <v>0</v>
      </c>
      <c r="F133" s="273">
        <f>IF(F$7,IF($E$131="Nein",F80,SUM('2e) Realisierte Werte (Anlage)'!F17:F23)),0)</f>
        <v>0</v>
      </c>
      <c r="G133" s="273">
        <f>IF(G$7,IF($E$131="Nein",G80,SUM('2e) Realisierte Werte (Anlage)'!G17:G23)),0)</f>
        <v>0</v>
      </c>
      <c r="H133" s="273">
        <f>IF(H$7,IF($E$131="Nein",H80,SUM('2e) Realisierte Werte (Anlage)'!H17:H23)),0)</f>
        <v>0</v>
      </c>
      <c r="I133" s="273">
        <f>IF(I$7,IF($E$131="Nein",I80,SUM('2e) Realisierte Werte (Anlage)'!I17:I23)),0)</f>
        <v>0</v>
      </c>
      <c r="J133" s="273">
        <f>IF(J$7,IF($E$131="Nein",J80,SUM('2e) Realisierte Werte (Anlage)'!J17:J23)),0)</f>
        <v>0</v>
      </c>
      <c r="K133" s="273">
        <f>IF(K$7,IF($E$131="Nein",K80,SUM('2e) Realisierte Werte (Anlage)'!K17:K23)),0)</f>
        <v>0</v>
      </c>
      <c r="L133" s="273">
        <f>IF(L$7,IF($E$131="Nein",L80,SUM('2e) Realisierte Werte (Anlage)'!L17:L23)),0)</f>
        <v>0</v>
      </c>
      <c r="M133" s="273">
        <f>IF(M$7,IF($E$131="Nein",M80,SUM('2e) Realisierte Werte (Anlage)'!M17:M23)),0)</f>
        <v>0</v>
      </c>
      <c r="N133" s="273">
        <f>IF(N$7,IF($E$131="Nein",N80,SUM('2e) Realisierte Werte (Anlage)'!N17:N23)),0)</f>
        <v>0</v>
      </c>
      <c r="O133" s="273">
        <f>IF(O$7,IF($E$131="Nein",O80,SUM('2e) Realisierte Werte (Anlage)'!O17:O23)),0)</f>
        <v>0</v>
      </c>
      <c r="P133" s="273">
        <f>IF(P$7,IF($E$131="Nein",P80,SUM('2e) Realisierte Werte (Anlage)'!P17:P23)),0)</f>
        <v>0</v>
      </c>
      <c r="Q133" s="273">
        <f>IF(Q$7,IF($E$131="Nein",Q80,SUM('2e) Realisierte Werte (Anlage)'!Q17:Q23)),0)</f>
        <v>0</v>
      </c>
      <c r="R133" s="273">
        <f>IF(R$7,IF($E$131="Nein",R80,SUM('2e) Realisierte Werte (Anlage)'!R17:R23)),0)</f>
        <v>0</v>
      </c>
      <c r="S133" s="273">
        <f>IF(S$7,IF($E$131="Nein",S80,IF('4c) Berechnungen_MFS'!$E$99="Nein",SUM('2e) Realisierte Werte (Anlage)'!S17:S23),SUM('2e) Realisierte Werte (Anlage)'!S17:S23)+SUM('2e) Realisierte Werte (Anlage)'!T17:T23))),0)</f>
        <v>0</v>
      </c>
      <c r="T133" s="337">
        <f>IF(T$7,IF($E$131="Nein",T80,IF('4c) Berechnungen_MFS'!$E$99="Nein",0,SUM('2e) Realisierte Werte (Anlage)'!U17:U23))),0)</f>
        <v>0</v>
      </c>
    </row>
    <row r="134" spans="1:21" ht="15" thickBot="1">
      <c r="B134" s="125"/>
      <c r="C134" s="281"/>
      <c r="D134" s="279"/>
      <c r="E134" s="44"/>
      <c r="F134" s="44"/>
      <c r="G134" s="44"/>
      <c r="H134" s="44"/>
      <c r="I134" s="44"/>
      <c r="J134" s="44"/>
      <c r="K134" s="44"/>
      <c r="L134" s="44"/>
      <c r="M134" s="44"/>
      <c r="N134" s="44"/>
      <c r="O134" s="44"/>
      <c r="P134" s="44"/>
      <c r="Q134" s="44"/>
      <c r="R134" s="44"/>
      <c r="S134" s="44"/>
      <c r="T134" s="44"/>
    </row>
    <row r="135" spans="1:21" ht="15" thickBot="1">
      <c r="B135" s="277" t="s">
        <v>213</v>
      </c>
      <c r="C135" s="140"/>
      <c r="D135" s="141"/>
      <c r="E135" s="146">
        <f>E$6</f>
        <v>1900</v>
      </c>
      <c r="F135" s="147">
        <f t="shared" ref="F135:T135" si="36">F$6</f>
        <v>1901</v>
      </c>
      <c r="G135" s="147">
        <f t="shared" si="36"/>
        <v>1902</v>
      </c>
      <c r="H135" s="147">
        <f t="shared" si="36"/>
        <v>1903</v>
      </c>
      <c r="I135" s="147">
        <f t="shared" si="36"/>
        <v>1904</v>
      </c>
      <c r="J135" s="147">
        <f t="shared" si="36"/>
        <v>1905</v>
      </c>
      <c r="K135" s="147">
        <f t="shared" si="36"/>
        <v>1906</v>
      </c>
      <c r="L135" s="147">
        <f t="shared" si="36"/>
        <v>1907</v>
      </c>
      <c r="M135" s="147">
        <f t="shared" si="36"/>
        <v>1908</v>
      </c>
      <c r="N135" s="147">
        <f t="shared" si="36"/>
        <v>1909</v>
      </c>
      <c r="O135" s="147">
        <f t="shared" si="36"/>
        <v>1910</v>
      </c>
      <c r="P135" s="147">
        <f t="shared" si="36"/>
        <v>1911</v>
      </c>
      <c r="Q135" s="147">
        <f t="shared" si="36"/>
        <v>1912</v>
      </c>
      <c r="R135" s="147">
        <f t="shared" si="36"/>
        <v>1913</v>
      </c>
      <c r="S135" s="147">
        <f t="shared" si="36"/>
        <v>1914</v>
      </c>
      <c r="T135" s="141">
        <f t="shared" si="36"/>
        <v>1915</v>
      </c>
    </row>
    <row r="136" spans="1:21" ht="27" customHeight="1">
      <c r="B136" s="60" t="s">
        <v>212</v>
      </c>
      <c r="C136" s="77"/>
      <c r="D136" s="87" t="s">
        <v>310</v>
      </c>
      <c r="E136" s="266">
        <f>IF(E$7,IF($E$131="Nein",E87,'4b) Berechnungen zu real. Wert.'!E9),0)</f>
        <v>0</v>
      </c>
      <c r="F136" s="267">
        <f>IF(F$7,IF($E$131="Nein",F87,'4b) Berechnungen zu real. Wert.'!F9),0)</f>
        <v>0</v>
      </c>
      <c r="G136" s="267">
        <f>IF(G$7,IF($E$131="Nein",G87,'4b) Berechnungen zu real. Wert.'!G9),0)</f>
        <v>0</v>
      </c>
      <c r="H136" s="267">
        <f>IF(H$7,IF($E$131="Nein",H87,'4b) Berechnungen zu real. Wert.'!H9),0)</f>
        <v>0</v>
      </c>
      <c r="I136" s="267">
        <f>IF(I$7,IF($E$131="Nein",I87,'4b) Berechnungen zu real. Wert.'!I9),0)</f>
        <v>0</v>
      </c>
      <c r="J136" s="267">
        <f>IF(J$7,IF($E$131="Nein",J87,'4b) Berechnungen zu real. Wert.'!J9),0)</f>
        <v>0</v>
      </c>
      <c r="K136" s="267">
        <f>IF(K$7,IF($E$131="Nein",K87,'4b) Berechnungen zu real. Wert.'!K9),0)</f>
        <v>0</v>
      </c>
      <c r="L136" s="267">
        <f>IF(L$7,IF($E$131="Nein",L87,'4b) Berechnungen zu real. Wert.'!L9),0)</f>
        <v>0</v>
      </c>
      <c r="M136" s="267">
        <f>IF(M$7,IF($E$131="Nein",M87,'4b) Berechnungen zu real. Wert.'!M9),0)</f>
        <v>0</v>
      </c>
      <c r="N136" s="267">
        <f>IF(N$7,IF($E$131="Nein",N87,'4b) Berechnungen zu real. Wert.'!N9),0)</f>
        <v>0</v>
      </c>
      <c r="O136" s="267">
        <f>IF(O$7,IF($E$131="Nein",O87,'4b) Berechnungen zu real. Wert.'!O9),0)</f>
        <v>0</v>
      </c>
      <c r="P136" s="267">
        <f>IF(P$7,IF($E$131="Nein",P87,'4b) Berechnungen zu real. Wert.'!P9),0)</f>
        <v>0</v>
      </c>
      <c r="Q136" s="267">
        <f>IF(Q$7,IF($E$131="Nein",Q87,'4b) Berechnungen zu real. Wert.'!Q9),0)</f>
        <v>0</v>
      </c>
      <c r="R136" s="267">
        <f>IF(R$7,IF($E$131="Nein",R87,'4b) Berechnungen zu real. Wert.'!R9),0)</f>
        <v>0</v>
      </c>
      <c r="S136" s="267">
        <f>IF(S$7,IF($E$131="Nein",S87,IF('4c) Berechnungen_MFS'!$E$99="Nein",'4b) Berechnungen zu real. Wert.'!S9,'4b) Berechnungen zu real. Wert.'!S9+'4b) Berechnungen zu real. Wert.'!T9)),0)</f>
        <v>0</v>
      </c>
      <c r="T136" s="338">
        <f>IF(T$7,IF($E$131="Nein",T87,IF('4c) Berechnungen_MFS'!$E$99="Nein",0,'4b) Berechnungen zu real. Wert.'!U9)),0)</f>
        <v>0</v>
      </c>
    </row>
    <row r="137" spans="1:21" ht="27" customHeight="1" thickBot="1">
      <c r="B137" s="43" t="s">
        <v>411</v>
      </c>
      <c r="C137" s="93"/>
      <c r="D137" s="94" t="s">
        <v>127</v>
      </c>
      <c r="E137" s="269" t="e">
        <f t="shared" ref="E137:T137" si="37">IF(E$7,IF($E$131="Nein",E88,E136/E133),0)</f>
        <v>#DIV/0!</v>
      </c>
      <c r="F137" s="270" t="e">
        <f t="shared" si="37"/>
        <v>#DIV/0!</v>
      </c>
      <c r="G137" s="270" t="e">
        <f t="shared" si="37"/>
        <v>#DIV/0!</v>
      </c>
      <c r="H137" s="270" t="e">
        <f t="shared" si="37"/>
        <v>#DIV/0!</v>
      </c>
      <c r="I137" s="270" t="e">
        <f t="shared" si="37"/>
        <v>#DIV/0!</v>
      </c>
      <c r="J137" s="270" t="e">
        <f t="shared" si="37"/>
        <v>#DIV/0!</v>
      </c>
      <c r="K137" s="270" t="e">
        <f t="shared" si="37"/>
        <v>#DIV/0!</v>
      </c>
      <c r="L137" s="270" t="e">
        <f t="shared" si="37"/>
        <v>#DIV/0!</v>
      </c>
      <c r="M137" s="270" t="e">
        <f t="shared" si="37"/>
        <v>#DIV/0!</v>
      </c>
      <c r="N137" s="270" t="e">
        <f t="shared" si="37"/>
        <v>#DIV/0!</v>
      </c>
      <c r="O137" s="270" t="e">
        <f t="shared" si="37"/>
        <v>#DIV/0!</v>
      </c>
      <c r="P137" s="270" t="e">
        <f t="shared" si="37"/>
        <v>#DIV/0!</v>
      </c>
      <c r="Q137" s="270" t="e">
        <f t="shared" si="37"/>
        <v>#DIV/0!</v>
      </c>
      <c r="R137" s="270" t="e">
        <f t="shared" si="37"/>
        <v>#DIV/0!</v>
      </c>
      <c r="S137" s="270" t="e">
        <f t="shared" si="37"/>
        <v>#DIV/0!</v>
      </c>
      <c r="T137" s="339">
        <f t="shared" si="37"/>
        <v>0</v>
      </c>
    </row>
    <row r="138" spans="1:21" ht="15" thickBot="1">
      <c r="B138" s="125"/>
      <c r="C138" s="281"/>
      <c r="D138" s="279"/>
      <c r="E138" s="528"/>
      <c r="F138" s="528"/>
      <c r="G138" s="528"/>
      <c r="H138" s="528"/>
      <c r="I138" s="528"/>
      <c r="J138" s="528"/>
      <c r="K138" s="528"/>
      <c r="L138" s="528"/>
      <c r="M138" s="528"/>
      <c r="N138" s="528"/>
      <c r="O138" s="528"/>
      <c r="P138" s="528"/>
      <c r="Q138" s="528"/>
      <c r="R138" s="528"/>
      <c r="S138" s="528"/>
      <c r="T138" s="528"/>
    </row>
    <row r="139" spans="1:21" ht="15" thickBot="1">
      <c r="B139" s="277" t="s">
        <v>412</v>
      </c>
      <c r="C139" s="140"/>
      <c r="D139" s="141"/>
      <c r="E139" s="146">
        <f>E$6</f>
        <v>1900</v>
      </c>
      <c r="F139" s="147">
        <f t="shared" ref="F139:T139" si="38">F$6</f>
        <v>1901</v>
      </c>
      <c r="G139" s="147">
        <f t="shared" si="38"/>
        <v>1902</v>
      </c>
      <c r="H139" s="147">
        <f t="shared" si="38"/>
        <v>1903</v>
      </c>
      <c r="I139" s="147">
        <f t="shared" si="38"/>
        <v>1904</v>
      </c>
      <c r="J139" s="147">
        <f t="shared" si="38"/>
        <v>1905</v>
      </c>
      <c r="K139" s="147">
        <f t="shared" si="38"/>
        <v>1906</v>
      </c>
      <c r="L139" s="147">
        <f t="shared" si="38"/>
        <v>1907</v>
      </c>
      <c r="M139" s="147">
        <f t="shared" si="38"/>
        <v>1908</v>
      </c>
      <c r="N139" s="147">
        <f t="shared" si="38"/>
        <v>1909</v>
      </c>
      <c r="O139" s="147">
        <f t="shared" si="38"/>
        <v>1910</v>
      </c>
      <c r="P139" s="147">
        <f t="shared" si="38"/>
        <v>1911</v>
      </c>
      <c r="Q139" s="147">
        <f t="shared" si="38"/>
        <v>1912</v>
      </c>
      <c r="R139" s="147">
        <f t="shared" si="38"/>
        <v>1913</v>
      </c>
      <c r="S139" s="147">
        <f t="shared" si="38"/>
        <v>1914</v>
      </c>
      <c r="T139" s="141">
        <f t="shared" si="38"/>
        <v>1915</v>
      </c>
    </row>
    <row r="140" spans="1:21" ht="38.15" customHeight="1">
      <c r="B140" s="60" t="s">
        <v>413</v>
      </c>
      <c r="C140" s="77"/>
      <c r="D140" s="87" t="s">
        <v>310</v>
      </c>
      <c r="E140" s="266" t="e">
        <f>IF(E$7,IF($E$131="Nein",E133*E92,'4b) Berechnungen zu real. Wert.'!E10),0)</f>
        <v>#DIV/0!</v>
      </c>
      <c r="F140" s="267" t="e">
        <f>IF(F$7,IF($E$131="Nein",F133*F92,'4b) Berechnungen zu real. Wert.'!F10),0)</f>
        <v>#DIV/0!</v>
      </c>
      <c r="G140" s="267" t="e">
        <f>IF(G$7,IF($E$131="Nein",G133*G92,'4b) Berechnungen zu real. Wert.'!G10),0)</f>
        <v>#DIV/0!</v>
      </c>
      <c r="H140" s="267" t="e">
        <f>IF(H$7,IF($E$131="Nein",H133*H92,'4b) Berechnungen zu real. Wert.'!H10),0)</f>
        <v>#DIV/0!</v>
      </c>
      <c r="I140" s="267" t="e">
        <f>IF(I$7,IF($E$131="Nein",I133*I92,'4b) Berechnungen zu real. Wert.'!I10),0)</f>
        <v>#DIV/0!</v>
      </c>
      <c r="J140" s="267" t="e">
        <f>IF(J$7,IF($E$131="Nein",J133*J92,'4b) Berechnungen zu real. Wert.'!J10),0)</f>
        <v>#DIV/0!</v>
      </c>
      <c r="K140" s="267" t="e">
        <f>IF(K$7,IF($E$131="Nein",K133*K92,'4b) Berechnungen zu real. Wert.'!K10),0)</f>
        <v>#DIV/0!</v>
      </c>
      <c r="L140" s="267" t="e">
        <f>IF(L$7,IF($E$131="Nein",L133*L92,'4b) Berechnungen zu real. Wert.'!L10),0)</f>
        <v>#DIV/0!</v>
      </c>
      <c r="M140" s="267" t="e">
        <f>IF(M$7,IF($E$131="Nein",M133*M92,'4b) Berechnungen zu real. Wert.'!M10),0)</f>
        <v>#DIV/0!</v>
      </c>
      <c r="N140" s="267" t="e">
        <f>IF(N$7,IF($E$131="Nein",N133*N92,'4b) Berechnungen zu real. Wert.'!N10),0)</f>
        <v>#DIV/0!</v>
      </c>
      <c r="O140" s="267" t="e">
        <f>IF(O$7,IF($E$131="Nein",O133*O92,'4b) Berechnungen zu real. Wert.'!O10),0)</f>
        <v>#DIV/0!</v>
      </c>
      <c r="P140" s="267" t="e">
        <f>IF(P$7,IF($E$131="Nein",P133*P92,'4b) Berechnungen zu real. Wert.'!P10),0)</f>
        <v>#DIV/0!</v>
      </c>
      <c r="Q140" s="267" t="e">
        <f>IF(Q$7,IF($E$131="Nein",Q133*Q92,'4b) Berechnungen zu real. Wert.'!Q10),0)</f>
        <v>#DIV/0!</v>
      </c>
      <c r="R140" s="267" t="e">
        <f>IF(R$7,IF($E$131="Nein",R133*R92,'4b) Berechnungen zu real. Wert.'!R10),0)</f>
        <v>#DIV/0!</v>
      </c>
      <c r="S140" s="267" t="e">
        <f>IF(S$7,IF($E$131="Nein",S133*S92,IF('4c) Berechnungen_MFS'!$E$99="Nein",'4b) Berechnungen zu real. Wert.'!S10,'4b) Berechnungen zu real. Wert.'!S10+'4b) Berechnungen zu real. Wert.'!T10)),0)</f>
        <v>#DIV/0!</v>
      </c>
      <c r="T140" s="338">
        <f>IF(T$7,IF($E$131="Nein",T133*T92,IF('4c) Berechnungen_MFS'!$E$99="Nein",0,'4b) Berechnungen zu real. Wert.'!U10)),0)</f>
        <v>0</v>
      </c>
    </row>
    <row r="141" spans="1:21" ht="27" customHeight="1" thickBot="1">
      <c r="B141" s="43" t="s">
        <v>403</v>
      </c>
      <c r="C141" s="93"/>
      <c r="D141" s="94" t="s">
        <v>127</v>
      </c>
      <c r="E141" s="269" t="e">
        <f>IF(E$7,E140/E133,0)</f>
        <v>#DIV/0!</v>
      </c>
      <c r="F141" s="270" t="e">
        <f t="shared" ref="F141:T141" si="39">IF(F$7,F140/F133,0)</f>
        <v>#DIV/0!</v>
      </c>
      <c r="G141" s="270" t="e">
        <f t="shared" si="39"/>
        <v>#DIV/0!</v>
      </c>
      <c r="H141" s="270" t="e">
        <f>IF(H$7,H140/H133,0)</f>
        <v>#DIV/0!</v>
      </c>
      <c r="I141" s="270" t="e">
        <f t="shared" si="39"/>
        <v>#DIV/0!</v>
      </c>
      <c r="J141" s="270" t="e">
        <f t="shared" si="39"/>
        <v>#DIV/0!</v>
      </c>
      <c r="K141" s="270" t="e">
        <f t="shared" si="39"/>
        <v>#DIV/0!</v>
      </c>
      <c r="L141" s="270" t="e">
        <f t="shared" si="39"/>
        <v>#DIV/0!</v>
      </c>
      <c r="M141" s="270" t="e">
        <f t="shared" si="39"/>
        <v>#DIV/0!</v>
      </c>
      <c r="N141" s="270" t="e">
        <f t="shared" si="39"/>
        <v>#DIV/0!</v>
      </c>
      <c r="O141" s="270" t="e">
        <f t="shared" si="39"/>
        <v>#DIV/0!</v>
      </c>
      <c r="P141" s="270" t="e">
        <f t="shared" si="39"/>
        <v>#DIV/0!</v>
      </c>
      <c r="Q141" s="270" t="e">
        <f t="shared" si="39"/>
        <v>#DIV/0!</v>
      </c>
      <c r="R141" s="270" t="e">
        <f t="shared" si="39"/>
        <v>#DIV/0!</v>
      </c>
      <c r="S141" s="270" t="e">
        <f t="shared" si="39"/>
        <v>#DIV/0!</v>
      </c>
      <c r="T141" s="339">
        <f t="shared" si="39"/>
        <v>0</v>
      </c>
    </row>
    <row r="142" spans="1:21" ht="15" thickBot="1">
      <c r="B142" s="125"/>
      <c r="C142"/>
      <c r="D142" s="279"/>
      <c r="E142" s="528"/>
      <c r="F142" s="528"/>
      <c r="G142" s="528"/>
      <c r="H142" s="528"/>
      <c r="I142" s="528"/>
      <c r="J142" s="528"/>
      <c r="K142" s="528"/>
      <c r="L142" s="528"/>
      <c r="M142" s="528"/>
      <c r="N142" s="528"/>
      <c r="O142" s="528"/>
      <c r="P142" s="528"/>
      <c r="Q142" s="528"/>
      <c r="R142" s="528"/>
      <c r="S142" s="528"/>
      <c r="T142" s="528"/>
    </row>
    <row r="143" spans="1:21" ht="15" thickBot="1">
      <c r="B143" s="277" t="s">
        <v>404</v>
      </c>
      <c r="C143" s="140"/>
      <c r="D143" s="141"/>
      <c r="E143" s="146">
        <f>E$6</f>
        <v>1900</v>
      </c>
      <c r="F143" s="147">
        <f t="shared" ref="F143:T143" si="40">F$6</f>
        <v>1901</v>
      </c>
      <c r="G143" s="147">
        <f t="shared" si="40"/>
        <v>1902</v>
      </c>
      <c r="H143" s="147">
        <f t="shared" si="40"/>
        <v>1903</v>
      </c>
      <c r="I143" s="147">
        <f t="shared" si="40"/>
        <v>1904</v>
      </c>
      <c r="J143" s="147">
        <f t="shared" si="40"/>
        <v>1905</v>
      </c>
      <c r="K143" s="147">
        <f t="shared" si="40"/>
        <v>1906</v>
      </c>
      <c r="L143" s="147">
        <f t="shared" si="40"/>
        <v>1907</v>
      </c>
      <c r="M143" s="147">
        <f t="shared" si="40"/>
        <v>1908</v>
      </c>
      <c r="N143" s="147">
        <f t="shared" si="40"/>
        <v>1909</v>
      </c>
      <c r="O143" s="147">
        <f t="shared" si="40"/>
        <v>1910</v>
      </c>
      <c r="P143" s="147">
        <f t="shared" si="40"/>
        <v>1911</v>
      </c>
      <c r="Q143" s="147">
        <f t="shared" si="40"/>
        <v>1912</v>
      </c>
      <c r="R143" s="147">
        <f t="shared" si="40"/>
        <v>1913</v>
      </c>
      <c r="S143" s="147">
        <f t="shared" si="40"/>
        <v>1914</v>
      </c>
      <c r="T143" s="141">
        <f t="shared" si="40"/>
        <v>1915</v>
      </c>
    </row>
    <row r="144" spans="1:21" ht="38.15" customHeight="1">
      <c r="B144" s="60" t="s">
        <v>414</v>
      </c>
      <c r="C144" s="86"/>
      <c r="D144" s="87" t="s">
        <v>310</v>
      </c>
      <c r="E144" s="266" t="e">
        <f t="shared" ref="E144:T144" si="41">IF(E$7,E140-E136,0)</f>
        <v>#DIV/0!</v>
      </c>
      <c r="F144" s="432" t="e">
        <f t="shared" si="41"/>
        <v>#DIV/0!</v>
      </c>
      <c r="G144" s="432" t="e">
        <f t="shared" si="41"/>
        <v>#DIV/0!</v>
      </c>
      <c r="H144" s="432" t="e">
        <f t="shared" si="41"/>
        <v>#DIV/0!</v>
      </c>
      <c r="I144" s="432" t="e">
        <f t="shared" si="41"/>
        <v>#DIV/0!</v>
      </c>
      <c r="J144" s="432" t="e">
        <f t="shared" si="41"/>
        <v>#DIV/0!</v>
      </c>
      <c r="K144" s="267" t="e">
        <f t="shared" si="41"/>
        <v>#DIV/0!</v>
      </c>
      <c r="L144" s="432" t="e">
        <f t="shared" si="41"/>
        <v>#DIV/0!</v>
      </c>
      <c r="M144" s="432" t="e">
        <f t="shared" si="41"/>
        <v>#DIV/0!</v>
      </c>
      <c r="N144" s="432" t="e">
        <f t="shared" si="41"/>
        <v>#DIV/0!</v>
      </c>
      <c r="O144" s="432" t="e">
        <f t="shared" si="41"/>
        <v>#DIV/0!</v>
      </c>
      <c r="P144" s="432" t="e">
        <f t="shared" si="41"/>
        <v>#DIV/0!</v>
      </c>
      <c r="Q144" s="432" t="e">
        <f t="shared" si="41"/>
        <v>#DIV/0!</v>
      </c>
      <c r="R144" s="432" t="e">
        <f t="shared" si="41"/>
        <v>#DIV/0!</v>
      </c>
      <c r="S144" s="267" t="e">
        <f t="shared" si="41"/>
        <v>#DIV/0!</v>
      </c>
      <c r="T144" s="477">
        <f t="shared" si="41"/>
        <v>0</v>
      </c>
      <c r="U144" s="19"/>
    </row>
    <row r="145" spans="1:20 16332:16334" ht="35.5" customHeight="1">
      <c r="B145" s="355" t="s">
        <v>415</v>
      </c>
      <c r="C145" s="478"/>
      <c r="D145" s="46" t="s">
        <v>310</v>
      </c>
      <c r="E145" s="502" t="e">
        <f>IF(E95&lt;0,"-",MIN(E144,1.3*E95))</f>
        <v>#DIV/0!</v>
      </c>
      <c r="F145" s="503" t="e">
        <f t="shared" ref="F145:T145" si="42">IF(F95&lt;0,"-",MIN(F144,1.3*F95))</f>
        <v>#DIV/0!</v>
      </c>
      <c r="G145" s="503" t="e">
        <f t="shared" si="42"/>
        <v>#DIV/0!</v>
      </c>
      <c r="H145" s="503" t="e">
        <f t="shared" si="42"/>
        <v>#DIV/0!</v>
      </c>
      <c r="I145" s="503" t="e">
        <f t="shared" si="42"/>
        <v>#DIV/0!</v>
      </c>
      <c r="J145" s="503" t="e">
        <f t="shared" si="42"/>
        <v>#DIV/0!</v>
      </c>
      <c r="K145" s="503" t="e">
        <f t="shared" si="42"/>
        <v>#DIV/0!</v>
      </c>
      <c r="L145" s="503" t="e">
        <f t="shared" si="42"/>
        <v>#DIV/0!</v>
      </c>
      <c r="M145" s="503" t="e">
        <f t="shared" si="42"/>
        <v>#DIV/0!</v>
      </c>
      <c r="N145" s="503" t="e">
        <f t="shared" si="42"/>
        <v>#DIV/0!</v>
      </c>
      <c r="O145" s="503" t="e">
        <f t="shared" si="42"/>
        <v>#DIV/0!</v>
      </c>
      <c r="P145" s="503" t="e">
        <f t="shared" si="42"/>
        <v>#DIV/0!</v>
      </c>
      <c r="Q145" s="503" t="e">
        <f t="shared" si="42"/>
        <v>#DIV/0!</v>
      </c>
      <c r="R145" s="503" t="e">
        <f t="shared" si="42"/>
        <v>#DIV/0!</v>
      </c>
      <c r="S145" s="503" t="e">
        <f t="shared" si="42"/>
        <v>#DIV/0!</v>
      </c>
      <c r="T145" s="504">
        <f t="shared" si="42"/>
        <v>0</v>
      </c>
    </row>
    <row r="146" spans="1:20 16332:16334" ht="33" customHeight="1" thickBot="1">
      <c r="B146" s="352" t="s">
        <v>416</v>
      </c>
      <c r="C146" s="353"/>
      <c r="D146" s="562" t="s">
        <v>127</v>
      </c>
      <c r="E146" s="269" t="e">
        <f>IF(E$7,E144/E133,0)</f>
        <v>#DIV/0!</v>
      </c>
      <c r="F146" s="475" t="e">
        <f t="shared" ref="F146:T146" si="43">IF(F$7,F144/F133,0)</f>
        <v>#DIV/0!</v>
      </c>
      <c r="G146" s="475" t="e">
        <f t="shared" si="43"/>
        <v>#DIV/0!</v>
      </c>
      <c r="H146" s="475" t="e">
        <f t="shared" si="43"/>
        <v>#DIV/0!</v>
      </c>
      <c r="I146" s="475" t="e">
        <f t="shared" si="43"/>
        <v>#DIV/0!</v>
      </c>
      <c r="J146" s="475" t="e">
        <f t="shared" si="43"/>
        <v>#DIV/0!</v>
      </c>
      <c r="K146" s="475" t="e">
        <f t="shared" si="43"/>
        <v>#DIV/0!</v>
      </c>
      <c r="L146" s="475" t="e">
        <f t="shared" si="43"/>
        <v>#DIV/0!</v>
      </c>
      <c r="M146" s="475" t="e">
        <f t="shared" si="43"/>
        <v>#DIV/0!</v>
      </c>
      <c r="N146" s="475" t="e">
        <f t="shared" si="43"/>
        <v>#DIV/0!</v>
      </c>
      <c r="O146" s="475" t="e">
        <f t="shared" si="43"/>
        <v>#DIV/0!</v>
      </c>
      <c r="P146" s="475" t="e">
        <f t="shared" si="43"/>
        <v>#DIV/0!</v>
      </c>
      <c r="Q146" s="475" t="e">
        <f t="shared" si="43"/>
        <v>#DIV/0!</v>
      </c>
      <c r="R146" s="475" t="e">
        <f t="shared" si="43"/>
        <v>#DIV/0!</v>
      </c>
      <c r="S146" s="475" t="e">
        <f t="shared" si="43"/>
        <v>#DIV/0!</v>
      </c>
      <c r="T146" s="476">
        <f t="shared" si="43"/>
        <v>0</v>
      </c>
    </row>
    <row r="147" spans="1:20 16332:16334" ht="15" thickBot="1">
      <c r="B147" s="125"/>
      <c r="C147"/>
      <c r="D147" s="279"/>
      <c r="E147" s="464"/>
      <c r="F147" s="464"/>
      <c r="G147" s="464"/>
      <c r="H147" s="464"/>
      <c r="I147" s="464"/>
      <c r="J147" s="464"/>
      <c r="K147" s="464"/>
      <c r="L147" s="464"/>
      <c r="M147" s="464"/>
      <c r="N147" s="464"/>
      <c r="O147" s="464"/>
      <c r="P147" s="464"/>
      <c r="Q147" s="464"/>
      <c r="R147" s="464"/>
      <c r="S147" s="464"/>
      <c r="T147" s="464"/>
    </row>
    <row r="148" spans="1:20 16332:16334" ht="15" thickBot="1">
      <c r="B148" s="277" t="s">
        <v>417</v>
      </c>
      <c r="C148" s="140"/>
      <c r="D148" s="141"/>
      <c r="E148" s="146">
        <f>E$6</f>
        <v>1900</v>
      </c>
      <c r="F148" s="147">
        <f t="shared" ref="F148:T148" si="44">F$6</f>
        <v>1901</v>
      </c>
      <c r="G148" s="147">
        <f t="shared" si="44"/>
        <v>1902</v>
      </c>
      <c r="H148" s="147">
        <f t="shared" si="44"/>
        <v>1903</v>
      </c>
      <c r="I148" s="147">
        <f t="shared" si="44"/>
        <v>1904</v>
      </c>
      <c r="J148" s="147">
        <f t="shared" si="44"/>
        <v>1905</v>
      </c>
      <c r="K148" s="147">
        <f t="shared" si="44"/>
        <v>1906</v>
      </c>
      <c r="L148" s="147">
        <f t="shared" si="44"/>
        <v>1907</v>
      </c>
      <c r="M148" s="147">
        <f t="shared" si="44"/>
        <v>1908</v>
      </c>
      <c r="N148" s="147">
        <f t="shared" si="44"/>
        <v>1909</v>
      </c>
      <c r="O148" s="147">
        <f t="shared" si="44"/>
        <v>1910</v>
      </c>
      <c r="P148" s="147">
        <f t="shared" si="44"/>
        <v>1911</v>
      </c>
      <c r="Q148" s="147">
        <f t="shared" si="44"/>
        <v>1912</v>
      </c>
      <c r="R148" s="147">
        <f t="shared" si="44"/>
        <v>1913</v>
      </c>
      <c r="S148" s="147">
        <f t="shared" si="44"/>
        <v>1914</v>
      </c>
      <c r="T148" s="141">
        <f t="shared" si="44"/>
        <v>1915</v>
      </c>
    </row>
    <row r="149" spans="1:20 16332:16334" ht="16.5">
      <c r="B149" s="60" t="s">
        <v>418</v>
      </c>
      <c r="C149" s="77"/>
      <c r="D149" s="87" t="s">
        <v>310</v>
      </c>
      <c r="E149" s="266">
        <f t="shared" ref="E149:T149" si="45">IF(E$7,E150*E133,0)</f>
        <v>0</v>
      </c>
      <c r="F149" s="267">
        <f t="shared" si="45"/>
        <v>0</v>
      </c>
      <c r="G149" s="267">
        <f t="shared" si="45"/>
        <v>0</v>
      </c>
      <c r="H149" s="267">
        <f t="shared" si="45"/>
        <v>0</v>
      </c>
      <c r="I149" s="267">
        <f t="shared" si="45"/>
        <v>0</v>
      </c>
      <c r="J149" s="267">
        <f t="shared" si="45"/>
        <v>0</v>
      </c>
      <c r="K149" s="267">
        <f t="shared" si="45"/>
        <v>0</v>
      </c>
      <c r="L149" s="267">
        <f t="shared" si="45"/>
        <v>0</v>
      </c>
      <c r="M149" s="267">
        <f t="shared" si="45"/>
        <v>0</v>
      </c>
      <c r="N149" s="267">
        <f t="shared" si="45"/>
        <v>0</v>
      </c>
      <c r="O149" s="267">
        <f t="shared" si="45"/>
        <v>0</v>
      </c>
      <c r="P149" s="267">
        <f t="shared" si="45"/>
        <v>0</v>
      </c>
      <c r="Q149" s="267">
        <f t="shared" si="45"/>
        <v>0</v>
      </c>
      <c r="R149" s="267">
        <f t="shared" si="45"/>
        <v>0</v>
      </c>
      <c r="S149" s="267">
        <f t="shared" si="45"/>
        <v>0</v>
      </c>
      <c r="T149" s="338">
        <f t="shared" si="45"/>
        <v>0</v>
      </c>
    </row>
    <row r="150" spans="1:20 16332:16334" ht="32.15" customHeight="1" thickBot="1">
      <c r="B150" s="43" t="s">
        <v>419</v>
      </c>
      <c r="C150" s="93"/>
      <c r="D150" s="94" t="s">
        <v>127</v>
      </c>
      <c r="E150" s="269">
        <f>IF(E$7,'2b) Allg. Inputs'!E30,0)</f>
        <v>0</v>
      </c>
      <c r="F150" s="270">
        <f>IF(F$7,'2b) Allg. Inputs'!F30,0)</f>
        <v>0</v>
      </c>
      <c r="G150" s="270">
        <f>IF(G$7,'2b) Allg. Inputs'!G30,0)</f>
        <v>0</v>
      </c>
      <c r="H150" s="270">
        <f>IF(H$7,'2b) Allg. Inputs'!H30,0)</f>
        <v>0</v>
      </c>
      <c r="I150" s="270">
        <f>IF(I$7,'2b) Allg. Inputs'!I30,0)</f>
        <v>0</v>
      </c>
      <c r="J150" s="270">
        <f>IF(J$7,'2b) Allg. Inputs'!J30,0)</f>
        <v>0</v>
      </c>
      <c r="K150" s="270">
        <f>IF(K$7,'2b) Allg. Inputs'!K30,0)</f>
        <v>0</v>
      </c>
      <c r="L150" s="270">
        <f>IF(L$7,'2b) Allg. Inputs'!L30,0)</f>
        <v>0</v>
      </c>
      <c r="M150" s="270">
        <f>IF(M$7,'2b) Allg. Inputs'!M30,0)</f>
        <v>0</v>
      </c>
      <c r="N150" s="270">
        <f>IF(N$7,'2b) Allg. Inputs'!N30,0)</f>
        <v>0</v>
      </c>
      <c r="O150" s="270">
        <f>IF(O$7,'2b) Allg. Inputs'!O30,0)</f>
        <v>0</v>
      </c>
      <c r="P150" s="270">
        <f>IF(P$7,'2b) Allg. Inputs'!P30,0)</f>
        <v>0</v>
      </c>
      <c r="Q150" s="270">
        <f>IF(Q$7,'2b) Allg. Inputs'!Q30,0)</f>
        <v>0</v>
      </c>
      <c r="R150" s="270">
        <f>IF(R$7,'2b) Allg. Inputs'!R30,0)</f>
        <v>0</v>
      </c>
      <c r="S150" s="270">
        <f>IF(S$7,'2b) Allg. Inputs'!S30,0)</f>
        <v>0</v>
      </c>
      <c r="T150" s="339">
        <f>IF(T$7,'2b) Allg. Inputs'!T30,0)</f>
        <v>0</v>
      </c>
    </row>
    <row r="151" spans="1:20 16332:16334">
      <c r="E151" s="1054"/>
      <c r="F151" s="1054"/>
      <c r="G151" s="1054"/>
      <c r="H151" s="1054"/>
      <c r="I151" s="1054"/>
      <c r="J151" s="1054"/>
      <c r="K151" s="1054"/>
      <c r="L151" s="1054"/>
      <c r="M151" s="1054"/>
      <c r="N151" s="1054"/>
      <c r="O151" s="1054"/>
      <c r="P151" s="1054"/>
      <c r="Q151" s="1054"/>
      <c r="R151" s="1054"/>
      <c r="S151" s="1054"/>
      <c r="T151" s="1054"/>
    </row>
    <row r="152" spans="1:20 16332:16334">
      <c r="E152" s="1054"/>
      <c r="F152" s="1054"/>
      <c r="G152" s="1054"/>
      <c r="H152" s="1054"/>
      <c r="I152" s="1054"/>
      <c r="J152" s="1054"/>
      <c r="K152" s="1054"/>
      <c r="L152" s="1054"/>
      <c r="M152" s="1054"/>
      <c r="N152" s="1054"/>
      <c r="O152" s="1054"/>
      <c r="P152" s="1054"/>
      <c r="Q152" s="1054"/>
      <c r="R152" s="1054"/>
      <c r="S152" s="1054"/>
      <c r="T152" s="1054"/>
    </row>
    <row r="153" spans="1:20 16332:16334" ht="52" customHeight="1" thickBot="1">
      <c r="B153" s="1687" t="s">
        <v>420</v>
      </c>
      <c r="C153" s="1687"/>
      <c r="D153" s="1687"/>
      <c r="E153" s="1054"/>
      <c r="F153" s="1054"/>
      <c r="G153" s="44"/>
      <c r="H153" s="44"/>
      <c r="I153" s="44"/>
      <c r="J153" s="44"/>
      <c r="K153" s="44"/>
      <c r="L153" s="44"/>
      <c r="M153" s="44"/>
      <c r="N153" s="44"/>
      <c r="O153" s="44"/>
      <c r="P153" s="44"/>
      <c r="Q153" s="44"/>
      <c r="R153" s="44"/>
      <c r="S153" s="44"/>
      <c r="T153" s="1054"/>
    </row>
    <row r="154" spans="1:20 16332:16334" s="531" customFormat="1" ht="31.5" customHeight="1" thickBot="1">
      <c r="A154" s="533"/>
      <c r="B154" s="1649" t="s">
        <v>562</v>
      </c>
      <c r="C154" s="1650"/>
      <c r="D154" s="1651"/>
      <c r="XDD154" s="1054"/>
      <c r="XDE154" s="1054"/>
      <c r="XDF154" s="1054"/>
    </row>
    <row r="155" spans="1:20 16332:16334" ht="15" customHeight="1" thickBot="1">
      <c r="B155" s="1665"/>
      <c r="C155" s="1666"/>
      <c r="D155" s="1667"/>
      <c r="E155" s="1054"/>
      <c r="F155" s="1054"/>
      <c r="G155" s="1054"/>
      <c r="H155" s="1054"/>
      <c r="I155" s="1054"/>
      <c r="J155" s="1054"/>
      <c r="K155" s="1054"/>
      <c r="L155" s="1054"/>
      <c r="M155" s="1054"/>
      <c r="N155" s="1054"/>
      <c r="O155" s="1054"/>
      <c r="P155" s="1054"/>
      <c r="Q155" s="1054"/>
      <c r="R155" s="1054"/>
      <c r="S155" s="1054"/>
      <c r="T155" s="1054"/>
    </row>
    <row r="156" spans="1:20 16332:16334" ht="15" thickBot="1">
      <c r="B156" s="142" t="s">
        <v>421</v>
      </c>
      <c r="C156" s="145"/>
      <c r="D156" s="144"/>
      <c r="E156" s="146">
        <f>E$6</f>
        <v>1900</v>
      </c>
      <c r="F156" s="147">
        <f t="shared" ref="F156:T156" si="46">F$6</f>
        <v>1901</v>
      </c>
      <c r="G156" s="147">
        <f t="shared" si="46"/>
        <v>1902</v>
      </c>
      <c r="H156" s="147">
        <f t="shared" si="46"/>
        <v>1903</v>
      </c>
      <c r="I156" s="147">
        <f t="shared" si="46"/>
        <v>1904</v>
      </c>
      <c r="J156" s="147">
        <f t="shared" si="46"/>
        <v>1905</v>
      </c>
      <c r="K156" s="147">
        <f t="shared" si="46"/>
        <v>1906</v>
      </c>
      <c r="L156" s="147">
        <f t="shared" si="46"/>
        <v>1907</v>
      </c>
      <c r="M156" s="147">
        <f t="shared" si="46"/>
        <v>1908</v>
      </c>
      <c r="N156" s="147">
        <f t="shared" si="46"/>
        <v>1909</v>
      </c>
      <c r="O156" s="147">
        <f t="shared" si="46"/>
        <v>1910</v>
      </c>
      <c r="P156" s="147">
        <f t="shared" si="46"/>
        <v>1911</v>
      </c>
      <c r="Q156" s="147">
        <f t="shared" si="46"/>
        <v>1912</v>
      </c>
      <c r="R156" s="147">
        <f t="shared" si="46"/>
        <v>1913</v>
      </c>
      <c r="S156" s="147">
        <f t="shared" si="46"/>
        <v>1914</v>
      </c>
      <c r="T156" s="141">
        <f t="shared" si="46"/>
        <v>1915</v>
      </c>
    </row>
    <row r="157" spans="1:20 16332:16334">
      <c r="B157" s="60" t="s">
        <v>100</v>
      </c>
      <c r="C157" s="86"/>
      <c r="D157" s="78" t="s">
        <v>219</v>
      </c>
      <c r="E157" s="247">
        <f>1-E13</f>
        <v>0</v>
      </c>
      <c r="F157" s="248">
        <f>1-F13</f>
        <v>0</v>
      </c>
      <c r="G157" s="248">
        <f>1-G13</f>
        <v>0</v>
      </c>
      <c r="H157" s="248">
        <f>1-H13</f>
        <v>0</v>
      </c>
      <c r="I157" s="248">
        <f>1-I13</f>
        <v>0</v>
      </c>
      <c r="J157" s="248">
        <f>1-J13</f>
        <v>0</v>
      </c>
      <c r="K157" s="248">
        <f>1-K13</f>
        <v>0</v>
      </c>
      <c r="L157" s="248">
        <f>1-L13</f>
        <v>0</v>
      </c>
      <c r="M157" s="248">
        <f>1-M13</f>
        <v>0</v>
      </c>
      <c r="N157" s="248">
        <f>1-N13</f>
        <v>0</v>
      </c>
      <c r="O157" s="248">
        <f>1-O13</f>
        <v>0</v>
      </c>
      <c r="P157" s="248">
        <f>1-P13</f>
        <v>0</v>
      </c>
      <c r="Q157" s="248">
        <f>1-Q13</f>
        <v>0</v>
      </c>
      <c r="R157" s="248">
        <f>1-R13</f>
        <v>0</v>
      </c>
      <c r="S157" s="248">
        <f>1-S13</f>
        <v>0</v>
      </c>
      <c r="T157" s="327">
        <f>1-T13</f>
        <v>0</v>
      </c>
    </row>
    <row r="158" spans="1:20 16332:16334">
      <c r="B158" s="61" t="s">
        <v>102</v>
      </c>
      <c r="C158" s="79"/>
      <c r="D158" s="80" t="s">
        <v>219</v>
      </c>
      <c r="E158" s="249">
        <f>1-E14</f>
        <v>0</v>
      </c>
      <c r="F158" s="250">
        <f>1-F14</f>
        <v>0</v>
      </c>
      <c r="G158" s="250">
        <f>1-G14</f>
        <v>0</v>
      </c>
      <c r="H158" s="250">
        <f>1-H14</f>
        <v>0</v>
      </c>
      <c r="I158" s="250">
        <f>1-I14</f>
        <v>0</v>
      </c>
      <c r="J158" s="250">
        <f>1-J14</f>
        <v>0</v>
      </c>
      <c r="K158" s="250">
        <f>1-K14</f>
        <v>0</v>
      </c>
      <c r="L158" s="250">
        <f>1-L14</f>
        <v>0</v>
      </c>
      <c r="M158" s="250">
        <f>1-M14</f>
        <v>0</v>
      </c>
      <c r="N158" s="250">
        <f>1-N14</f>
        <v>0</v>
      </c>
      <c r="O158" s="250">
        <f>1-O14</f>
        <v>0</v>
      </c>
      <c r="P158" s="250">
        <f>1-P14</f>
        <v>0</v>
      </c>
      <c r="Q158" s="250">
        <f>1-Q14</f>
        <v>0</v>
      </c>
      <c r="R158" s="250">
        <f>1-R14</f>
        <v>0</v>
      </c>
      <c r="S158" s="250">
        <f>1-S14</f>
        <v>0</v>
      </c>
      <c r="T158" s="328">
        <f>1-T14</f>
        <v>0</v>
      </c>
    </row>
    <row r="159" spans="1:20 16332:16334" ht="16.5">
      <c r="B159" s="42" t="s">
        <v>226</v>
      </c>
      <c r="C159" s="81"/>
      <c r="D159" s="82" t="s">
        <v>219</v>
      </c>
      <c r="E159" s="249">
        <f>1-E15</f>
        <v>0</v>
      </c>
      <c r="F159" s="250">
        <f>1-F15</f>
        <v>0</v>
      </c>
      <c r="G159" s="250">
        <f>1-G15</f>
        <v>0</v>
      </c>
      <c r="H159" s="250">
        <f>1-H15</f>
        <v>0</v>
      </c>
      <c r="I159" s="250">
        <f>1-I15</f>
        <v>0</v>
      </c>
      <c r="J159" s="250">
        <f>1-J15</f>
        <v>0</v>
      </c>
      <c r="K159" s="250">
        <f>1-K15</f>
        <v>0</v>
      </c>
      <c r="L159" s="250">
        <f>1-L15</f>
        <v>0</v>
      </c>
      <c r="M159" s="250">
        <f>1-M15</f>
        <v>0</v>
      </c>
      <c r="N159" s="250">
        <f>1-N15</f>
        <v>0</v>
      </c>
      <c r="O159" s="250">
        <f>1-O15</f>
        <v>0</v>
      </c>
      <c r="P159" s="250">
        <f>1-P15</f>
        <v>0</v>
      </c>
      <c r="Q159" s="250">
        <f>1-Q15</f>
        <v>0</v>
      </c>
      <c r="R159" s="250">
        <f>1-R15</f>
        <v>0</v>
      </c>
      <c r="S159" s="250">
        <f>1-S15</f>
        <v>0</v>
      </c>
      <c r="T159" s="328">
        <f>1-T15</f>
        <v>0</v>
      </c>
    </row>
    <row r="160" spans="1:20 16332:16334">
      <c r="B160" s="61" t="s">
        <v>104</v>
      </c>
      <c r="C160" s="79"/>
      <c r="D160" s="83" t="s">
        <v>219</v>
      </c>
      <c r="E160" s="249">
        <f>1-E16</f>
        <v>1</v>
      </c>
      <c r="F160" s="250">
        <f>1-F16</f>
        <v>1</v>
      </c>
      <c r="G160" s="250">
        <f>1-G16</f>
        <v>1</v>
      </c>
      <c r="H160" s="250">
        <f>1-H16</f>
        <v>1</v>
      </c>
      <c r="I160" s="250">
        <f>1-I16</f>
        <v>1</v>
      </c>
      <c r="J160" s="250">
        <f>1-J16</f>
        <v>1</v>
      </c>
      <c r="K160" s="250">
        <f>1-K16</f>
        <v>1</v>
      </c>
      <c r="L160" s="250">
        <f>1-L16</f>
        <v>1</v>
      </c>
      <c r="M160" s="250">
        <f>1-M16</f>
        <v>1</v>
      </c>
      <c r="N160" s="250">
        <f>1-N16</f>
        <v>1</v>
      </c>
      <c r="O160" s="250">
        <f>1-O16</f>
        <v>1</v>
      </c>
      <c r="P160" s="250">
        <f>1-P16</f>
        <v>1</v>
      </c>
      <c r="Q160" s="250">
        <f>1-Q16</f>
        <v>1</v>
      </c>
      <c r="R160" s="250">
        <f>1-R16</f>
        <v>1</v>
      </c>
      <c r="S160" s="250">
        <f>1-S16</f>
        <v>1</v>
      </c>
      <c r="T160" s="328">
        <f>1-T16</f>
        <v>1</v>
      </c>
    </row>
    <row r="161" spans="2:20">
      <c r="B161" s="42" t="s">
        <v>105</v>
      </c>
      <c r="C161" s="90"/>
      <c r="D161" s="82" t="s">
        <v>219</v>
      </c>
      <c r="E161" s="249">
        <f t="shared" ref="E161:T161" si="47">1-E17</f>
        <v>1</v>
      </c>
      <c r="F161" s="250">
        <f t="shared" si="47"/>
        <v>1</v>
      </c>
      <c r="G161" s="250">
        <f t="shared" si="47"/>
        <v>1</v>
      </c>
      <c r="H161" s="250">
        <f t="shared" si="47"/>
        <v>1</v>
      </c>
      <c r="I161" s="250">
        <f t="shared" si="47"/>
        <v>1</v>
      </c>
      <c r="J161" s="250">
        <f t="shared" si="47"/>
        <v>1</v>
      </c>
      <c r="K161" s="250">
        <f t="shared" si="47"/>
        <v>1</v>
      </c>
      <c r="L161" s="250">
        <f t="shared" si="47"/>
        <v>1</v>
      </c>
      <c r="M161" s="250">
        <f t="shared" si="47"/>
        <v>1</v>
      </c>
      <c r="N161" s="250">
        <f t="shared" si="47"/>
        <v>1</v>
      </c>
      <c r="O161" s="250">
        <f t="shared" si="47"/>
        <v>1</v>
      </c>
      <c r="P161" s="250">
        <f t="shared" si="47"/>
        <v>1</v>
      </c>
      <c r="Q161" s="250">
        <f t="shared" si="47"/>
        <v>1</v>
      </c>
      <c r="R161" s="250">
        <f t="shared" si="47"/>
        <v>1</v>
      </c>
      <c r="S161" s="250">
        <f t="shared" si="47"/>
        <v>1</v>
      </c>
      <c r="T161" s="328">
        <f t="shared" si="47"/>
        <v>1</v>
      </c>
    </row>
    <row r="162" spans="2:20" ht="15" thickBot="1">
      <c r="B162" s="72" t="s">
        <v>106</v>
      </c>
      <c r="C162" s="93"/>
      <c r="D162" s="85" t="s">
        <v>219</v>
      </c>
      <c r="E162" s="251">
        <f t="shared" ref="E162:T162" si="48">1-E18</f>
        <v>1</v>
      </c>
      <c r="F162" s="252">
        <f t="shared" si="48"/>
        <v>1</v>
      </c>
      <c r="G162" s="252">
        <f t="shared" si="48"/>
        <v>1</v>
      </c>
      <c r="H162" s="252">
        <f t="shared" si="48"/>
        <v>1</v>
      </c>
      <c r="I162" s="252">
        <f t="shared" si="48"/>
        <v>1</v>
      </c>
      <c r="J162" s="252">
        <f t="shared" si="48"/>
        <v>1</v>
      </c>
      <c r="K162" s="252">
        <f t="shared" si="48"/>
        <v>1</v>
      </c>
      <c r="L162" s="252">
        <f t="shared" si="48"/>
        <v>1</v>
      </c>
      <c r="M162" s="252">
        <f t="shared" si="48"/>
        <v>1</v>
      </c>
      <c r="N162" s="252">
        <f t="shared" si="48"/>
        <v>1</v>
      </c>
      <c r="O162" s="252">
        <f t="shared" si="48"/>
        <v>1</v>
      </c>
      <c r="P162" s="252">
        <f t="shared" si="48"/>
        <v>1</v>
      </c>
      <c r="Q162" s="252">
        <f t="shared" si="48"/>
        <v>1</v>
      </c>
      <c r="R162" s="252">
        <f t="shared" si="48"/>
        <v>1</v>
      </c>
      <c r="S162" s="252">
        <f t="shared" si="48"/>
        <v>1</v>
      </c>
      <c r="T162" s="329">
        <f t="shared" si="48"/>
        <v>1</v>
      </c>
    </row>
    <row r="163" spans="2:20" ht="15" thickBot="1">
      <c r="B163" s="469"/>
      <c r="D163" s="22"/>
      <c r="E163" s="1054"/>
      <c r="F163" s="1054"/>
      <c r="G163" s="1054"/>
      <c r="H163" s="1054"/>
      <c r="I163" s="1054"/>
      <c r="J163" s="1054"/>
      <c r="K163" s="1054"/>
      <c r="L163" s="1054"/>
      <c r="M163" s="1054"/>
      <c r="N163" s="1054"/>
      <c r="O163" s="1054"/>
      <c r="P163" s="1054"/>
      <c r="Q163" s="1054"/>
      <c r="R163" s="1054"/>
      <c r="S163" s="1054"/>
      <c r="T163" s="1054"/>
    </row>
    <row r="164" spans="2:20" ht="21" customHeight="1" thickBot="1">
      <c r="B164" s="142" t="s">
        <v>561</v>
      </c>
      <c r="C164" s="145"/>
      <c r="D164" s="144"/>
      <c r="E164" s="146">
        <f>E$6</f>
        <v>1900</v>
      </c>
      <c r="F164" s="147">
        <f t="shared" ref="F164:T164" si="49">F$6</f>
        <v>1901</v>
      </c>
      <c r="G164" s="147">
        <f t="shared" si="49"/>
        <v>1902</v>
      </c>
      <c r="H164" s="147">
        <f t="shared" si="49"/>
        <v>1903</v>
      </c>
      <c r="I164" s="147">
        <f t="shared" si="49"/>
        <v>1904</v>
      </c>
      <c r="J164" s="147">
        <f t="shared" si="49"/>
        <v>1905</v>
      </c>
      <c r="K164" s="147">
        <f t="shared" si="49"/>
        <v>1906</v>
      </c>
      <c r="L164" s="147">
        <f t="shared" si="49"/>
        <v>1907</v>
      </c>
      <c r="M164" s="147">
        <f t="shared" si="49"/>
        <v>1908</v>
      </c>
      <c r="N164" s="147">
        <f t="shared" si="49"/>
        <v>1909</v>
      </c>
      <c r="O164" s="147">
        <f t="shared" si="49"/>
        <v>1910</v>
      </c>
      <c r="P164" s="147">
        <f t="shared" si="49"/>
        <v>1911</v>
      </c>
      <c r="Q164" s="147">
        <f t="shared" si="49"/>
        <v>1912</v>
      </c>
      <c r="R164" s="147">
        <f t="shared" si="49"/>
        <v>1913</v>
      </c>
      <c r="S164" s="147">
        <f t="shared" si="49"/>
        <v>1914</v>
      </c>
      <c r="T164" s="141">
        <f t="shared" si="49"/>
        <v>1915</v>
      </c>
    </row>
    <row r="165" spans="2:20">
      <c r="B165" s="60" t="s">
        <v>100</v>
      </c>
      <c r="C165" s="86"/>
      <c r="D165" s="78" t="s">
        <v>157</v>
      </c>
      <c r="E165" s="278">
        <f t="shared" ref="E165:T165" si="50">E157*E123</f>
        <v>0</v>
      </c>
      <c r="F165" s="164">
        <f t="shared" si="50"/>
        <v>0</v>
      </c>
      <c r="G165" s="164">
        <f t="shared" si="50"/>
        <v>0</v>
      </c>
      <c r="H165" s="164">
        <f t="shared" si="50"/>
        <v>0</v>
      </c>
      <c r="I165" s="164">
        <f t="shared" si="50"/>
        <v>0</v>
      </c>
      <c r="J165" s="164">
        <f t="shared" si="50"/>
        <v>0</v>
      </c>
      <c r="K165" s="164">
        <f t="shared" si="50"/>
        <v>0</v>
      </c>
      <c r="L165" s="164">
        <f t="shared" si="50"/>
        <v>0</v>
      </c>
      <c r="M165" s="164">
        <f t="shared" si="50"/>
        <v>0</v>
      </c>
      <c r="N165" s="164">
        <f t="shared" si="50"/>
        <v>0</v>
      </c>
      <c r="O165" s="164">
        <f t="shared" si="50"/>
        <v>0</v>
      </c>
      <c r="P165" s="164">
        <f t="shared" si="50"/>
        <v>0</v>
      </c>
      <c r="Q165" s="164">
        <f t="shared" si="50"/>
        <v>0</v>
      </c>
      <c r="R165" s="164">
        <f t="shared" si="50"/>
        <v>0</v>
      </c>
      <c r="S165" s="164">
        <f t="shared" si="50"/>
        <v>0</v>
      </c>
      <c r="T165" s="315">
        <f t="shared" si="50"/>
        <v>0</v>
      </c>
    </row>
    <row r="166" spans="2:20">
      <c r="B166" s="61" t="s">
        <v>102</v>
      </c>
      <c r="C166" s="79"/>
      <c r="D166" s="80" t="s">
        <v>157</v>
      </c>
      <c r="E166" s="201">
        <f t="shared" ref="E166:T166" si="51">E158*E124</f>
        <v>0</v>
      </c>
      <c r="F166" s="101">
        <f t="shared" si="51"/>
        <v>0</v>
      </c>
      <c r="G166" s="101">
        <f t="shared" si="51"/>
        <v>0</v>
      </c>
      <c r="H166" s="101">
        <f t="shared" si="51"/>
        <v>0</v>
      </c>
      <c r="I166" s="101">
        <f t="shared" si="51"/>
        <v>0</v>
      </c>
      <c r="J166" s="101">
        <f t="shared" si="51"/>
        <v>0</v>
      </c>
      <c r="K166" s="101">
        <f t="shared" si="51"/>
        <v>0</v>
      </c>
      <c r="L166" s="101">
        <f t="shared" si="51"/>
        <v>0</v>
      </c>
      <c r="M166" s="101">
        <f t="shared" si="51"/>
        <v>0</v>
      </c>
      <c r="N166" s="101">
        <f t="shared" si="51"/>
        <v>0</v>
      </c>
      <c r="O166" s="101">
        <f t="shared" si="51"/>
        <v>0</v>
      </c>
      <c r="P166" s="101">
        <f t="shared" si="51"/>
        <v>0</v>
      </c>
      <c r="Q166" s="101">
        <f t="shared" si="51"/>
        <v>0</v>
      </c>
      <c r="R166" s="101">
        <f t="shared" si="51"/>
        <v>0</v>
      </c>
      <c r="S166" s="101">
        <f t="shared" si="51"/>
        <v>0</v>
      </c>
      <c r="T166" s="316">
        <f t="shared" si="51"/>
        <v>0</v>
      </c>
    </row>
    <row r="167" spans="2:20" ht="16.5">
      <c r="B167" s="42" t="s">
        <v>226</v>
      </c>
      <c r="C167" s="81"/>
      <c r="D167" s="82" t="s">
        <v>157</v>
      </c>
      <c r="E167" s="200">
        <f t="shared" ref="E167:T167" si="52">E159*E125</f>
        <v>0</v>
      </c>
      <c r="F167" s="103">
        <f t="shared" si="52"/>
        <v>0</v>
      </c>
      <c r="G167" s="103">
        <f t="shared" si="52"/>
        <v>0</v>
      </c>
      <c r="H167" s="103">
        <f t="shared" si="52"/>
        <v>0</v>
      </c>
      <c r="I167" s="103">
        <f t="shared" si="52"/>
        <v>0</v>
      </c>
      <c r="J167" s="103">
        <f t="shared" si="52"/>
        <v>0</v>
      </c>
      <c r="K167" s="103">
        <f t="shared" si="52"/>
        <v>0</v>
      </c>
      <c r="L167" s="103">
        <f t="shared" si="52"/>
        <v>0</v>
      </c>
      <c r="M167" s="103">
        <f t="shared" si="52"/>
        <v>0</v>
      </c>
      <c r="N167" s="103">
        <f t="shared" si="52"/>
        <v>0</v>
      </c>
      <c r="O167" s="103">
        <f t="shared" si="52"/>
        <v>0</v>
      </c>
      <c r="P167" s="103">
        <f t="shared" si="52"/>
        <v>0</v>
      </c>
      <c r="Q167" s="103">
        <f t="shared" si="52"/>
        <v>0</v>
      </c>
      <c r="R167" s="103">
        <f t="shared" si="52"/>
        <v>0</v>
      </c>
      <c r="S167" s="103">
        <f t="shared" si="52"/>
        <v>0</v>
      </c>
      <c r="T167" s="317">
        <f t="shared" si="52"/>
        <v>0</v>
      </c>
    </row>
    <row r="168" spans="2:20">
      <c r="B168" s="61" t="s">
        <v>104</v>
      </c>
      <c r="C168" s="79"/>
      <c r="D168" s="83" t="s">
        <v>157</v>
      </c>
      <c r="E168" s="201">
        <f t="shared" ref="E168:T168" si="53">E160*E126</f>
        <v>0</v>
      </c>
      <c r="F168" s="101">
        <f t="shared" si="53"/>
        <v>0</v>
      </c>
      <c r="G168" s="101">
        <f t="shared" si="53"/>
        <v>0</v>
      </c>
      <c r="H168" s="101">
        <f t="shared" si="53"/>
        <v>0</v>
      </c>
      <c r="I168" s="101">
        <f t="shared" si="53"/>
        <v>0</v>
      </c>
      <c r="J168" s="101">
        <f t="shared" si="53"/>
        <v>0</v>
      </c>
      <c r="K168" s="101">
        <f t="shared" si="53"/>
        <v>0</v>
      </c>
      <c r="L168" s="101">
        <f t="shared" si="53"/>
        <v>0</v>
      </c>
      <c r="M168" s="101">
        <f t="shared" si="53"/>
        <v>0</v>
      </c>
      <c r="N168" s="101">
        <f t="shared" si="53"/>
        <v>0</v>
      </c>
      <c r="O168" s="101">
        <f t="shared" si="53"/>
        <v>0</v>
      </c>
      <c r="P168" s="101">
        <f t="shared" si="53"/>
        <v>0</v>
      </c>
      <c r="Q168" s="101">
        <f t="shared" si="53"/>
        <v>0</v>
      </c>
      <c r="R168" s="101">
        <f t="shared" si="53"/>
        <v>0</v>
      </c>
      <c r="S168" s="101">
        <f t="shared" si="53"/>
        <v>0</v>
      </c>
      <c r="T168" s="316">
        <f t="shared" si="53"/>
        <v>0</v>
      </c>
    </row>
    <row r="169" spans="2:20">
      <c r="B169" s="42" t="s">
        <v>105</v>
      </c>
      <c r="C169" s="90"/>
      <c r="D169" s="82" t="s">
        <v>157</v>
      </c>
      <c r="E169" s="289">
        <f t="shared" ref="E169:T169" si="54">E161*E127</f>
        <v>0</v>
      </c>
      <c r="F169" s="163">
        <f t="shared" si="54"/>
        <v>0</v>
      </c>
      <c r="G169" s="163">
        <f t="shared" si="54"/>
        <v>0</v>
      </c>
      <c r="H169" s="163">
        <f t="shared" si="54"/>
        <v>0</v>
      </c>
      <c r="I169" s="163">
        <f t="shared" si="54"/>
        <v>0</v>
      </c>
      <c r="J169" s="163">
        <f t="shared" si="54"/>
        <v>0</v>
      </c>
      <c r="K169" s="163">
        <f t="shared" si="54"/>
        <v>0</v>
      </c>
      <c r="L169" s="163">
        <f t="shared" si="54"/>
        <v>0</v>
      </c>
      <c r="M169" s="163">
        <f t="shared" si="54"/>
        <v>0</v>
      </c>
      <c r="N169" s="163">
        <f t="shared" si="54"/>
        <v>0</v>
      </c>
      <c r="O169" s="163">
        <f t="shared" si="54"/>
        <v>0</v>
      </c>
      <c r="P169" s="163">
        <f t="shared" si="54"/>
        <v>0</v>
      </c>
      <c r="Q169" s="163">
        <f t="shared" si="54"/>
        <v>0</v>
      </c>
      <c r="R169" s="163">
        <f t="shared" si="54"/>
        <v>0</v>
      </c>
      <c r="S169" s="163">
        <f t="shared" si="54"/>
        <v>0</v>
      </c>
      <c r="T169" s="318">
        <f t="shared" si="54"/>
        <v>0</v>
      </c>
    </row>
    <row r="170" spans="2:20" ht="15" thickBot="1">
      <c r="B170" s="72" t="s">
        <v>106</v>
      </c>
      <c r="C170" s="93"/>
      <c r="D170" s="85" t="s">
        <v>157</v>
      </c>
      <c r="E170" s="105">
        <f t="shared" ref="E170:T170" si="55">E162*E128</f>
        <v>0</v>
      </c>
      <c r="F170" s="106">
        <f t="shared" si="55"/>
        <v>0</v>
      </c>
      <c r="G170" s="106">
        <f t="shared" si="55"/>
        <v>0</v>
      </c>
      <c r="H170" s="106">
        <f t="shared" si="55"/>
        <v>0</v>
      </c>
      <c r="I170" s="106">
        <f t="shared" si="55"/>
        <v>0</v>
      </c>
      <c r="J170" s="106">
        <f t="shared" si="55"/>
        <v>0</v>
      </c>
      <c r="K170" s="106">
        <f t="shared" si="55"/>
        <v>0</v>
      </c>
      <c r="L170" s="106">
        <f t="shared" si="55"/>
        <v>0</v>
      </c>
      <c r="M170" s="106">
        <f t="shared" si="55"/>
        <v>0</v>
      </c>
      <c r="N170" s="106">
        <f t="shared" si="55"/>
        <v>0</v>
      </c>
      <c r="O170" s="106">
        <f t="shared" si="55"/>
        <v>0</v>
      </c>
      <c r="P170" s="106">
        <f t="shared" si="55"/>
        <v>0</v>
      </c>
      <c r="Q170" s="106">
        <f t="shared" si="55"/>
        <v>0</v>
      </c>
      <c r="R170" s="106">
        <f t="shared" si="55"/>
        <v>0</v>
      </c>
      <c r="S170" s="106">
        <f t="shared" si="55"/>
        <v>0</v>
      </c>
      <c r="T170" s="319">
        <f t="shared" si="55"/>
        <v>0</v>
      </c>
    </row>
    <row r="171" spans="2:20" ht="15" thickBot="1">
      <c r="B171" s="1610"/>
      <c r="D171" s="22"/>
      <c r="E171" s="1054"/>
      <c r="F171" s="1054"/>
      <c r="G171" s="1054"/>
      <c r="H171" s="1054"/>
      <c r="I171" s="1054"/>
      <c r="J171" s="1054"/>
      <c r="K171" s="1054"/>
      <c r="L171" s="1054"/>
      <c r="M171" s="1054"/>
      <c r="N171" s="1054"/>
      <c r="O171" s="1054"/>
      <c r="P171" s="1054"/>
      <c r="Q171" s="1054"/>
      <c r="R171" s="1054"/>
      <c r="S171" s="1054"/>
      <c r="T171" s="1054"/>
    </row>
    <row r="172" spans="2:20" ht="15" thickBot="1">
      <c r="B172" s="142" t="s">
        <v>560</v>
      </c>
      <c r="C172" s="145"/>
      <c r="D172" s="144"/>
      <c r="E172" s="146">
        <f>E$6</f>
        <v>1900</v>
      </c>
      <c r="F172" s="147">
        <f t="shared" ref="F172:T172" si="56">F$6</f>
        <v>1901</v>
      </c>
      <c r="G172" s="147">
        <f t="shared" si="56"/>
        <v>1902</v>
      </c>
      <c r="H172" s="147">
        <f t="shared" si="56"/>
        <v>1903</v>
      </c>
      <c r="I172" s="147">
        <f t="shared" si="56"/>
        <v>1904</v>
      </c>
      <c r="J172" s="147">
        <f t="shared" si="56"/>
        <v>1905</v>
      </c>
      <c r="K172" s="147">
        <f t="shared" si="56"/>
        <v>1906</v>
      </c>
      <c r="L172" s="147">
        <f t="shared" si="56"/>
        <v>1907</v>
      </c>
      <c r="M172" s="147">
        <f t="shared" si="56"/>
        <v>1908</v>
      </c>
      <c r="N172" s="147">
        <f t="shared" si="56"/>
        <v>1909</v>
      </c>
      <c r="O172" s="147">
        <f t="shared" si="56"/>
        <v>1910</v>
      </c>
      <c r="P172" s="147">
        <f t="shared" si="56"/>
        <v>1911</v>
      </c>
      <c r="Q172" s="147">
        <f t="shared" si="56"/>
        <v>1912</v>
      </c>
      <c r="R172" s="147">
        <f t="shared" si="56"/>
        <v>1913</v>
      </c>
      <c r="S172" s="147">
        <f t="shared" si="56"/>
        <v>1914</v>
      </c>
      <c r="T172" s="141">
        <f t="shared" si="56"/>
        <v>1915</v>
      </c>
    </row>
    <row r="173" spans="2:20">
      <c r="B173" s="60" t="s">
        <v>100</v>
      </c>
      <c r="C173" s="86"/>
      <c r="D173" s="78" t="s">
        <v>157</v>
      </c>
      <c r="E173" s="278">
        <f t="shared" ref="E173:T173" si="57">E107</f>
        <v>0</v>
      </c>
      <c r="F173" s="164">
        <f t="shared" si="57"/>
        <v>0</v>
      </c>
      <c r="G173" s="164">
        <f t="shared" si="57"/>
        <v>0</v>
      </c>
      <c r="H173" s="164">
        <f t="shared" si="57"/>
        <v>0</v>
      </c>
      <c r="I173" s="164">
        <f t="shared" si="57"/>
        <v>0</v>
      </c>
      <c r="J173" s="164">
        <f t="shared" si="57"/>
        <v>0</v>
      </c>
      <c r="K173" s="164">
        <f t="shared" si="57"/>
        <v>0</v>
      </c>
      <c r="L173" s="164">
        <f t="shared" si="57"/>
        <v>0</v>
      </c>
      <c r="M173" s="164">
        <f t="shared" si="57"/>
        <v>0</v>
      </c>
      <c r="N173" s="164">
        <f t="shared" si="57"/>
        <v>0</v>
      </c>
      <c r="O173" s="164">
        <f t="shared" si="57"/>
        <v>0</v>
      </c>
      <c r="P173" s="164">
        <f t="shared" si="57"/>
        <v>0</v>
      </c>
      <c r="Q173" s="164">
        <f t="shared" si="57"/>
        <v>0</v>
      </c>
      <c r="R173" s="164">
        <f t="shared" si="57"/>
        <v>0</v>
      </c>
      <c r="S173" s="164">
        <f t="shared" si="57"/>
        <v>0</v>
      </c>
      <c r="T173" s="315">
        <f t="shared" si="57"/>
        <v>0</v>
      </c>
    </row>
    <row r="174" spans="2:20">
      <c r="B174" s="61" t="s">
        <v>102</v>
      </c>
      <c r="C174" s="79"/>
      <c r="D174" s="80" t="s">
        <v>157</v>
      </c>
      <c r="E174" s="201">
        <f t="shared" ref="E174:T174" si="58">E108</f>
        <v>0</v>
      </c>
      <c r="F174" s="101">
        <f t="shared" si="58"/>
        <v>0</v>
      </c>
      <c r="G174" s="101">
        <f t="shared" si="58"/>
        <v>0</v>
      </c>
      <c r="H174" s="101">
        <f t="shared" si="58"/>
        <v>0</v>
      </c>
      <c r="I174" s="101">
        <f t="shared" si="58"/>
        <v>0</v>
      </c>
      <c r="J174" s="101">
        <f t="shared" si="58"/>
        <v>0</v>
      </c>
      <c r="K174" s="101">
        <f t="shared" si="58"/>
        <v>0</v>
      </c>
      <c r="L174" s="101">
        <f t="shared" si="58"/>
        <v>0</v>
      </c>
      <c r="M174" s="101">
        <f t="shared" si="58"/>
        <v>0</v>
      </c>
      <c r="N174" s="101">
        <f t="shared" si="58"/>
        <v>0</v>
      </c>
      <c r="O174" s="101">
        <f t="shared" si="58"/>
        <v>0</v>
      </c>
      <c r="P174" s="101">
        <f t="shared" si="58"/>
        <v>0</v>
      </c>
      <c r="Q174" s="101">
        <f t="shared" si="58"/>
        <v>0</v>
      </c>
      <c r="R174" s="101">
        <f t="shared" si="58"/>
        <v>0</v>
      </c>
      <c r="S174" s="101">
        <f t="shared" si="58"/>
        <v>0</v>
      </c>
      <c r="T174" s="316">
        <f t="shared" si="58"/>
        <v>0</v>
      </c>
    </row>
    <row r="175" spans="2:20" ht="16.5">
      <c r="B175" s="42" t="s">
        <v>226</v>
      </c>
      <c r="C175" s="81"/>
      <c r="D175" s="82" t="s">
        <v>157</v>
      </c>
      <c r="E175" s="200">
        <f t="shared" ref="E175:T175" si="59">E109</f>
        <v>0</v>
      </c>
      <c r="F175" s="103">
        <f t="shared" si="59"/>
        <v>0</v>
      </c>
      <c r="G175" s="103">
        <f t="shared" si="59"/>
        <v>0</v>
      </c>
      <c r="H175" s="103">
        <f t="shared" si="59"/>
        <v>0</v>
      </c>
      <c r="I175" s="103">
        <f t="shared" si="59"/>
        <v>0</v>
      </c>
      <c r="J175" s="103">
        <f t="shared" si="59"/>
        <v>0</v>
      </c>
      <c r="K175" s="103">
        <f t="shared" si="59"/>
        <v>0</v>
      </c>
      <c r="L175" s="103">
        <f t="shared" si="59"/>
        <v>0</v>
      </c>
      <c r="M175" s="103">
        <f t="shared" si="59"/>
        <v>0</v>
      </c>
      <c r="N175" s="103">
        <f t="shared" si="59"/>
        <v>0</v>
      </c>
      <c r="O175" s="103">
        <f t="shared" si="59"/>
        <v>0</v>
      </c>
      <c r="P175" s="103">
        <f t="shared" si="59"/>
        <v>0</v>
      </c>
      <c r="Q175" s="103">
        <f t="shared" si="59"/>
        <v>0</v>
      </c>
      <c r="R175" s="103">
        <f t="shared" si="59"/>
        <v>0</v>
      </c>
      <c r="S175" s="103">
        <f t="shared" si="59"/>
        <v>0</v>
      </c>
      <c r="T175" s="317">
        <f t="shared" si="59"/>
        <v>0</v>
      </c>
    </row>
    <row r="176" spans="2:20">
      <c r="B176" s="61" t="s">
        <v>104</v>
      </c>
      <c r="C176" s="79"/>
      <c r="D176" s="83" t="s">
        <v>157</v>
      </c>
      <c r="E176" s="201">
        <f t="shared" ref="E176:T176" si="60">E110</f>
        <v>0</v>
      </c>
      <c r="F176" s="101">
        <f t="shared" si="60"/>
        <v>0</v>
      </c>
      <c r="G176" s="101">
        <f t="shared" si="60"/>
        <v>0</v>
      </c>
      <c r="H176" s="101">
        <f t="shared" si="60"/>
        <v>0</v>
      </c>
      <c r="I176" s="101">
        <f t="shared" si="60"/>
        <v>0</v>
      </c>
      <c r="J176" s="101">
        <f t="shared" si="60"/>
        <v>0</v>
      </c>
      <c r="K176" s="101">
        <f t="shared" si="60"/>
        <v>0</v>
      </c>
      <c r="L176" s="101">
        <f t="shared" si="60"/>
        <v>0</v>
      </c>
      <c r="M176" s="101">
        <f t="shared" si="60"/>
        <v>0</v>
      </c>
      <c r="N176" s="101">
        <f t="shared" si="60"/>
        <v>0</v>
      </c>
      <c r="O176" s="101">
        <f t="shared" si="60"/>
        <v>0</v>
      </c>
      <c r="P176" s="101">
        <f t="shared" si="60"/>
        <v>0</v>
      </c>
      <c r="Q176" s="101">
        <f t="shared" si="60"/>
        <v>0</v>
      </c>
      <c r="R176" s="101">
        <f t="shared" si="60"/>
        <v>0</v>
      </c>
      <c r="S176" s="101">
        <f t="shared" si="60"/>
        <v>0</v>
      </c>
      <c r="T176" s="316">
        <f t="shared" si="60"/>
        <v>0</v>
      </c>
    </row>
    <row r="177" spans="2:20">
      <c r="B177" s="42" t="s">
        <v>105</v>
      </c>
      <c r="C177" s="90"/>
      <c r="D177" s="82" t="s">
        <v>157</v>
      </c>
      <c r="E177" s="289">
        <f t="shared" ref="E177:T177" si="61">E111</f>
        <v>0</v>
      </c>
      <c r="F177" s="163">
        <f t="shared" si="61"/>
        <v>0</v>
      </c>
      <c r="G177" s="163">
        <f t="shared" si="61"/>
        <v>0</v>
      </c>
      <c r="H177" s="163">
        <f t="shared" si="61"/>
        <v>0</v>
      </c>
      <c r="I177" s="163">
        <f t="shared" si="61"/>
        <v>0</v>
      </c>
      <c r="J177" s="163">
        <f t="shared" si="61"/>
        <v>0</v>
      </c>
      <c r="K177" s="163">
        <f t="shared" si="61"/>
        <v>0</v>
      </c>
      <c r="L177" s="163">
        <f t="shared" si="61"/>
        <v>0</v>
      </c>
      <c r="M177" s="163">
        <f t="shared" si="61"/>
        <v>0</v>
      </c>
      <c r="N177" s="163">
        <f t="shared" si="61"/>
        <v>0</v>
      </c>
      <c r="O177" s="163">
        <f t="shared" si="61"/>
        <v>0</v>
      </c>
      <c r="P177" s="163">
        <f t="shared" si="61"/>
        <v>0</v>
      </c>
      <c r="Q177" s="163">
        <f t="shared" si="61"/>
        <v>0</v>
      </c>
      <c r="R177" s="163">
        <f t="shared" si="61"/>
        <v>0</v>
      </c>
      <c r="S177" s="163">
        <f t="shared" si="61"/>
        <v>0</v>
      </c>
      <c r="T177" s="318">
        <f t="shared" si="61"/>
        <v>0</v>
      </c>
    </row>
    <row r="178" spans="2:20" ht="15" thickBot="1">
      <c r="B178" s="72" t="s">
        <v>106</v>
      </c>
      <c r="C178" s="93"/>
      <c r="D178" s="85" t="s">
        <v>157</v>
      </c>
      <c r="E178" s="105">
        <f t="shared" ref="E178:T178" si="62">E112</f>
        <v>0</v>
      </c>
      <c r="F178" s="106">
        <f t="shared" si="62"/>
        <v>0</v>
      </c>
      <c r="G178" s="106">
        <f t="shared" si="62"/>
        <v>0</v>
      </c>
      <c r="H178" s="106">
        <f t="shared" si="62"/>
        <v>0</v>
      </c>
      <c r="I178" s="106">
        <f t="shared" si="62"/>
        <v>0</v>
      </c>
      <c r="J178" s="106">
        <f t="shared" si="62"/>
        <v>0</v>
      </c>
      <c r="K178" s="106">
        <f t="shared" si="62"/>
        <v>0</v>
      </c>
      <c r="L178" s="106">
        <f t="shared" si="62"/>
        <v>0</v>
      </c>
      <c r="M178" s="106">
        <f t="shared" si="62"/>
        <v>0</v>
      </c>
      <c r="N178" s="106">
        <f t="shared" si="62"/>
        <v>0</v>
      </c>
      <c r="O178" s="106">
        <f t="shared" si="62"/>
        <v>0</v>
      </c>
      <c r="P178" s="106">
        <f t="shared" si="62"/>
        <v>0</v>
      </c>
      <c r="Q178" s="106">
        <f t="shared" si="62"/>
        <v>0</v>
      </c>
      <c r="R178" s="106">
        <f t="shared" si="62"/>
        <v>0</v>
      </c>
      <c r="S178" s="106">
        <f t="shared" si="62"/>
        <v>0</v>
      </c>
      <c r="T178" s="319">
        <f t="shared" si="62"/>
        <v>0</v>
      </c>
    </row>
    <row r="179" spans="2:20" ht="15" thickBot="1">
      <c r="B179" s="469"/>
      <c r="D179" s="279"/>
    </row>
    <row r="180" spans="2:20" ht="30.65" customHeight="1" thickBot="1">
      <c r="B180" s="146" t="s">
        <v>559</v>
      </c>
      <c r="C180" s="147"/>
      <c r="D180" s="141"/>
      <c r="E180" s="1054"/>
      <c r="F180" s="1054"/>
      <c r="G180" s="1054"/>
      <c r="H180" s="1054"/>
      <c r="I180" s="1054"/>
      <c r="J180" s="1054"/>
      <c r="K180" s="1054"/>
      <c r="L180" s="1054"/>
      <c r="M180" s="1054"/>
      <c r="N180" s="1054"/>
      <c r="O180" s="1054"/>
      <c r="P180" s="1054"/>
      <c r="Q180" s="1054"/>
      <c r="R180" s="1054"/>
      <c r="S180" s="1054"/>
      <c r="T180" s="1054"/>
    </row>
    <row r="181" spans="2:20">
      <c r="B181" s="41" t="s">
        <v>100</v>
      </c>
      <c r="C181" s="291"/>
      <c r="D181" s="292" t="s">
        <v>157</v>
      </c>
      <c r="E181" s="278">
        <f t="shared" ref="E181:T181" si="63">MAX(0,E173-E165)</f>
        <v>0</v>
      </c>
      <c r="F181" s="164">
        <f t="shared" si="63"/>
        <v>0</v>
      </c>
      <c r="G181" s="164">
        <f t="shared" si="63"/>
        <v>0</v>
      </c>
      <c r="H181" s="164">
        <f t="shared" si="63"/>
        <v>0</v>
      </c>
      <c r="I181" s="164">
        <f t="shared" si="63"/>
        <v>0</v>
      </c>
      <c r="J181" s="164">
        <f t="shared" si="63"/>
        <v>0</v>
      </c>
      <c r="K181" s="164">
        <f t="shared" si="63"/>
        <v>0</v>
      </c>
      <c r="L181" s="164">
        <f t="shared" si="63"/>
        <v>0</v>
      </c>
      <c r="M181" s="164">
        <f t="shared" si="63"/>
        <v>0</v>
      </c>
      <c r="N181" s="164">
        <f t="shared" si="63"/>
        <v>0</v>
      </c>
      <c r="O181" s="164">
        <f t="shared" si="63"/>
        <v>0</v>
      </c>
      <c r="P181" s="164">
        <f t="shared" si="63"/>
        <v>0</v>
      </c>
      <c r="Q181" s="164">
        <f t="shared" si="63"/>
        <v>0</v>
      </c>
      <c r="R181" s="164">
        <f t="shared" si="63"/>
        <v>0</v>
      </c>
      <c r="S181" s="164">
        <f t="shared" si="63"/>
        <v>0</v>
      </c>
      <c r="T181" s="315">
        <f t="shared" si="63"/>
        <v>0</v>
      </c>
    </row>
    <row r="182" spans="2:20">
      <c r="B182" s="61" t="s">
        <v>102</v>
      </c>
      <c r="C182" s="79"/>
      <c r="D182" s="80" t="s">
        <v>157</v>
      </c>
      <c r="E182" s="201">
        <f t="shared" ref="E182:T182" si="64">MAX(0,E174-E166)</f>
        <v>0</v>
      </c>
      <c r="F182" s="101">
        <f t="shared" si="64"/>
        <v>0</v>
      </c>
      <c r="G182" s="101">
        <f t="shared" si="64"/>
        <v>0</v>
      </c>
      <c r="H182" s="101">
        <f t="shared" si="64"/>
        <v>0</v>
      </c>
      <c r="I182" s="101">
        <f t="shared" si="64"/>
        <v>0</v>
      </c>
      <c r="J182" s="101">
        <f t="shared" si="64"/>
        <v>0</v>
      </c>
      <c r="K182" s="101">
        <f t="shared" si="64"/>
        <v>0</v>
      </c>
      <c r="L182" s="101">
        <f t="shared" si="64"/>
        <v>0</v>
      </c>
      <c r="M182" s="101">
        <f t="shared" si="64"/>
        <v>0</v>
      </c>
      <c r="N182" s="101">
        <f t="shared" si="64"/>
        <v>0</v>
      </c>
      <c r="O182" s="101">
        <f t="shared" si="64"/>
        <v>0</v>
      </c>
      <c r="P182" s="101">
        <f t="shared" si="64"/>
        <v>0</v>
      </c>
      <c r="Q182" s="101">
        <f t="shared" si="64"/>
        <v>0</v>
      </c>
      <c r="R182" s="101">
        <f t="shared" si="64"/>
        <v>0</v>
      </c>
      <c r="S182" s="101">
        <f t="shared" si="64"/>
        <v>0</v>
      </c>
      <c r="T182" s="316">
        <f t="shared" si="64"/>
        <v>0</v>
      </c>
    </row>
    <row r="183" spans="2:20" ht="16.5">
      <c r="B183" s="42" t="s">
        <v>226</v>
      </c>
      <c r="C183" s="81"/>
      <c r="D183" s="82" t="s">
        <v>157</v>
      </c>
      <c r="E183" s="200">
        <f t="shared" ref="E183:T183" si="65">MAX(0,E175-E167)</f>
        <v>0</v>
      </c>
      <c r="F183" s="103">
        <f t="shared" si="65"/>
        <v>0</v>
      </c>
      <c r="G183" s="103">
        <f t="shared" si="65"/>
        <v>0</v>
      </c>
      <c r="H183" s="103">
        <f t="shared" si="65"/>
        <v>0</v>
      </c>
      <c r="I183" s="103">
        <f t="shared" si="65"/>
        <v>0</v>
      </c>
      <c r="J183" s="103">
        <f t="shared" si="65"/>
        <v>0</v>
      </c>
      <c r="K183" s="103">
        <f t="shared" si="65"/>
        <v>0</v>
      </c>
      <c r="L183" s="103">
        <f t="shared" si="65"/>
        <v>0</v>
      </c>
      <c r="M183" s="103">
        <f t="shared" si="65"/>
        <v>0</v>
      </c>
      <c r="N183" s="103">
        <f t="shared" si="65"/>
        <v>0</v>
      </c>
      <c r="O183" s="103">
        <f t="shared" si="65"/>
        <v>0</v>
      </c>
      <c r="P183" s="103">
        <f t="shared" si="65"/>
        <v>0</v>
      </c>
      <c r="Q183" s="103">
        <f t="shared" si="65"/>
        <v>0</v>
      </c>
      <c r="R183" s="103">
        <f t="shared" si="65"/>
        <v>0</v>
      </c>
      <c r="S183" s="103">
        <f t="shared" si="65"/>
        <v>0</v>
      </c>
      <c r="T183" s="317">
        <f t="shared" si="65"/>
        <v>0</v>
      </c>
    </row>
    <row r="184" spans="2:20">
      <c r="B184" s="61" t="s">
        <v>104</v>
      </c>
      <c r="C184" s="79"/>
      <c r="D184" s="83" t="s">
        <v>157</v>
      </c>
      <c r="E184" s="201">
        <f t="shared" ref="E184:T184" si="66">MAX(0,E176-E168)</f>
        <v>0</v>
      </c>
      <c r="F184" s="101">
        <f t="shared" si="66"/>
        <v>0</v>
      </c>
      <c r="G184" s="101">
        <f t="shared" si="66"/>
        <v>0</v>
      </c>
      <c r="H184" s="101">
        <f t="shared" si="66"/>
        <v>0</v>
      </c>
      <c r="I184" s="101">
        <f t="shared" si="66"/>
        <v>0</v>
      </c>
      <c r="J184" s="101">
        <f t="shared" si="66"/>
        <v>0</v>
      </c>
      <c r="K184" s="101">
        <f t="shared" si="66"/>
        <v>0</v>
      </c>
      <c r="L184" s="101">
        <f t="shared" si="66"/>
        <v>0</v>
      </c>
      <c r="M184" s="101">
        <f t="shared" si="66"/>
        <v>0</v>
      </c>
      <c r="N184" s="101">
        <f t="shared" si="66"/>
        <v>0</v>
      </c>
      <c r="O184" s="101">
        <f t="shared" si="66"/>
        <v>0</v>
      </c>
      <c r="P184" s="101">
        <f t="shared" si="66"/>
        <v>0</v>
      </c>
      <c r="Q184" s="101">
        <f t="shared" si="66"/>
        <v>0</v>
      </c>
      <c r="R184" s="101">
        <f t="shared" si="66"/>
        <v>0</v>
      </c>
      <c r="S184" s="101">
        <f t="shared" si="66"/>
        <v>0</v>
      </c>
      <c r="T184" s="316">
        <f t="shared" si="66"/>
        <v>0</v>
      </c>
    </row>
    <row r="185" spans="2:20">
      <c r="B185" s="42" t="s">
        <v>105</v>
      </c>
      <c r="C185" s="90"/>
      <c r="D185" s="82" t="s">
        <v>157</v>
      </c>
      <c r="E185" s="289">
        <f t="shared" ref="E185:T185" si="67">MAX(0,E177-E169)</f>
        <v>0</v>
      </c>
      <c r="F185" s="163">
        <f t="shared" si="67"/>
        <v>0</v>
      </c>
      <c r="G185" s="163">
        <f t="shared" si="67"/>
        <v>0</v>
      </c>
      <c r="H185" s="163">
        <f t="shared" si="67"/>
        <v>0</v>
      </c>
      <c r="I185" s="163">
        <f t="shared" si="67"/>
        <v>0</v>
      </c>
      <c r="J185" s="163">
        <f t="shared" si="67"/>
        <v>0</v>
      </c>
      <c r="K185" s="163">
        <f t="shared" si="67"/>
        <v>0</v>
      </c>
      <c r="L185" s="163">
        <f t="shared" si="67"/>
        <v>0</v>
      </c>
      <c r="M185" s="163">
        <f t="shared" si="67"/>
        <v>0</v>
      </c>
      <c r="N185" s="163">
        <f t="shared" si="67"/>
        <v>0</v>
      </c>
      <c r="O185" s="163">
        <f t="shared" si="67"/>
        <v>0</v>
      </c>
      <c r="P185" s="163">
        <f t="shared" si="67"/>
        <v>0</v>
      </c>
      <c r="Q185" s="163">
        <f t="shared" si="67"/>
        <v>0</v>
      </c>
      <c r="R185" s="163">
        <f t="shared" si="67"/>
        <v>0</v>
      </c>
      <c r="S185" s="163">
        <f t="shared" si="67"/>
        <v>0</v>
      </c>
      <c r="T185" s="318">
        <f t="shared" si="67"/>
        <v>0</v>
      </c>
    </row>
    <row r="186" spans="2:20" ht="15" thickBot="1">
      <c r="B186" s="72" t="s">
        <v>106</v>
      </c>
      <c r="C186" s="93"/>
      <c r="D186" s="85" t="s">
        <v>157</v>
      </c>
      <c r="E186" s="105">
        <f t="shared" ref="E186:T186" si="68">MAX(0,E178-E170)</f>
        <v>0</v>
      </c>
      <c r="F186" s="106">
        <f t="shared" si="68"/>
        <v>0</v>
      </c>
      <c r="G186" s="106">
        <f t="shared" si="68"/>
        <v>0</v>
      </c>
      <c r="H186" s="106">
        <f t="shared" si="68"/>
        <v>0</v>
      </c>
      <c r="I186" s="106">
        <f t="shared" si="68"/>
        <v>0</v>
      </c>
      <c r="J186" s="106">
        <f t="shared" si="68"/>
        <v>0</v>
      </c>
      <c r="K186" s="106">
        <f t="shared" si="68"/>
        <v>0</v>
      </c>
      <c r="L186" s="106">
        <f t="shared" si="68"/>
        <v>0</v>
      </c>
      <c r="M186" s="106">
        <f t="shared" si="68"/>
        <v>0</v>
      </c>
      <c r="N186" s="106">
        <f t="shared" si="68"/>
        <v>0</v>
      </c>
      <c r="O186" s="106">
        <f t="shared" si="68"/>
        <v>0</v>
      </c>
      <c r="P186" s="106">
        <f t="shared" si="68"/>
        <v>0</v>
      </c>
      <c r="Q186" s="106">
        <f t="shared" si="68"/>
        <v>0</v>
      </c>
      <c r="R186" s="106">
        <f t="shared" si="68"/>
        <v>0</v>
      </c>
      <c r="S186" s="106">
        <f t="shared" si="68"/>
        <v>0</v>
      </c>
      <c r="T186" s="319">
        <f t="shared" si="68"/>
        <v>0</v>
      </c>
    </row>
    <row r="187" spans="2:20" ht="15" thickBot="1"/>
    <row r="188" spans="2:20" ht="19" thickBot="1">
      <c r="B188" s="1649" t="s">
        <v>422</v>
      </c>
      <c r="C188" s="1650"/>
      <c r="D188" s="1651"/>
    </row>
    <row r="189" spans="2:20" ht="108.65" customHeight="1" thickBot="1">
      <c r="B189" s="1653"/>
      <c r="C189" s="1654"/>
      <c r="D189" s="1655"/>
      <c r="F189" s="1054"/>
    </row>
    <row r="190" spans="2:20" ht="15" thickBot="1">
      <c r="B190" s="469"/>
      <c r="D190" s="22"/>
      <c r="E190" s="1054"/>
      <c r="G190" s="1054"/>
      <c r="H190" s="1054"/>
      <c r="I190" s="1054"/>
      <c r="J190" s="44"/>
      <c r="K190" s="44"/>
      <c r="L190" s="44"/>
      <c r="M190" s="44"/>
      <c r="N190" s="44"/>
      <c r="O190" s="44"/>
      <c r="P190" s="44"/>
      <c r="Q190" s="44"/>
      <c r="R190" s="44"/>
      <c r="S190" s="44"/>
      <c r="T190" s="44"/>
    </row>
    <row r="191" spans="2:20" ht="38.5" customHeight="1" thickBot="1">
      <c r="B191" s="142" t="s">
        <v>555</v>
      </c>
      <c r="C191" s="548"/>
      <c r="D191" s="549"/>
      <c r="E191" s="146">
        <f>E$6</f>
        <v>1900</v>
      </c>
      <c r="F191" s="147">
        <f t="shared" ref="F191:S191" si="69">F$6</f>
        <v>1901</v>
      </c>
      <c r="G191" s="147">
        <f t="shared" si="69"/>
        <v>1902</v>
      </c>
      <c r="H191" s="147">
        <f t="shared" si="69"/>
        <v>1903</v>
      </c>
      <c r="I191" s="147">
        <f t="shared" si="69"/>
        <v>1904</v>
      </c>
      <c r="J191" s="147">
        <f t="shared" si="69"/>
        <v>1905</v>
      </c>
      <c r="K191" s="147">
        <f t="shared" si="69"/>
        <v>1906</v>
      </c>
      <c r="L191" s="147">
        <f t="shared" si="69"/>
        <v>1907</v>
      </c>
      <c r="M191" s="147">
        <f t="shared" si="69"/>
        <v>1908</v>
      </c>
      <c r="N191" s="147">
        <f t="shared" si="69"/>
        <v>1909</v>
      </c>
      <c r="O191" s="147">
        <f t="shared" si="69"/>
        <v>1910</v>
      </c>
      <c r="P191" s="147">
        <f t="shared" si="69"/>
        <v>1911</v>
      </c>
      <c r="Q191" s="147">
        <f t="shared" si="69"/>
        <v>1912</v>
      </c>
      <c r="R191" s="147">
        <f t="shared" si="69"/>
        <v>1913</v>
      </c>
      <c r="S191" s="147">
        <f t="shared" si="69"/>
        <v>1914</v>
      </c>
      <c r="T191" s="141">
        <f>T$6</f>
        <v>1915</v>
      </c>
    </row>
    <row r="192" spans="2:20">
      <c r="B192" s="550" t="s">
        <v>102</v>
      </c>
      <c r="C192" s="77"/>
      <c r="D192" s="292" t="s">
        <v>157</v>
      </c>
      <c r="E192" s="278">
        <f t="shared" ref="E192:T192" si="70">E124*E14</f>
        <v>0</v>
      </c>
      <c r="F192" s="164">
        <f t="shared" si="70"/>
        <v>0</v>
      </c>
      <c r="G192" s="164">
        <f t="shared" si="70"/>
        <v>0</v>
      </c>
      <c r="H192" s="164">
        <f t="shared" si="70"/>
        <v>0</v>
      </c>
      <c r="I192" s="164">
        <f t="shared" si="70"/>
        <v>0</v>
      </c>
      <c r="J192" s="164">
        <f t="shared" si="70"/>
        <v>0</v>
      </c>
      <c r="K192" s="164">
        <f t="shared" si="70"/>
        <v>0</v>
      </c>
      <c r="L192" s="164">
        <f t="shared" si="70"/>
        <v>0</v>
      </c>
      <c r="M192" s="551">
        <f t="shared" si="70"/>
        <v>0</v>
      </c>
      <c r="N192" s="551">
        <f t="shared" si="70"/>
        <v>0</v>
      </c>
      <c r="O192" s="164">
        <f t="shared" si="70"/>
        <v>0</v>
      </c>
      <c r="P192" s="164">
        <f t="shared" si="70"/>
        <v>0</v>
      </c>
      <c r="Q192" s="164">
        <f t="shared" si="70"/>
        <v>0</v>
      </c>
      <c r="R192" s="164">
        <f t="shared" si="70"/>
        <v>0</v>
      </c>
      <c r="S192" s="164">
        <f t="shared" si="70"/>
        <v>0</v>
      </c>
      <c r="T192" s="315">
        <f t="shared" si="70"/>
        <v>0</v>
      </c>
    </row>
    <row r="193" spans="1:20" ht="17" thickBot="1">
      <c r="B193" s="368" t="s">
        <v>226</v>
      </c>
      <c r="C193" s="403"/>
      <c r="D193" s="552" t="s">
        <v>157</v>
      </c>
      <c r="E193" s="105">
        <f t="shared" ref="E193:T193" si="71">E125*E15</f>
        <v>0</v>
      </c>
      <c r="F193" s="106">
        <f t="shared" si="71"/>
        <v>0</v>
      </c>
      <c r="G193" s="106">
        <f t="shared" si="71"/>
        <v>0</v>
      </c>
      <c r="H193" s="106">
        <f t="shared" si="71"/>
        <v>0</v>
      </c>
      <c r="I193" s="106">
        <f t="shared" si="71"/>
        <v>0</v>
      </c>
      <c r="J193" s="106">
        <f t="shared" si="71"/>
        <v>0</v>
      </c>
      <c r="K193" s="106">
        <f t="shared" si="71"/>
        <v>0</v>
      </c>
      <c r="L193" s="553">
        <f t="shared" si="71"/>
        <v>0</v>
      </c>
      <c r="M193" s="554">
        <f t="shared" si="71"/>
        <v>0</v>
      </c>
      <c r="N193" s="555">
        <f t="shared" si="71"/>
        <v>0</v>
      </c>
      <c r="O193" s="106">
        <f t="shared" si="71"/>
        <v>0</v>
      </c>
      <c r="P193" s="106">
        <f t="shared" si="71"/>
        <v>0</v>
      </c>
      <c r="Q193" s="106">
        <f t="shared" si="71"/>
        <v>0</v>
      </c>
      <c r="R193" s="556">
        <f t="shared" si="71"/>
        <v>0</v>
      </c>
      <c r="S193" s="556">
        <f t="shared" si="71"/>
        <v>0</v>
      </c>
      <c r="T193" s="557">
        <f t="shared" si="71"/>
        <v>0</v>
      </c>
    </row>
    <row r="194" spans="1:20" ht="18" customHeight="1" thickBot="1">
      <c r="B194" s="560"/>
      <c r="C194" s="241"/>
      <c r="D194" s="561"/>
      <c r="O194" s="399"/>
      <c r="P194" s="399"/>
      <c r="Q194" s="399"/>
      <c r="R194" s="542"/>
      <c r="S194" s="542"/>
      <c r="T194" s="542"/>
    </row>
    <row r="195" spans="1:20" ht="38.5" customHeight="1" thickBot="1">
      <c r="B195" s="218" t="s">
        <v>558</v>
      </c>
      <c r="C195" s="140"/>
      <c r="D195" s="220"/>
      <c r="E195" s="146">
        <f>E$6</f>
        <v>1900</v>
      </c>
      <c r="F195" s="147">
        <f t="shared" ref="F195:T195" si="72">F$6</f>
        <v>1901</v>
      </c>
      <c r="G195" s="147">
        <f t="shared" si="72"/>
        <v>1902</v>
      </c>
      <c r="H195" s="147">
        <f t="shared" si="72"/>
        <v>1903</v>
      </c>
      <c r="I195" s="147">
        <f t="shared" si="72"/>
        <v>1904</v>
      </c>
      <c r="J195" s="147">
        <f t="shared" si="72"/>
        <v>1905</v>
      </c>
      <c r="K195" s="147">
        <f t="shared" si="72"/>
        <v>1906</v>
      </c>
      <c r="L195" s="147">
        <f t="shared" si="72"/>
        <v>1907</v>
      </c>
      <c r="M195" s="147">
        <f t="shared" si="72"/>
        <v>1908</v>
      </c>
      <c r="N195" s="147">
        <f t="shared" si="72"/>
        <v>1909</v>
      </c>
      <c r="O195" s="147">
        <f t="shared" si="72"/>
        <v>1910</v>
      </c>
      <c r="P195" s="147">
        <f t="shared" si="72"/>
        <v>1911</v>
      </c>
      <c r="Q195" s="147">
        <f t="shared" si="72"/>
        <v>1912</v>
      </c>
      <c r="R195" s="147">
        <f t="shared" si="72"/>
        <v>1913</v>
      </c>
      <c r="S195" s="147">
        <f t="shared" si="72"/>
        <v>1914</v>
      </c>
      <c r="T195" s="141">
        <f t="shared" si="72"/>
        <v>1915</v>
      </c>
    </row>
    <row r="196" spans="1:20">
      <c r="B196" s="60" t="s">
        <v>102</v>
      </c>
      <c r="C196" s="86"/>
      <c r="D196" s="78" t="s">
        <v>157</v>
      </c>
      <c r="E196" s="278">
        <f>IF($E$131="Nein",E192*E14,'4b) Berechnungen zu real. Wert.'!E18*E14)</f>
        <v>0</v>
      </c>
      <c r="F196" s="164">
        <f>IF($E$131="Nein",F192*F14,'4b) Berechnungen zu real. Wert.'!F18*F14)</f>
        <v>0</v>
      </c>
      <c r="G196" s="164">
        <f>IF($E$131="Nein",G192*G14,'4b) Berechnungen zu real. Wert.'!G18*G14)</f>
        <v>0</v>
      </c>
      <c r="H196" s="164">
        <f>IF($E$131="Nein",H192*H14,'4b) Berechnungen zu real. Wert.'!H18*H14)</f>
        <v>0</v>
      </c>
      <c r="I196" s="164">
        <f>IF($E$131="Nein",I192*I14,'4b) Berechnungen zu real. Wert.'!I18*I14)</f>
        <v>0</v>
      </c>
      <c r="J196" s="164">
        <f>IF($E$131="Nein",J192*J14,'4b) Berechnungen zu real. Wert.'!J18*J14)</f>
        <v>0</v>
      </c>
      <c r="K196" s="164">
        <f>IF($E$131="Nein",K192*K14,'4b) Berechnungen zu real. Wert.'!K18*K14)</f>
        <v>0</v>
      </c>
      <c r="L196" s="164">
        <f>IF($E$131="Nein",L192*L14,'4b) Berechnungen zu real. Wert.'!L18*L14)</f>
        <v>0</v>
      </c>
      <c r="M196" s="164">
        <f>IF($E$131="Nein",M192*M14,'4b) Berechnungen zu real. Wert.'!M18*M14)</f>
        <v>0</v>
      </c>
      <c r="N196" s="164">
        <f>IF($E$131="Nein",N192*N14,'4b) Berechnungen zu real. Wert.'!N18*N14)</f>
        <v>0</v>
      </c>
      <c r="O196" s="164">
        <f>IF($E$131="Nein",O192*O14,'4b) Berechnungen zu real. Wert.'!O18*O14)</f>
        <v>0</v>
      </c>
      <c r="P196" s="164">
        <f>IF($E$131="Nein",P192*P14,'4b) Berechnungen zu real. Wert.'!P18*P14)</f>
        <v>0</v>
      </c>
      <c r="Q196" s="164">
        <f>IF($E$131="Nein",Q192*Q14,'4b) Berechnungen zu real. Wert.'!Q18*Q14)</f>
        <v>0</v>
      </c>
      <c r="R196" s="164">
        <f>IF($E$131="Nein",R192*R14,'4b) Berechnungen zu real. Wert.'!R18*R14)</f>
        <v>0</v>
      </c>
      <c r="S196" s="164">
        <f>IF($E$131="Nein",S192,IF('4c) Berechnungen_MFS'!$E$99="Nein",'4b) Berechnungen zu real. Wert.'!S18*S14,('4b) Berechnungen zu real. Wert.'!S18+'4b) Berechnungen zu real. Wert.'!T18)*S14))</f>
        <v>0</v>
      </c>
      <c r="T196" s="315">
        <f>IF($E$131="Nein",T192,IF('4c) Berechnungen_MFS'!$E$99="Nein",0,'4b) Berechnungen zu real. Wert.'!U18*T14))</f>
        <v>0</v>
      </c>
    </row>
    <row r="197" spans="1:20" ht="17" thickBot="1">
      <c r="B197" s="43" t="s">
        <v>226</v>
      </c>
      <c r="C197" s="558"/>
      <c r="D197" s="290" t="s">
        <v>157</v>
      </c>
      <c r="E197" s="106">
        <f>IF($E$131="Nein",E193*E15,'4b) Berechnungen zu real. Wert.'!E19*E15)</f>
        <v>0</v>
      </c>
      <c r="F197" s="106">
        <f>IF($E$131="Nein",F193*F15,'4b) Berechnungen zu real. Wert.'!F19*F15)</f>
        <v>0</v>
      </c>
      <c r="G197" s="106">
        <f>IF($E$131="Nein",G193*G15,'4b) Berechnungen zu real. Wert.'!G19*G15)</f>
        <v>0</v>
      </c>
      <c r="H197" s="106">
        <f>IF($E$131="Nein",H193*H15,'4b) Berechnungen zu real. Wert.'!H19*H15)</f>
        <v>0</v>
      </c>
      <c r="I197" s="106">
        <f>IF($E$131="Nein",I193*I15,'4b) Berechnungen zu real. Wert.'!I19*I15)</f>
        <v>0</v>
      </c>
      <c r="J197" s="106">
        <f>IF($E$131="Nein",J193*J15,'4b) Berechnungen zu real. Wert.'!J19*J15)</f>
        <v>0</v>
      </c>
      <c r="K197" s="106">
        <f>IF($E$131="Nein",K193*K15,'4b) Berechnungen zu real. Wert.'!K19*K15)</f>
        <v>0</v>
      </c>
      <c r="L197" s="106">
        <f>IF($E$131="Nein",L193*L15,'4b) Berechnungen zu real. Wert.'!L19*L15)</f>
        <v>0</v>
      </c>
      <c r="M197" s="555">
        <f>IF($E$131="Nein",M193*M15,'4b) Berechnungen zu real. Wert.'!M19*M15)</f>
        <v>0</v>
      </c>
      <c r="N197" s="555">
        <f>IF($E$131="Nein",N193*N15,'4b) Berechnungen zu real. Wert.'!N19*N15)</f>
        <v>0</v>
      </c>
      <c r="O197" s="106">
        <f>IF($E$131="Nein",O193*O15,'4b) Berechnungen zu real. Wert.'!O19*O15)</f>
        <v>0</v>
      </c>
      <c r="P197" s="106">
        <f>IF($E$131="Nein",P193*P15,'4b) Berechnungen zu real. Wert.'!P19*P15)</f>
        <v>0</v>
      </c>
      <c r="Q197" s="106">
        <f>IF($E$131="Nein",Q193*Q15,'4b) Berechnungen zu real. Wert.'!Q19*Q15)</f>
        <v>0</v>
      </c>
      <c r="R197" s="555">
        <f>IF($E$131="Nein",R193*R15,'4b) Berechnungen zu real. Wert.'!R19*R15)</f>
        <v>0</v>
      </c>
      <c r="S197" s="106">
        <f>IF($E$131="Nein",S193,IF('4c) Berechnungen_MFS'!$E$99="Nein",'4b) Berechnungen zu real. Wert.'!S19*S15,('4b) Berechnungen zu real. Wert.'!S19+'4b) Berechnungen zu real. Wert.'!T19)*S15))</f>
        <v>0</v>
      </c>
      <c r="T197" s="319">
        <f>IF($E$131="Nein",T193,IF('4c) Berechnungen_MFS'!$E$99="Nein",0,'4b) Berechnungen zu real. Wert.'!U19*T15))</f>
        <v>0</v>
      </c>
    </row>
    <row r="198" spans="1:20" ht="15" thickBot="1">
      <c r="B198" s="560"/>
      <c r="C198" s="241"/>
      <c r="D198" s="561"/>
    </row>
    <row r="199" spans="1:20" ht="38.5" customHeight="1" thickBot="1">
      <c r="B199" s="559" t="s">
        <v>557</v>
      </c>
      <c r="C199" s="140"/>
      <c r="D199" s="141"/>
      <c r="E199" s="146">
        <f>E$6</f>
        <v>1900</v>
      </c>
      <c r="F199" s="147">
        <f t="shared" ref="F199:T199" si="73">F$6</f>
        <v>1901</v>
      </c>
      <c r="G199" s="147">
        <f t="shared" si="73"/>
        <v>1902</v>
      </c>
      <c r="H199" s="147">
        <f t="shared" si="73"/>
        <v>1903</v>
      </c>
      <c r="I199" s="147">
        <f t="shared" si="73"/>
        <v>1904</v>
      </c>
      <c r="J199" s="147">
        <f t="shared" si="73"/>
        <v>1905</v>
      </c>
      <c r="K199" s="147">
        <f t="shared" si="73"/>
        <v>1906</v>
      </c>
      <c r="L199" s="147">
        <f t="shared" si="73"/>
        <v>1907</v>
      </c>
      <c r="M199" s="147">
        <f t="shared" si="73"/>
        <v>1908</v>
      </c>
      <c r="N199" s="147">
        <f t="shared" si="73"/>
        <v>1909</v>
      </c>
      <c r="O199" s="147">
        <f t="shared" si="73"/>
        <v>1910</v>
      </c>
      <c r="P199" s="147">
        <f t="shared" si="73"/>
        <v>1911</v>
      </c>
      <c r="Q199" s="147">
        <f t="shared" si="73"/>
        <v>1912</v>
      </c>
      <c r="R199" s="147">
        <f t="shared" si="73"/>
        <v>1913</v>
      </c>
      <c r="S199" s="147">
        <f t="shared" si="73"/>
        <v>1914</v>
      </c>
      <c r="T199" s="141">
        <f t="shared" si="73"/>
        <v>1915</v>
      </c>
    </row>
    <row r="200" spans="1:20">
      <c r="B200" s="60" t="s">
        <v>102</v>
      </c>
      <c r="C200" s="86"/>
      <c r="D200" s="78" t="s">
        <v>157</v>
      </c>
      <c r="E200" s="278">
        <f>IF(E196+E197=0,E192,E196/(E196+E197)*(E192+E193))</f>
        <v>0</v>
      </c>
      <c r="F200" s="164">
        <f t="shared" ref="F200:T200" si="74">IF(F196+F197=0,F192,F196/(F196+F197)*(F192+F193))</f>
        <v>0</v>
      </c>
      <c r="G200" s="164">
        <f t="shared" si="74"/>
        <v>0</v>
      </c>
      <c r="H200" s="164">
        <f t="shared" si="74"/>
        <v>0</v>
      </c>
      <c r="I200" s="164">
        <f t="shared" si="74"/>
        <v>0</v>
      </c>
      <c r="J200" s="164">
        <f t="shared" si="74"/>
        <v>0</v>
      </c>
      <c r="K200" s="164">
        <f t="shared" si="74"/>
        <v>0</v>
      </c>
      <c r="L200" s="164">
        <f t="shared" si="74"/>
        <v>0</v>
      </c>
      <c r="M200" s="164">
        <f t="shared" si="74"/>
        <v>0</v>
      </c>
      <c r="N200" s="164">
        <f t="shared" si="74"/>
        <v>0</v>
      </c>
      <c r="O200" s="164">
        <f t="shared" si="74"/>
        <v>0</v>
      </c>
      <c r="P200" s="164">
        <f t="shared" si="74"/>
        <v>0</v>
      </c>
      <c r="Q200" s="164">
        <f t="shared" si="74"/>
        <v>0</v>
      </c>
      <c r="R200" s="164">
        <f t="shared" si="74"/>
        <v>0</v>
      </c>
      <c r="S200" s="164">
        <f t="shared" si="74"/>
        <v>0</v>
      </c>
      <c r="T200" s="315">
        <f t="shared" si="74"/>
        <v>0</v>
      </c>
    </row>
    <row r="201" spans="1:20" ht="17" thickBot="1">
      <c r="B201" s="43" t="s">
        <v>226</v>
      </c>
      <c r="C201" s="93"/>
      <c r="D201" s="290" t="s">
        <v>157</v>
      </c>
      <c r="E201" s="105">
        <f>IF(E196+E197=0,E193,E197/(E196+E197)*(E192+E193))</f>
        <v>0</v>
      </c>
      <c r="F201" s="106">
        <f>IF(F196+F197=0,F193,F197/(F196+F197)*(F192+F193))</f>
        <v>0</v>
      </c>
      <c r="G201" s="106">
        <f t="shared" ref="G201:T201" si="75">IF(G196+G197=0,G193,G197/(G196+G197)*(G192+G193))</f>
        <v>0</v>
      </c>
      <c r="H201" s="106">
        <f t="shared" si="75"/>
        <v>0</v>
      </c>
      <c r="I201" s="106">
        <f t="shared" si="75"/>
        <v>0</v>
      </c>
      <c r="J201" s="106">
        <f t="shared" si="75"/>
        <v>0</v>
      </c>
      <c r="K201" s="106">
        <f t="shared" si="75"/>
        <v>0</v>
      </c>
      <c r="L201" s="106">
        <f t="shared" si="75"/>
        <v>0</v>
      </c>
      <c r="M201" s="555">
        <f t="shared" si="75"/>
        <v>0</v>
      </c>
      <c r="N201" s="555">
        <f t="shared" si="75"/>
        <v>0</v>
      </c>
      <c r="O201" s="106">
        <f t="shared" si="75"/>
        <v>0</v>
      </c>
      <c r="P201" s="106">
        <f t="shared" si="75"/>
        <v>0</v>
      </c>
      <c r="Q201" s="106">
        <f t="shared" si="75"/>
        <v>0</v>
      </c>
      <c r="R201" s="555">
        <f t="shared" si="75"/>
        <v>0</v>
      </c>
      <c r="S201" s="106">
        <f t="shared" si="75"/>
        <v>0</v>
      </c>
      <c r="T201" s="319">
        <f t="shared" si="75"/>
        <v>0</v>
      </c>
    </row>
    <row r="202" spans="1:20" ht="15" thickBot="1"/>
    <row r="203" spans="1:20" s="526" customFormat="1" ht="19" thickBot="1">
      <c r="A203" s="533"/>
      <c r="B203" s="1649" t="s">
        <v>423</v>
      </c>
      <c r="C203" s="1650"/>
      <c r="D203" s="1651"/>
      <c r="E203" s="537"/>
      <c r="F203" s="537"/>
      <c r="G203" s="537"/>
      <c r="H203" s="537"/>
      <c r="I203" s="537"/>
      <c r="J203" s="537"/>
      <c r="K203" s="537"/>
      <c r="L203" s="537"/>
      <c r="M203" s="537"/>
      <c r="N203" s="537"/>
      <c r="O203" s="537"/>
      <c r="P203" s="537"/>
      <c r="Q203" s="537"/>
      <c r="R203" s="537"/>
      <c r="S203" s="537"/>
      <c r="T203" s="537"/>
    </row>
    <row r="204" spans="1:20" ht="44.15" customHeight="1" thickBot="1">
      <c r="B204" s="1653"/>
      <c r="C204" s="1654"/>
      <c r="D204" s="1655"/>
      <c r="F204" s="1054"/>
    </row>
    <row r="205" spans="1:20" ht="18" customHeight="1" thickBot="1">
      <c r="B205" s="469"/>
      <c r="D205" s="22"/>
      <c r="E205" s="1054"/>
      <c r="G205" s="1054"/>
      <c r="H205" s="1054"/>
      <c r="I205" s="1054"/>
      <c r="J205" s="44"/>
      <c r="K205" s="44"/>
      <c r="L205" s="44"/>
      <c r="M205" s="44"/>
      <c r="N205" s="44"/>
      <c r="O205" s="44"/>
      <c r="P205" s="44"/>
      <c r="Q205" s="44"/>
      <c r="R205" s="44"/>
      <c r="S205" s="44"/>
      <c r="T205" s="44"/>
    </row>
    <row r="206" spans="1:20" ht="38.5" customHeight="1" thickBot="1">
      <c r="B206" s="142" t="s">
        <v>424</v>
      </c>
      <c r="C206" s="145"/>
      <c r="D206" s="144"/>
      <c r="E206" s="146">
        <f>E$6</f>
        <v>1900</v>
      </c>
      <c r="F206" s="147">
        <f t="shared" ref="F206:T206" si="76">F$6</f>
        <v>1901</v>
      </c>
      <c r="G206" s="147">
        <f t="shared" si="76"/>
        <v>1902</v>
      </c>
      <c r="H206" s="147">
        <f t="shared" si="76"/>
        <v>1903</v>
      </c>
      <c r="I206" s="147">
        <f t="shared" si="76"/>
        <v>1904</v>
      </c>
      <c r="J206" s="147">
        <f t="shared" si="76"/>
        <v>1905</v>
      </c>
      <c r="K206" s="147">
        <f t="shared" si="76"/>
        <v>1906</v>
      </c>
      <c r="L206" s="147">
        <f t="shared" si="76"/>
        <v>1907</v>
      </c>
      <c r="M206" s="147">
        <f t="shared" si="76"/>
        <v>1908</v>
      </c>
      <c r="N206" s="147">
        <f t="shared" si="76"/>
        <v>1909</v>
      </c>
      <c r="O206" s="147">
        <f t="shared" si="76"/>
        <v>1910</v>
      </c>
      <c r="P206" s="147">
        <f t="shared" si="76"/>
        <v>1911</v>
      </c>
      <c r="Q206" s="147">
        <f t="shared" si="76"/>
        <v>1912</v>
      </c>
      <c r="R206" s="147">
        <f t="shared" si="76"/>
        <v>1913</v>
      </c>
      <c r="S206" s="147">
        <f t="shared" si="76"/>
        <v>1914</v>
      </c>
      <c r="T206" s="141">
        <f t="shared" si="76"/>
        <v>1915</v>
      </c>
    </row>
    <row r="207" spans="1:20" ht="18" customHeight="1">
      <c r="B207" s="60" t="s">
        <v>100</v>
      </c>
      <c r="C207" s="86"/>
      <c r="D207" s="78" t="s">
        <v>101</v>
      </c>
      <c r="E207" s="278">
        <f t="shared" ref="E207:T207" si="77">E55-E45</f>
        <v>-62.08</v>
      </c>
      <c r="F207" s="164">
        <f t="shared" si="77"/>
        <v>-62.08</v>
      </c>
      <c r="G207" s="164">
        <f t="shared" si="77"/>
        <v>-62.08</v>
      </c>
      <c r="H207" s="164">
        <f t="shared" si="77"/>
        <v>-62.08</v>
      </c>
      <c r="I207" s="164">
        <f t="shared" si="77"/>
        <v>-62.08</v>
      </c>
      <c r="J207" s="164">
        <f t="shared" si="77"/>
        <v>-62.08</v>
      </c>
      <c r="K207" s="164">
        <f t="shared" si="77"/>
        <v>-62.08</v>
      </c>
      <c r="L207" s="164">
        <f t="shared" si="77"/>
        <v>-62.08</v>
      </c>
      <c r="M207" s="164">
        <f t="shared" si="77"/>
        <v>-62.08</v>
      </c>
      <c r="N207" s="164">
        <f t="shared" si="77"/>
        <v>-62.08</v>
      </c>
      <c r="O207" s="164">
        <f t="shared" si="77"/>
        <v>-62.08</v>
      </c>
      <c r="P207" s="164">
        <f t="shared" si="77"/>
        <v>-62.08</v>
      </c>
      <c r="Q207" s="164">
        <f t="shared" si="77"/>
        <v>-62.08</v>
      </c>
      <c r="R207" s="164">
        <f t="shared" si="77"/>
        <v>-62.08</v>
      </c>
      <c r="S207" s="164">
        <f t="shared" si="77"/>
        <v>-62.08</v>
      </c>
      <c r="T207" s="315">
        <f t="shared" si="77"/>
        <v>-62.08</v>
      </c>
    </row>
    <row r="208" spans="1:20" ht="18" customHeight="1">
      <c r="B208" s="61" t="s">
        <v>102</v>
      </c>
      <c r="C208" s="79"/>
      <c r="D208" s="80" t="s">
        <v>101</v>
      </c>
      <c r="E208" s="201">
        <f t="shared" ref="E208:T208" si="78">E56-E46</f>
        <v>-184.23</v>
      </c>
      <c r="F208" s="101">
        <f t="shared" si="78"/>
        <v>-184.23</v>
      </c>
      <c r="G208" s="101">
        <f t="shared" si="78"/>
        <v>-184.23</v>
      </c>
      <c r="H208" s="101">
        <f t="shared" si="78"/>
        <v>-184.23</v>
      </c>
      <c r="I208" s="101">
        <f t="shared" si="78"/>
        <v>-184.23</v>
      </c>
      <c r="J208" s="101">
        <f t="shared" si="78"/>
        <v>-184.23</v>
      </c>
      <c r="K208" s="101">
        <f t="shared" si="78"/>
        <v>-184.23</v>
      </c>
      <c r="L208" s="101">
        <f t="shared" si="78"/>
        <v>-184.23</v>
      </c>
      <c r="M208" s="101">
        <f t="shared" si="78"/>
        <v>-184.23</v>
      </c>
      <c r="N208" s="101">
        <f t="shared" si="78"/>
        <v>-184.23</v>
      </c>
      <c r="O208" s="101">
        <f t="shared" si="78"/>
        <v>-184.23</v>
      </c>
      <c r="P208" s="101">
        <f t="shared" si="78"/>
        <v>-184.23</v>
      </c>
      <c r="Q208" s="101">
        <f t="shared" si="78"/>
        <v>-184.23</v>
      </c>
      <c r="R208" s="101">
        <f t="shared" si="78"/>
        <v>-184.23</v>
      </c>
      <c r="S208" s="101">
        <f t="shared" si="78"/>
        <v>-184.23</v>
      </c>
      <c r="T208" s="316">
        <f t="shared" si="78"/>
        <v>-184.23</v>
      </c>
    </row>
    <row r="209" spans="2:20" ht="18" customHeight="1">
      <c r="B209" s="42" t="s">
        <v>226</v>
      </c>
      <c r="C209" s="81"/>
      <c r="D209" s="82" t="s">
        <v>101</v>
      </c>
      <c r="E209" s="200">
        <f t="shared" ref="E209:T209" si="79">E57-E47</f>
        <v>-184.23</v>
      </c>
      <c r="F209" s="103">
        <f t="shared" si="79"/>
        <v>-184.23</v>
      </c>
      <c r="G209" s="103">
        <f t="shared" si="79"/>
        <v>-184.23</v>
      </c>
      <c r="H209" s="103">
        <f t="shared" si="79"/>
        <v>-184.23</v>
      </c>
      <c r="I209" s="103">
        <f t="shared" si="79"/>
        <v>-184.23</v>
      </c>
      <c r="J209" s="103">
        <f t="shared" si="79"/>
        <v>-184.23</v>
      </c>
      <c r="K209" s="103">
        <f t="shared" si="79"/>
        <v>-184.23</v>
      </c>
      <c r="L209" s="103">
        <f t="shared" si="79"/>
        <v>-184.23</v>
      </c>
      <c r="M209" s="103">
        <f t="shared" si="79"/>
        <v>-184.23</v>
      </c>
      <c r="N209" s="103">
        <f t="shared" si="79"/>
        <v>-184.23</v>
      </c>
      <c r="O209" s="103">
        <f t="shared" si="79"/>
        <v>-184.23</v>
      </c>
      <c r="P209" s="103">
        <f t="shared" si="79"/>
        <v>-184.23</v>
      </c>
      <c r="Q209" s="103">
        <f t="shared" si="79"/>
        <v>-184.23</v>
      </c>
      <c r="R209" s="103">
        <f t="shared" si="79"/>
        <v>-184.23</v>
      </c>
      <c r="S209" s="103">
        <f t="shared" si="79"/>
        <v>-184.23</v>
      </c>
      <c r="T209" s="317">
        <f t="shared" si="79"/>
        <v>-184.23</v>
      </c>
    </row>
    <row r="210" spans="2:20" ht="18" customHeight="1">
      <c r="B210" s="61" t="s">
        <v>104</v>
      </c>
      <c r="C210" s="79"/>
      <c r="D210" s="83" t="s">
        <v>101</v>
      </c>
      <c r="E210" s="201">
        <f t="shared" ref="E210:T210" si="80">E58-E48</f>
        <v>-25.97</v>
      </c>
      <c r="F210" s="101">
        <f t="shared" si="80"/>
        <v>-25.97</v>
      </c>
      <c r="G210" s="101">
        <f t="shared" si="80"/>
        <v>-25.97</v>
      </c>
      <c r="H210" s="101">
        <f t="shared" si="80"/>
        <v>-25.97</v>
      </c>
      <c r="I210" s="101">
        <f t="shared" si="80"/>
        <v>-25.97</v>
      </c>
      <c r="J210" s="101">
        <f t="shared" si="80"/>
        <v>-25.97</v>
      </c>
      <c r="K210" s="101">
        <f t="shared" si="80"/>
        <v>-25.97</v>
      </c>
      <c r="L210" s="101">
        <f t="shared" si="80"/>
        <v>-25.97</v>
      </c>
      <c r="M210" s="101">
        <f t="shared" si="80"/>
        <v>-25.97</v>
      </c>
      <c r="N210" s="101">
        <f t="shared" si="80"/>
        <v>-25.97</v>
      </c>
      <c r="O210" s="101">
        <f t="shared" si="80"/>
        <v>-25.97</v>
      </c>
      <c r="P210" s="101">
        <f t="shared" si="80"/>
        <v>-25.97</v>
      </c>
      <c r="Q210" s="101">
        <f t="shared" si="80"/>
        <v>-25.97</v>
      </c>
      <c r="R210" s="101">
        <f t="shared" si="80"/>
        <v>-25.97</v>
      </c>
      <c r="S210" s="101">
        <f t="shared" si="80"/>
        <v>-25.97</v>
      </c>
      <c r="T210" s="316">
        <f t="shared" si="80"/>
        <v>-25.97</v>
      </c>
    </row>
    <row r="211" spans="2:20" ht="18" customHeight="1">
      <c r="B211" s="42" t="s">
        <v>105</v>
      </c>
      <c r="C211" s="90"/>
      <c r="D211" s="82" t="s">
        <v>101</v>
      </c>
      <c r="E211" s="289">
        <f t="shared" ref="E211:T211" si="81">E59-E49</f>
        <v>-19.45</v>
      </c>
      <c r="F211" s="163">
        <f t="shared" si="81"/>
        <v>-19.45</v>
      </c>
      <c r="G211" s="163">
        <f t="shared" si="81"/>
        <v>-19.45</v>
      </c>
      <c r="H211" s="163">
        <f t="shared" si="81"/>
        <v>-19.45</v>
      </c>
      <c r="I211" s="163">
        <f t="shared" si="81"/>
        <v>-19.45</v>
      </c>
      <c r="J211" s="163">
        <f t="shared" si="81"/>
        <v>-19.45</v>
      </c>
      <c r="K211" s="163">
        <f t="shared" si="81"/>
        <v>-19.45</v>
      </c>
      <c r="L211" s="163">
        <f t="shared" si="81"/>
        <v>-19.45</v>
      </c>
      <c r="M211" s="163">
        <f t="shared" si="81"/>
        <v>-19.45</v>
      </c>
      <c r="N211" s="163">
        <f t="shared" si="81"/>
        <v>-19.45</v>
      </c>
      <c r="O211" s="163">
        <f t="shared" si="81"/>
        <v>-19.45</v>
      </c>
      <c r="P211" s="163">
        <f t="shared" si="81"/>
        <v>-19.45</v>
      </c>
      <c r="Q211" s="163">
        <f t="shared" si="81"/>
        <v>-19.45</v>
      </c>
      <c r="R211" s="163">
        <f t="shared" si="81"/>
        <v>-19.45</v>
      </c>
      <c r="S211" s="163">
        <f t="shared" si="81"/>
        <v>-19.45</v>
      </c>
      <c r="T211" s="318">
        <f t="shared" si="81"/>
        <v>-19.45</v>
      </c>
    </row>
    <row r="212" spans="2:20" ht="18" customHeight="1" thickBot="1">
      <c r="B212" s="72" t="s">
        <v>106</v>
      </c>
      <c r="C212" s="93"/>
      <c r="D212" s="85" t="s">
        <v>101</v>
      </c>
      <c r="E212" s="105">
        <f t="shared" ref="E212:T212" si="82">E60-E50</f>
        <v>-8.5399999999999991</v>
      </c>
      <c r="F212" s="106">
        <f t="shared" si="82"/>
        <v>-8.5399999999999991</v>
      </c>
      <c r="G212" s="106">
        <f t="shared" si="82"/>
        <v>-8.5399999999999991</v>
      </c>
      <c r="H212" s="106">
        <f t="shared" si="82"/>
        <v>-8.5399999999999991</v>
      </c>
      <c r="I212" s="106">
        <f t="shared" si="82"/>
        <v>-8.5399999999999991</v>
      </c>
      <c r="J212" s="106">
        <f t="shared" si="82"/>
        <v>-8.5399999999999991</v>
      </c>
      <c r="K212" s="106">
        <f t="shared" si="82"/>
        <v>-8.5399999999999991</v>
      </c>
      <c r="L212" s="106">
        <f t="shared" si="82"/>
        <v>-8.5399999999999991</v>
      </c>
      <c r="M212" s="106">
        <f t="shared" si="82"/>
        <v>-8.5399999999999991</v>
      </c>
      <c r="N212" s="106">
        <f t="shared" si="82"/>
        <v>-8.5399999999999991</v>
      </c>
      <c r="O212" s="106">
        <f t="shared" si="82"/>
        <v>-8.5399999999999991</v>
      </c>
      <c r="P212" s="106">
        <f t="shared" si="82"/>
        <v>-8.5399999999999991</v>
      </c>
      <c r="Q212" s="106">
        <f t="shared" si="82"/>
        <v>-8.5399999999999991</v>
      </c>
      <c r="R212" s="106">
        <f t="shared" si="82"/>
        <v>-8.5399999999999991</v>
      </c>
      <c r="S212" s="106">
        <f t="shared" si="82"/>
        <v>-8.5399999999999991</v>
      </c>
      <c r="T212" s="319">
        <f t="shared" si="82"/>
        <v>-8.5399999999999991</v>
      </c>
    </row>
    <row r="213" spans="2:20" ht="18" customHeight="1" thickBot="1">
      <c r="B213" s="469"/>
      <c r="D213" s="22"/>
      <c r="E213" s="1054"/>
      <c r="F213" s="399"/>
      <c r="G213" s="1054"/>
      <c r="H213" s="1054"/>
      <c r="I213" s="1054"/>
      <c r="J213" s="44"/>
      <c r="K213" s="44"/>
      <c r="L213" s="44"/>
      <c r="M213" s="44"/>
      <c r="N213" s="44"/>
      <c r="O213" s="44"/>
      <c r="P213" s="44"/>
      <c r="Q213" s="44"/>
      <c r="R213" s="44"/>
      <c r="S213" s="44"/>
      <c r="T213" s="44"/>
    </row>
    <row r="214" spans="2:20" ht="34" customHeight="1" thickBot="1">
      <c r="B214" s="142" t="s">
        <v>555</v>
      </c>
      <c r="C214" s="145"/>
      <c r="D214" s="144"/>
      <c r="E214" s="146">
        <f>E$6</f>
        <v>1900</v>
      </c>
      <c r="F214" s="147">
        <f t="shared" ref="F214:T214" si="83">F$6</f>
        <v>1901</v>
      </c>
      <c r="G214" s="147">
        <f t="shared" si="83"/>
        <v>1902</v>
      </c>
      <c r="H214" s="147">
        <f t="shared" si="83"/>
        <v>1903</v>
      </c>
      <c r="I214" s="147">
        <f t="shared" si="83"/>
        <v>1904</v>
      </c>
      <c r="J214" s="147">
        <f t="shared" si="83"/>
        <v>1905</v>
      </c>
      <c r="K214" s="147">
        <f t="shared" si="83"/>
        <v>1906</v>
      </c>
      <c r="L214" s="147">
        <f t="shared" si="83"/>
        <v>1907</v>
      </c>
      <c r="M214" s="147">
        <f t="shared" si="83"/>
        <v>1908</v>
      </c>
      <c r="N214" s="147">
        <f t="shared" si="83"/>
        <v>1909</v>
      </c>
      <c r="O214" s="147">
        <f t="shared" si="83"/>
        <v>1910</v>
      </c>
      <c r="P214" s="147">
        <f t="shared" si="83"/>
        <v>1911</v>
      </c>
      <c r="Q214" s="147">
        <f t="shared" si="83"/>
        <v>1912</v>
      </c>
      <c r="R214" s="147">
        <f t="shared" si="83"/>
        <v>1913</v>
      </c>
      <c r="S214" s="147">
        <f t="shared" si="83"/>
        <v>1914</v>
      </c>
      <c r="T214" s="141">
        <f t="shared" si="83"/>
        <v>1915</v>
      </c>
    </row>
    <row r="215" spans="2:20" ht="18" customHeight="1">
      <c r="B215" s="60" t="s">
        <v>100</v>
      </c>
      <c r="C215" s="86"/>
      <c r="D215" s="78" t="s">
        <v>157</v>
      </c>
      <c r="E215" s="278">
        <f t="shared" ref="E215:T215" si="84">E123*E13</f>
        <v>0</v>
      </c>
      <c r="F215" s="164">
        <f t="shared" si="84"/>
        <v>0</v>
      </c>
      <c r="G215" s="164">
        <f t="shared" si="84"/>
        <v>0</v>
      </c>
      <c r="H215" s="164">
        <f t="shared" si="84"/>
        <v>0</v>
      </c>
      <c r="I215" s="164">
        <f t="shared" si="84"/>
        <v>0</v>
      </c>
      <c r="J215" s="164">
        <f t="shared" si="84"/>
        <v>0</v>
      </c>
      <c r="K215" s="164">
        <f t="shared" si="84"/>
        <v>0</v>
      </c>
      <c r="L215" s="164">
        <f t="shared" si="84"/>
        <v>0</v>
      </c>
      <c r="M215" s="164">
        <f t="shared" si="84"/>
        <v>0</v>
      </c>
      <c r="N215" s="164">
        <f t="shared" si="84"/>
        <v>0</v>
      </c>
      <c r="O215" s="164">
        <f t="shared" si="84"/>
        <v>0</v>
      </c>
      <c r="P215" s="164">
        <f t="shared" si="84"/>
        <v>0</v>
      </c>
      <c r="Q215" s="164">
        <f t="shared" si="84"/>
        <v>0</v>
      </c>
      <c r="R215" s="164">
        <f t="shared" si="84"/>
        <v>0</v>
      </c>
      <c r="S215" s="164">
        <f t="shared" si="84"/>
        <v>0</v>
      </c>
      <c r="T215" s="315">
        <f t="shared" si="84"/>
        <v>0</v>
      </c>
    </row>
    <row r="216" spans="2:20" ht="18" customHeight="1">
      <c r="B216" s="61" t="s">
        <v>102</v>
      </c>
      <c r="C216" s="79"/>
      <c r="D216" s="80" t="s">
        <v>157</v>
      </c>
      <c r="E216" s="201">
        <f>E200</f>
        <v>0</v>
      </c>
      <c r="F216" s="101">
        <f t="shared" ref="F216:T216" si="85">F200</f>
        <v>0</v>
      </c>
      <c r="G216" s="101">
        <f t="shared" si="85"/>
        <v>0</v>
      </c>
      <c r="H216" s="101">
        <f t="shared" si="85"/>
        <v>0</v>
      </c>
      <c r="I216" s="101">
        <f t="shared" si="85"/>
        <v>0</v>
      </c>
      <c r="J216" s="101">
        <f t="shared" si="85"/>
        <v>0</v>
      </c>
      <c r="K216" s="101">
        <f t="shared" si="85"/>
        <v>0</v>
      </c>
      <c r="L216" s="101">
        <f t="shared" si="85"/>
        <v>0</v>
      </c>
      <c r="M216" s="101">
        <f t="shared" si="85"/>
        <v>0</v>
      </c>
      <c r="N216" s="101">
        <f t="shared" si="85"/>
        <v>0</v>
      </c>
      <c r="O216" s="101">
        <f t="shared" si="85"/>
        <v>0</v>
      </c>
      <c r="P216" s="101">
        <f t="shared" si="85"/>
        <v>0</v>
      </c>
      <c r="Q216" s="101">
        <f t="shared" si="85"/>
        <v>0</v>
      </c>
      <c r="R216" s="101">
        <f t="shared" si="85"/>
        <v>0</v>
      </c>
      <c r="S216" s="101">
        <f t="shared" si="85"/>
        <v>0</v>
      </c>
      <c r="T216" s="316">
        <f t="shared" si="85"/>
        <v>0</v>
      </c>
    </row>
    <row r="217" spans="2:20" ht="18" customHeight="1">
      <c r="B217" s="42" t="s">
        <v>226</v>
      </c>
      <c r="C217" s="81"/>
      <c r="D217" s="82" t="s">
        <v>157</v>
      </c>
      <c r="E217" s="200">
        <f>E201</f>
        <v>0</v>
      </c>
      <c r="F217" s="103">
        <f t="shared" ref="F217:T217" si="86">F201</f>
        <v>0</v>
      </c>
      <c r="G217" s="103">
        <f t="shared" si="86"/>
        <v>0</v>
      </c>
      <c r="H217" s="103">
        <f t="shared" si="86"/>
        <v>0</v>
      </c>
      <c r="I217" s="103">
        <f t="shared" si="86"/>
        <v>0</v>
      </c>
      <c r="J217" s="103">
        <f t="shared" si="86"/>
        <v>0</v>
      </c>
      <c r="K217" s="103">
        <f t="shared" si="86"/>
        <v>0</v>
      </c>
      <c r="L217" s="103">
        <f t="shared" si="86"/>
        <v>0</v>
      </c>
      <c r="M217" s="103">
        <f t="shared" si="86"/>
        <v>0</v>
      </c>
      <c r="N217" s="103">
        <f t="shared" si="86"/>
        <v>0</v>
      </c>
      <c r="O217" s="103">
        <f t="shared" si="86"/>
        <v>0</v>
      </c>
      <c r="P217" s="103">
        <f t="shared" si="86"/>
        <v>0</v>
      </c>
      <c r="Q217" s="103">
        <f t="shared" si="86"/>
        <v>0</v>
      </c>
      <c r="R217" s="103">
        <f t="shared" si="86"/>
        <v>0</v>
      </c>
      <c r="S217" s="103">
        <f t="shared" si="86"/>
        <v>0</v>
      </c>
      <c r="T217" s="317">
        <f t="shared" si="86"/>
        <v>0</v>
      </c>
    </row>
    <row r="218" spans="2:20" ht="18" customHeight="1">
      <c r="B218" s="61" t="s">
        <v>104</v>
      </c>
      <c r="C218" s="79"/>
      <c r="D218" s="83" t="s">
        <v>157</v>
      </c>
      <c r="E218" s="201">
        <f t="shared" ref="E218:T218" si="87">E126*E16</f>
        <v>0</v>
      </c>
      <c r="F218" s="101">
        <f t="shared" si="87"/>
        <v>0</v>
      </c>
      <c r="G218" s="101">
        <f t="shared" si="87"/>
        <v>0</v>
      </c>
      <c r="H218" s="101">
        <f t="shared" si="87"/>
        <v>0</v>
      </c>
      <c r="I218" s="101">
        <f t="shared" si="87"/>
        <v>0</v>
      </c>
      <c r="J218" s="101">
        <f t="shared" si="87"/>
        <v>0</v>
      </c>
      <c r="K218" s="101">
        <f t="shared" si="87"/>
        <v>0</v>
      </c>
      <c r="L218" s="101">
        <f t="shared" si="87"/>
        <v>0</v>
      </c>
      <c r="M218" s="101">
        <f t="shared" si="87"/>
        <v>0</v>
      </c>
      <c r="N218" s="101">
        <f t="shared" si="87"/>
        <v>0</v>
      </c>
      <c r="O218" s="101">
        <f t="shared" si="87"/>
        <v>0</v>
      </c>
      <c r="P218" s="101">
        <f t="shared" si="87"/>
        <v>0</v>
      </c>
      <c r="Q218" s="101">
        <f t="shared" si="87"/>
        <v>0</v>
      </c>
      <c r="R218" s="101">
        <f t="shared" si="87"/>
        <v>0</v>
      </c>
      <c r="S218" s="101">
        <f t="shared" si="87"/>
        <v>0</v>
      </c>
      <c r="T218" s="316">
        <f t="shared" si="87"/>
        <v>0</v>
      </c>
    </row>
    <row r="219" spans="2:20" ht="18" customHeight="1">
      <c r="B219" s="42" t="s">
        <v>105</v>
      </c>
      <c r="C219" s="90"/>
      <c r="D219" s="82" t="s">
        <v>157</v>
      </c>
      <c r="E219" s="289">
        <f t="shared" ref="E219:T219" si="88">E127*E17</f>
        <v>0</v>
      </c>
      <c r="F219" s="163">
        <f t="shared" si="88"/>
        <v>0</v>
      </c>
      <c r="G219" s="163">
        <f t="shared" si="88"/>
        <v>0</v>
      </c>
      <c r="H219" s="163">
        <f t="shared" si="88"/>
        <v>0</v>
      </c>
      <c r="I219" s="163">
        <f t="shared" si="88"/>
        <v>0</v>
      </c>
      <c r="J219" s="163">
        <f t="shared" si="88"/>
        <v>0</v>
      </c>
      <c r="K219" s="163">
        <f t="shared" si="88"/>
        <v>0</v>
      </c>
      <c r="L219" s="163">
        <f t="shared" si="88"/>
        <v>0</v>
      </c>
      <c r="M219" s="163">
        <f t="shared" si="88"/>
        <v>0</v>
      </c>
      <c r="N219" s="163">
        <f t="shared" si="88"/>
        <v>0</v>
      </c>
      <c r="O219" s="163">
        <f t="shared" si="88"/>
        <v>0</v>
      </c>
      <c r="P219" s="163">
        <f t="shared" si="88"/>
        <v>0</v>
      </c>
      <c r="Q219" s="163">
        <f t="shared" si="88"/>
        <v>0</v>
      </c>
      <c r="R219" s="163">
        <f t="shared" si="88"/>
        <v>0</v>
      </c>
      <c r="S219" s="163">
        <f t="shared" si="88"/>
        <v>0</v>
      </c>
      <c r="T219" s="318">
        <f t="shared" si="88"/>
        <v>0</v>
      </c>
    </row>
    <row r="220" spans="2:20" ht="18" customHeight="1" thickBot="1">
      <c r="B220" s="72" t="s">
        <v>106</v>
      </c>
      <c r="C220" s="93"/>
      <c r="D220" s="85" t="s">
        <v>157</v>
      </c>
      <c r="E220" s="105">
        <f t="shared" ref="E220:T220" si="89">E128*E18</f>
        <v>0</v>
      </c>
      <c r="F220" s="106">
        <f t="shared" si="89"/>
        <v>0</v>
      </c>
      <c r="G220" s="106">
        <f t="shared" si="89"/>
        <v>0</v>
      </c>
      <c r="H220" s="106">
        <f t="shared" si="89"/>
        <v>0</v>
      </c>
      <c r="I220" s="106">
        <f t="shared" si="89"/>
        <v>0</v>
      </c>
      <c r="J220" s="106">
        <f t="shared" si="89"/>
        <v>0</v>
      </c>
      <c r="K220" s="106">
        <f t="shared" si="89"/>
        <v>0</v>
      </c>
      <c r="L220" s="106">
        <f t="shared" si="89"/>
        <v>0</v>
      </c>
      <c r="M220" s="106">
        <f t="shared" si="89"/>
        <v>0</v>
      </c>
      <c r="N220" s="106">
        <f t="shared" si="89"/>
        <v>0</v>
      </c>
      <c r="O220" s="106">
        <f t="shared" si="89"/>
        <v>0</v>
      </c>
      <c r="P220" s="106">
        <f t="shared" si="89"/>
        <v>0</v>
      </c>
      <c r="Q220" s="106">
        <f t="shared" si="89"/>
        <v>0</v>
      </c>
      <c r="R220" s="106">
        <f t="shared" si="89"/>
        <v>0</v>
      </c>
      <c r="S220" s="106">
        <f t="shared" si="89"/>
        <v>0</v>
      </c>
      <c r="T220" s="319">
        <f t="shared" si="89"/>
        <v>0</v>
      </c>
    </row>
    <row r="221" spans="2:20" ht="18" customHeight="1" thickBot="1">
      <c r="B221" s="469"/>
      <c r="D221" s="22"/>
      <c r="E221" s="1054"/>
      <c r="F221" s="399"/>
      <c r="G221" s="455"/>
      <c r="H221" s="1054"/>
      <c r="I221" s="1054"/>
      <c r="J221" s="538"/>
      <c r="K221" s="538"/>
      <c r="L221" s="538"/>
      <c r="M221" s="538"/>
      <c r="N221" s="538"/>
      <c r="O221" s="538"/>
      <c r="P221" s="538"/>
      <c r="Q221" s="538"/>
      <c r="R221" s="538"/>
      <c r="S221" s="538"/>
      <c r="T221" s="538"/>
    </row>
    <row r="222" spans="2:20" ht="18" customHeight="1" thickBot="1">
      <c r="B222" s="142" t="s">
        <v>556</v>
      </c>
      <c r="C222" s="145"/>
      <c r="D222" s="144"/>
      <c r="E222" s="146">
        <f>E$6</f>
        <v>1900</v>
      </c>
      <c r="F222" s="147">
        <f t="shared" ref="F222:T222" si="90">F$6</f>
        <v>1901</v>
      </c>
      <c r="G222" s="147">
        <f t="shared" si="90"/>
        <v>1902</v>
      </c>
      <c r="H222" s="147">
        <f t="shared" si="90"/>
        <v>1903</v>
      </c>
      <c r="I222" s="147">
        <f t="shared" si="90"/>
        <v>1904</v>
      </c>
      <c r="J222" s="147">
        <f t="shared" si="90"/>
        <v>1905</v>
      </c>
      <c r="K222" s="147">
        <f t="shared" si="90"/>
        <v>1906</v>
      </c>
      <c r="L222" s="147">
        <f t="shared" si="90"/>
        <v>1907</v>
      </c>
      <c r="M222" s="147">
        <f t="shared" si="90"/>
        <v>1908</v>
      </c>
      <c r="N222" s="147">
        <f t="shared" si="90"/>
        <v>1909</v>
      </c>
      <c r="O222" s="147">
        <f t="shared" si="90"/>
        <v>1910</v>
      </c>
      <c r="P222" s="147">
        <f t="shared" si="90"/>
        <v>1911</v>
      </c>
      <c r="Q222" s="147">
        <f t="shared" si="90"/>
        <v>1912</v>
      </c>
      <c r="R222" s="147">
        <f t="shared" si="90"/>
        <v>1913</v>
      </c>
      <c r="S222" s="147">
        <f t="shared" si="90"/>
        <v>1914</v>
      </c>
      <c r="T222" s="141">
        <f t="shared" si="90"/>
        <v>1915</v>
      </c>
    </row>
    <row r="223" spans="2:20" ht="18" customHeight="1">
      <c r="B223" s="60" t="s">
        <v>100</v>
      </c>
      <c r="C223" s="86"/>
      <c r="D223" s="78" t="s">
        <v>157</v>
      </c>
      <c r="E223" s="278">
        <f t="shared" ref="E223:T223" si="91">E181</f>
        <v>0</v>
      </c>
      <c r="F223" s="164">
        <f t="shared" si="91"/>
        <v>0</v>
      </c>
      <c r="G223" s="164">
        <f t="shared" si="91"/>
        <v>0</v>
      </c>
      <c r="H223" s="164">
        <f t="shared" si="91"/>
        <v>0</v>
      </c>
      <c r="I223" s="164">
        <f t="shared" si="91"/>
        <v>0</v>
      </c>
      <c r="J223" s="164">
        <f t="shared" si="91"/>
        <v>0</v>
      </c>
      <c r="K223" s="164">
        <f t="shared" si="91"/>
        <v>0</v>
      </c>
      <c r="L223" s="164">
        <f t="shared" si="91"/>
        <v>0</v>
      </c>
      <c r="M223" s="164">
        <f t="shared" si="91"/>
        <v>0</v>
      </c>
      <c r="N223" s="164">
        <f t="shared" si="91"/>
        <v>0</v>
      </c>
      <c r="O223" s="164">
        <f t="shared" si="91"/>
        <v>0</v>
      </c>
      <c r="P223" s="164">
        <f t="shared" si="91"/>
        <v>0</v>
      </c>
      <c r="Q223" s="164">
        <f t="shared" si="91"/>
        <v>0</v>
      </c>
      <c r="R223" s="164">
        <f t="shared" si="91"/>
        <v>0</v>
      </c>
      <c r="S223" s="164">
        <f t="shared" si="91"/>
        <v>0</v>
      </c>
      <c r="T223" s="315">
        <f t="shared" si="91"/>
        <v>0</v>
      </c>
    </row>
    <row r="224" spans="2:20" ht="18" customHeight="1">
      <c r="B224" s="61" t="s">
        <v>102</v>
      </c>
      <c r="C224" s="79"/>
      <c r="D224" s="80" t="s">
        <v>157</v>
      </c>
      <c r="E224" s="201">
        <f t="shared" ref="E224:T224" si="92">E182</f>
        <v>0</v>
      </c>
      <c r="F224" s="101">
        <f t="shared" si="92"/>
        <v>0</v>
      </c>
      <c r="G224" s="101">
        <f t="shared" si="92"/>
        <v>0</v>
      </c>
      <c r="H224" s="101">
        <f t="shared" si="92"/>
        <v>0</v>
      </c>
      <c r="I224" s="101">
        <f t="shared" si="92"/>
        <v>0</v>
      </c>
      <c r="J224" s="101">
        <f t="shared" si="92"/>
        <v>0</v>
      </c>
      <c r="K224" s="101">
        <f t="shared" si="92"/>
        <v>0</v>
      </c>
      <c r="L224" s="101">
        <f t="shared" si="92"/>
        <v>0</v>
      </c>
      <c r="M224" s="101">
        <f t="shared" si="92"/>
        <v>0</v>
      </c>
      <c r="N224" s="101">
        <f t="shared" si="92"/>
        <v>0</v>
      </c>
      <c r="O224" s="101">
        <f t="shared" si="92"/>
        <v>0</v>
      </c>
      <c r="P224" s="101">
        <f t="shared" si="92"/>
        <v>0</v>
      </c>
      <c r="Q224" s="101">
        <f t="shared" si="92"/>
        <v>0</v>
      </c>
      <c r="R224" s="101">
        <f t="shared" si="92"/>
        <v>0</v>
      </c>
      <c r="S224" s="101">
        <f t="shared" si="92"/>
        <v>0</v>
      </c>
      <c r="T224" s="316">
        <f t="shared" si="92"/>
        <v>0</v>
      </c>
    </row>
    <row r="225" spans="1:21" ht="18" customHeight="1">
      <c r="B225" s="42" t="s">
        <v>226</v>
      </c>
      <c r="C225" s="81"/>
      <c r="D225" s="82" t="s">
        <v>157</v>
      </c>
      <c r="E225" s="200">
        <f t="shared" ref="E225:T225" si="93">E183</f>
        <v>0</v>
      </c>
      <c r="F225" s="103">
        <f t="shared" si="93"/>
        <v>0</v>
      </c>
      <c r="G225" s="103">
        <f t="shared" si="93"/>
        <v>0</v>
      </c>
      <c r="H225" s="103">
        <f t="shared" si="93"/>
        <v>0</v>
      </c>
      <c r="I225" s="103">
        <f t="shared" si="93"/>
        <v>0</v>
      </c>
      <c r="J225" s="103">
        <f t="shared" si="93"/>
        <v>0</v>
      </c>
      <c r="K225" s="103">
        <f t="shared" si="93"/>
        <v>0</v>
      </c>
      <c r="L225" s="103">
        <f t="shared" si="93"/>
        <v>0</v>
      </c>
      <c r="M225" s="103">
        <f t="shared" si="93"/>
        <v>0</v>
      </c>
      <c r="N225" s="103">
        <f t="shared" si="93"/>
        <v>0</v>
      </c>
      <c r="O225" s="103">
        <f t="shared" si="93"/>
        <v>0</v>
      </c>
      <c r="P225" s="103">
        <f t="shared" si="93"/>
        <v>0</v>
      </c>
      <c r="Q225" s="103">
        <f t="shared" si="93"/>
        <v>0</v>
      </c>
      <c r="R225" s="103">
        <f t="shared" si="93"/>
        <v>0</v>
      </c>
      <c r="S225" s="103">
        <f t="shared" si="93"/>
        <v>0</v>
      </c>
      <c r="T225" s="317">
        <f t="shared" si="93"/>
        <v>0</v>
      </c>
    </row>
    <row r="226" spans="1:21" ht="18" customHeight="1">
      <c r="B226" s="61" t="s">
        <v>104</v>
      </c>
      <c r="C226" s="79"/>
      <c r="D226" s="83" t="s">
        <v>157</v>
      </c>
      <c r="E226" s="201">
        <f t="shared" ref="E226:T226" si="94">E184</f>
        <v>0</v>
      </c>
      <c r="F226" s="101">
        <f t="shared" si="94"/>
        <v>0</v>
      </c>
      <c r="G226" s="101">
        <f t="shared" si="94"/>
        <v>0</v>
      </c>
      <c r="H226" s="101">
        <f t="shared" si="94"/>
        <v>0</v>
      </c>
      <c r="I226" s="101">
        <f t="shared" si="94"/>
        <v>0</v>
      </c>
      <c r="J226" s="101">
        <f t="shared" si="94"/>
        <v>0</v>
      </c>
      <c r="K226" s="101">
        <f t="shared" si="94"/>
        <v>0</v>
      </c>
      <c r="L226" s="101">
        <f t="shared" si="94"/>
        <v>0</v>
      </c>
      <c r="M226" s="101">
        <f t="shared" si="94"/>
        <v>0</v>
      </c>
      <c r="N226" s="101">
        <f t="shared" si="94"/>
        <v>0</v>
      </c>
      <c r="O226" s="101">
        <f t="shared" si="94"/>
        <v>0</v>
      </c>
      <c r="P226" s="101">
        <f t="shared" si="94"/>
        <v>0</v>
      </c>
      <c r="Q226" s="101">
        <f t="shared" si="94"/>
        <v>0</v>
      </c>
      <c r="R226" s="101">
        <f t="shared" si="94"/>
        <v>0</v>
      </c>
      <c r="S226" s="101">
        <f t="shared" si="94"/>
        <v>0</v>
      </c>
      <c r="T226" s="316">
        <f t="shared" si="94"/>
        <v>0</v>
      </c>
    </row>
    <row r="227" spans="1:21" ht="18" customHeight="1">
      <c r="B227" s="42" t="s">
        <v>105</v>
      </c>
      <c r="C227" s="90"/>
      <c r="D227" s="82" t="s">
        <v>157</v>
      </c>
      <c r="E227" s="289">
        <f t="shared" ref="E227:T227" si="95">E185</f>
        <v>0</v>
      </c>
      <c r="F227" s="163">
        <f t="shared" si="95"/>
        <v>0</v>
      </c>
      <c r="G227" s="163">
        <f t="shared" si="95"/>
        <v>0</v>
      </c>
      <c r="H227" s="163">
        <f t="shared" si="95"/>
        <v>0</v>
      </c>
      <c r="I227" s="163">
        <f t="shared" si="95"/>
        <v>0</v>
      </c>
      <c r="J227" s="163">
        <f t="shared" si="95"/>
        <v>0</v>
      </c>
      <c r="K227" s="163">
        <f t="shared" si="95"/>
        <v>0</v>
      </c>
      <c r="L227" s="163">
        <f t="shared" si="95"/>
        <v>0</v>
      </c>
      <c r="M227" s="163">
        <f t="shared" si="95"/>
        <v>0</v>
      </c>
      <c r="N227" s="163">
        <f t="shared" si="95"/>
        <v>0</v>
      </c>
      <c r="O227" s="163">
        <f t="shared" si="95"/>
        <v>0</v>
      </c>
      <c r="P227" s="163">
        <f t="shared" si="95"/>
        <v>0</v>
      </c>
      <c r="Q227" s="163">
        <f t="shared" si="95"/>
        <v>0</v>
      </c>
      <c r="R227" s="163">
        <f t="shared" si="95"/>
        <v>0</v>
      </c>
      <c r="S227" s="163">
        <f t="shared" si="95"/>
        <v>0</v>
      </c>
      <c r="T227" s="318">
        <f t="shared" si="95"/>
        <v>0</v>
      </c>
    </row>
    <row r="228" spans="1:21" ht="18" customHeight="1" thickBot="1">
      <c r="B228" s="72" t="s">
        <v>106</v>
      </c>
      <c r="C228" s="93"/>
      <c r="D228" s="85" t="s">
        <v>157</v>
      </c>
      <c r="E228" s="105">
        <f t="shared" ref="E228:T228" si="96">E186</f>
        <v>0</v>
      </c>
      <c r="F228" s="106">
        <f t="shared" si="96"/>
        <v>0</v>
      </c>
      <c r="G228" s="106">
        <f t="shared" si="96"/>
        <v>0</v>
      </c>
      <c r="H228" s="106">
        <f t="shared" si="96"/>
        <v>0</v>
      </c>
      <c r="I228" s="106">
        <f t="shared" si="96"/>
        <v>0</v>
      </c>
      <c r="J228" s="106">
        <f t="shared" si="96"/>
        <v>0</v>
      </c>
      <c r="K228" s="106">
        <f t="shared" si="96"/>
        <v>0</v>
      </c>
      <c r="L228" s="106">
        <f t="shared" si="96"/>
        <v>0</v>
      </c>
      <c r="M228" s="106">
        <f t="shared" si="96"/>
        <v>0</v>
      </c>
      <c r="N228" s="106">
        <f t="shared" si="96"/>
        <v>0</v>
      </c>
      <c r="O228" s="106">
        <f t="shared" si="96"/>
        <v>0</v>
      </c>
      <c r="P228" s="106">
        <f t="shared" si="96"/>
        <v>0</v>
      </c>
      <c r="Q228" s="106">
        <f t="shared" si="96"/>
        <v>0</v>
      </c>
      <c r="R228" s="106">
        <f t="shared" si="96"/>
        <v>0</v>
      </c>
      <c r="S228" s="106">
        <f t="shared" si="96"/>
        <v>0</v>
      </c>
      <c r="T228" s="319">
        <f t="shared" si="96"/>
        <v>0</v>
      </c>
    </row>
    <row r="229" spans="1:21" ht="18" customHeight="1" thickBot="1">
      <c r="B229" s="469"/>
      <c r="D229" s="22"/>
      <c r="E229" s="1054"/>
      <c r="F229" s="399"/>
      <c r="G229" s="455"/>
      <c r="H229" s="1054"/>
      <c r="I229" s="1054"/>
      <c r="J229" s="538"/>
      <c r="K229" s="538"/>
      <c r="L229" s="538"/>
      <c r="M229" s="538"/>
      <c r="N229" s="538"/>
      <c r="O229" s="538"/>
      <c r="P229" s="538"/>
      <c r="Q229" s="538"/>
      <c r="R229" s="538"/>
      <c r="S229" s="538"/>
      <c r="T229" s="538"/>
    </row>
    <row r="230" spans="1:21" ht="18" customHeight="1" thickBot="1">
      <c r="B230" s="146" t="s">
        <v>425</v>
      </c>
      <c r="C230" s="140"/>
      <c r="D230" s="141"/>
      <c r="E230" s="146">
        <f>E$6</f>
        <v>1900</v>
      </c>
      <c r="F230" s="147">
        <f t="shared" ref="F230:T230" si="97">F$6</f>
        <v>1901</v>
      </c>
      <c r="G230" s="147">
        <f t="shared" si="97"/>
        <v>1902</v>
      </c>
      <c r="H230" s="147">
        <f t="shared" si="97"/>
        <v>1903</v>
      </c>
      <c r="I230" s="147">
        <f t="shared" si="97"/>
        <v>1904</v>
      </c>
      <c r="J230" s="147">
        <f t="shared" si="97"/>
        <v>1905</v>
      </c>
      <c r="K230" s="147">
        <f t="shared" si="97"/>
        <v>1906</v>
      </c>
      <c r="L230" s="147">
        <f t="shared" si="97"/>
        <v>1907</v>
      </c>
      <c r="M230" s="147">
        <f t="shared" si="97"/>
        <v>1908</v>
      </c>
      <c r="N230" s="147">
        <f t="shared" si="97"/>
        <v>1909</v>
      </c>
      <c r="O230" s="147">
        <f t="shared" si="97"/>
        <v>1910</v>
      </c>
      <c r="P230" s="147">
        <f t="shared" si="97"/>
        <v>1911</v>
      </c>
      <c r="Q230" s="147">
        <f t="shared" si="97"/>
        <v>1912</v>
      </c>
      <c r="R230" s="147">
        <f t="shared" si="97"/>
        <v>1913</v>
      </c>
      <c r="S230" s="147">
        <f t="shared" si="97"/>
        <v>1914</v>
      </c>
      <c r="T230" s="141">
        <f t="shared" si="97"/>
        <v>1915</v>
      </c>
    </row>
    <row r="231" spans="1:21" ht="32.5" customHeight="1">
      <c r="B231" s="394" t="s">
        <v>415</v>
      </c>
      <c r="C231" s="479"/>
      <c r="D231" s="460" t="s">
        <v>310</v>
      </c>
      <c r="E231" s="507" t="e">
        <f t="shared" ref="E231:T231" si="98">E145</f>
        <v>#DIV/0!</v>
      </c>
      <c r="F231" s="508" t="e">
        <f t="shared" si="98"/>
        <v>#DIV/0!</v>
      </c>
      <c r="G231" s="509" t="e">
        <f t="shared" si="98"/>
        <v>#DIV/0!</v>
      </c>
      <c r="H231" s="510" t="e">
        <f t="shared" si="98"/>
        <v>#DIV/0!</v>
      </c>
      <c r="I231" s="510" t="e">
        <f t="shared" si="98"/>
        <v>#DIV/0!</v>
      </c>
      <c r="J231" s="510" t="e">
        <f t="shared" si="98"/>
        <v>#DIV/0!</v>
      </c>
      <c r="K231" s="508" t="e">
        <f t="shared" si="98"/>
        <v>#DIV/0!</v>
      </c>
      <c r="L231" s="508" t="e">
        <f t="shared" si="98"/>
        <v>#DIV/0!</v>
      </c>
      <c r="M231" s="508" t="e">
        <f t="shared" si="98"/>
        <v>#DIV/0!</v>
      </c>
      <c r="N231" s="508" t="e">
        <f t="shared" si="98"/>
        <v>#DIV/0!</v>
      </c>
      <c r="O231" s="508" t="e">
        <f t="shared" si="98"/>
        <v>#DIV/0!</v>
      </c>
      <c r="P231" s="508" t="e">
        <f t="shared" si="98"/>
        <v>#DIV/0!</v>
      </c>
      <c r="Q231" s="508" t="e">
        <f t="shared" si="98"/>
        <v>#DIV/0!</v>
      </c>
      <c r="R231" s="509" t="e">
        <f t="shared" si="98"/>
        <v>#DIV/0!</v>
      </c>
      <c r="S231" s="508" t="e">
        <f t="shared" si="98"/>
        <v>#DIV/0!</v>
      </c>
      <c r="T231" s="509">
        <f t="shared" si="98"/>
        <v>0</v>
      </c>
      <c r="U231" s="19"/>
    </row>
    <row r="232" spans="1:21" ht="18" customHeight="1" thickBot="1">
      <c r="B232" s="43" t="s">
        <v>426</v>
      </c>
      <c r="C232" s="93"/>
      <c r="D232" s="290" t="s">
        <v>310</v>
      </c>
      <c r="E232" s="105">
        <f t="shared" ref="E232:T232" si="99">E95</f>
        <v>0</v>
      </c>
      <c r="F232" s="106">
        <f t="shared" si="99"/>
        <v>0</v>
      </c>
      <c r="G232" s="106">
        <f t="shared" si="99"/>
        <v>0</v>
      </c>
      <c r="H232" s="106">
        <f t="shared" si="99"/>
        <v>0</v>
      </c>
      <c r="I232" s="106">
        <f t="shared" si="99"/>
        <v>0</v>
      </c>
      <c r="J232" s="106">
        <f t="shared" si="99"/>
        <v>0</v>
      </c>
      <c r="K232" s="106">
        <f t="shared" si="99"/>
        <v>0</v>
      </c>
      <c r="L232" s="106">
        <f t="shared" si="99"/>
        <v>0</v>
      </c>
      <c r="M232" s="106">
        <f t="shared" si="99"/>
        <v>0</v>
      </c>
      <c r="N232" s="106">
        <f t="shared" si="99"/>
        <v>0</v>
      </c>
      <c r="O232" s="106">
        <f t="shared" si="99"/>
        <v>0</v>
      </c>
      <c r="P232" s="106">
        <f t="shared" si="99"/>
        <v>0</v>
      </c>
      <c r="Q232" s="106">
        <f t="shared" si="99"/>
        <v>0</v>
      </c>
      <c r="R232" s="106">
        <f t="shared" si="99"/>
        <v>0</v>
      </c>
      <c r="S232" s="106">
        <f t="shared" si="99"/>
        <v>0</v>
      </c>
      <c r="T232" s="319">
        <f t="shared" si="99"/>
        <v>0</v>
      </c>
    </row>
    <row r="233" spans="1:21" ht="18" customHeight="1" thickBot="1">
      <c r="B233" s="1054"/>
      <c r="E233" s="1054"/>
      <c r="F233" s="1054"/>
      <c r="G233" s="1054"/>
      <c r="H233" s="1054"/>
      <c r="I233" s="1054"/>
      <c r="J233" s="1054"/>
      <c r="K233" s="1054"/>
      <c r="L233" s="1054"/>
      <c r="M233" s="1054"/>
      <c r="N233" s="1054"/>
      <c r="O233" s="1054"/>
      <c r="P233" s="1054"/>
      <c r="Q233" s="1054"/>
      <c r="R233" s="1054"/>
      <c r="S233" s="1054"/>
      <c r="T233" s="1054"/>
    </row>
    <row r="234" spans="1:21" ht="18" customHeight="1" thickBot="1">
      <c r="B234" s="1668" t="s">
        <v>423</v>
      </c>
      <c r="C234" s="1669"/>
      <c r="D234" s="1670"/>
      <c r="E234" s="1054"/>
      <c r="F234" s="1054"/>
      <c r="G234" s="1054"/>
      <c r="H234" s="1054"/>
      <c r="I234" s="1054"/>
      <c r="J234" s="1054"/>
      <c r="K234" s="1054"/>
      <c r="L234" s="1054"/>
      <c r="M234" s="1054"/>
      <c r="N234" s="1054"/>
      <c r="O234" s="1054"/>
      <c r="P234" s="1054"/>
      <c r="Q234" s="1054"/>
      <c r="R234" s="1054"/>
      <c r="S234" s="1054"/>
      <c r="T234" s="1054"/>
    </row>
    <row r="235" spans="1:21" ht="43" customHeight="1" thickBot="1">
      <c r="B235" s="146"/>
      <c r="C235" s="147"/>
      <c r="D235" s="141"/>
      <c r="E235" s="142">
        <f>E$6</f>
        <v>1900</v>
      </c>
      <c r="F235" s="143">
        <f t="shared" ref="F235:T235" si="100">F$6</f>
        <v>1901</v>
      </c>
      <c r="G235" s="143">
        <f t="shared" si="100"/>
        <v>1902</v>
      </c>
      <c r="H235" s="143">
        <f t="shared" si="100"/>
        <v>1903</v>
      </c>
      <c r="I235" s="143">
        <f t="shared" si="100"/>
        <v>1904</v>
      </c>
      <c r="J235" s="143">
        <f t="shared" si="100"/>
        <v>1905</v>
      </c>
      <c r="K235" s="143">
        <f t="shared" si="100"/>
        <v>1906</v>
      </c>
      <c r="L235" s="143">
        <f t="shared" si="100"/>
        <v>1907</v>
      </c>
      <c r="M235" s="143">
        <f t="shared" si="100"/>
        <v>1908</v>
      </c>
      <c r="N235" s="143">
        <f t="shared" si="100"/>
        <v>1909</v>
      </c>
      <c r="O235" s="143">
        <f t="shared" si="100"/>
        <v>1910</v>
      </c>
      <c r="P235" s="143">
        <f t="shared" si="100"/>
        <v>1911</v>
      </c>
      <c r="Q235" s="143">
        <f t="shared" si="100"/>
        <v>1912</v>
      </c>
      <c r="R235" s="143">
        <f t="shared" si="100"/>
        <v>1913</v>
      </c>
      <c r="S235" s="143">
        <f t="shared" si="100"/>
        <v>1914</v>
      </c>
      <c r="T235" s="141">
        <f t="shared" si="100"/>
        <v>1915</v>
      </c>
    </row>
    <row r="236" spans="1:21" ht="18" customHeight="1" thickBot="1">
      <c r="B236" s="283" t="s">
        <v>427</v>
      </c>
      <c r="C236" s="284"/>
      <c r="D236" s="700" t="s">
        <v>57</v>
      </c>
      <c r="E236" s="294" t="str">
        <f t="shared" ref="E236:T236" si="101">IFERROR(IF(E95&lt;=0,"-",1/E$232*(SUMPRODUCT(E28:E33,E215:E220,E207:E212)-SUMPRODUCT(E34:E39,E223:E228,E207:E212))*(E231/E232)),0)</f>
        <v>-</v>
      </c>
      <c r="F236" s="744" t="str">
        <f t="shared" si="101"/>
        <v>-</v>
      </c>
      <c r="G236" s="744" t="str">
        <f t="shared" si="101"/>
        <v>-</v>
      </c>
      <c r="H236" s="744" t="str">
        <f t="shared" si="101"/>
        <v>-</v>
      </c>
      <c r="I236" s="744" t="str">
        <f t="shared" si="101"/>
        <v>-</v>
      </c>
      <c r="J236" s="744" t="str">
        <f t="shared" si="101"/>
        <v>-</v>
      </c>
      <c r="K236" s="744" t="str">
        <f t="shared" si="101"/>
        <v>-</v>
      </c>
      <c r="L236" s="744" t="str">
        <f t="shared" si="101"/>
        <v>-</v>
      </c>
      <c r="M236" s="744" t="str">
        <f t="shared" si="101"/>
        <v>-</v>
      </c>
      <c r="N236" s="744" t="str">
        <f t="shared" si="101"/>
        <v>-</v>
      </c>
      <c r="O236" s="744" t="str">
        <f t="shared" si="101"/>
        <v>-</v>
      </c>
      <c r="P236" s="744" t="str">
        <f t="shared" si="101"/>
        <v>-</v>
      </c>
      <c r="Q236" s="744" t="str">
        <f t="shared" si="101"/>
        <v>-</v>
      </c>
      <c r="R236" s="744" t="str">
        <f t="shared" si="101"/>
        <v>-</v>
      </c>
      <c r="S236" s="745" t="str">
        <f t="shared" si="101"/>
        <v>-</v>
      </c>
      <c r="T236" s="796" t="str">
        <f t="shared" si="101"/>
        <v>-</v>
      </c>
    </row>
    <row r="237" spans="1:21" ht="18" customHeight="1">
      <c r="B237"/>
      <c r="E237" s="1054"/>
      <c r="F237" s="1054"/>
      <c r="G237" s="1054"/>
      <c r="H237" s="1054"/>
      <c r="I237" s="1054"/>
      <c r="J237" s="44"/>
      <c r="K237" s="44"/>
      <c r="L237" s="44"/>
      <c r="M237" s="44"/>
      <c r="N237" s="44"/>
      <c r="O237" s="44"/>
      <c r="P237" s="44"/>
      <c r="Q237" s="44"/>
      <c r="R237" s="44"/>
      <c r="S237" s="44"/>
      <c r="T237" s="44"/>
    </row>
    <row r="238" spans="1:21" ht="15" thickBot="1"/>
    <row r="239" spans="1:21" s="531" customFormat="1" ht="21" thickBot="1">
      <c r="A239" s="533"/>
      <c r="B239" s="1649" t="s">
        <v>428</v>
      </c>
      <c r="C239" s="1650"/>
      <c r="D239" s="1651"/>
      <c r="E239" s="539"/>
      <c r="F239" s="539"/>
      <c r="G239" s="539"/>
      <c r="H239" s="539"/>
      <c r="I239" s="539"/>
      <c r="J239" s="539"/>
      <c r="K239" s="539"/>
      <c r="L239" s="539"/>
      <c r="M239" s="539"/>
      <c r="N239" s="539"/>
      <c r="O239" s="539"/>
      <c r="P239" s="539"/>
      <c r="Q239" s="539"/>
      <c r="R239" s="539"/>
      <c r="S239" s="539"/>
      <c r="T239" s="539"/>
    </row>
    <row r="240" spans="1:21" ht="36.65" customHeight="1" thickBot="1">
      <c r="B240" s="1653"/>
      <c r="C240" s="1654"/>
      <c r="D240" s="1655"/>
    </row>
    <row r="241" spans="2:20" ht="15" thickBot="1">
      <c r="B241" s="125"/>
      <c r="C241"/>
      <c r="D241" s="279"/>
      <c r="E241" s="540"/>
      <c r="F241" s="540"/>
      <c r="G241" s="540"/>
      <c r="H241" s="540"/>
      <c r="I241" s="540"/>
      <c r="J241" s="540"/>
      <c r="K241" s="540"/>
      <c r="L241" s="540"/>
      <c r="M241" s="540"/>
      <c r="N241" s="540"/>
      <c r="O241" s="540"/>
      <c r="P241" s="540"/>
      <c r="Q241" s="540"/>
      <c r="R241" s="540"/>
      <c r="S241" s="540"/>
    </row>
    <row r="242" spans="2:20" ht="15" thickBot="1">
      <c r="B242" s="142" t="s">
        <v>429</v>
      </c>
      <c r="C242" s="145"/>
      <c r="D242" s="144"/>
      <c r="E242" s="146">
        <f>E$6</f>
        <v>1900</v>
      </c>
      <c r="F242" s="147">
        <f t="shared" ref="F242:T242" si="102">F$6</f>
        <v>1901</v>
      </c>
      <c r="G242" s="147">
        <f t="shared" si="102"/>
        <v>1902</v>
      </c>
      <c r="H242" s="147">
        <f t="shared" si="102"/>
        <v>1903</v>
      </c>
      <c r="I242" s="147">
        <f t="shared" si="102"/>
        <v>1904</v>
      </c>
      <c r="J242" s="147">
        <f t="shared" si="102"/>
        <v>1905</v>
      </c>
      <c r="K242" s="147">
        <f t="shared" si="102"/>
        <v>1906</v>
      </c>
      <c r="L242" s="147">
        <f t="shared" si="102"/>
        <v>1907</v>
      </c>
      <c r="M242" s="147">
        <f t="shared" si="102"/>
        <v>1908</v>
      </c>
      <c r="N242" s="147">
        <f t="shared" si="102"/>
        <v>1909</v>
      </c>
      <c r="O242" s="147">
        <f t="shared" si="102"/>
        <v>1910</v>
      </c>
      <c r="P242" s="147">
        <f t="shared" si="102"/>
        <v>1911</v>
      </c>
      <c r="Q242" s="147">
        <f t="shared" si="102"/>
        <v>1912</v>
      </c>
      <c r="R242" s="147">
        <f t="shared" si="102"/>
        <v>1913</v>
      </c>
      <c r="S242" s="147">
        <f t="shared" si="102"/>
        <v>1914</v>
      </c>
      <c r="T242" s="141">
        <f t="shared" si="102"/>
        <v>1915</v>
      </c>
    </row>
    <row r="243" spans="2:20">
      <c r="B243" s="60" t="s">
        <v>430</v>
      </c>
      <c r="C243" s="86"/>
      <c r="D243" s="78" t="s">
        <v>57</v>
      </c>
      <c r="E243" s="278">
        <f t="shared" ref="E243:T243" si="103">E84*E133</f>
        <v>0</v>
      </c>
      <c r="F243" s="164">
        <f t="shared" si="103"/>
        <v>0</v>
      </c>
      <c r="G243" s="164">
        <f t="shared" si="103"/>
        <v>0</v>
      </c>
      <c r="H243" s="164">
        <f t="shared" si="103"/>
        <v>0</v>
      </c>
      <c r="I243" s="164">
        <f t="shared" si="103"/>
        <v>0</v>
      </c>
      <c r="J243" s="164">
        <f t="shared" si="103"/>
        <v>0</v>
      </c>
      <c r="K243" s="164">
        <f t="shared" si="103"/>
        <v>0</v>
      </c>
      <c r="L243" s="164">
        <f t="shared" si="103"/>
        <v>0</v>
      </c>
      <c r="M243" s="164">
        <f t="shared" si="103"/>
        <v>0</v>
      </c>
      <c r="N243" s="164">
        <f t="shared" si="103"/>
        <v>0</v>
      </c>
      <c r="O243" s="164">
        <f t="shared" si="103"/>
        <v>0</v>
      </c>
      <c r="P243" s="164">
        <f t="shared" si="103"/>
        <v>0</v>
      </c>
      <c r="Q243" s="164">
        <f t="shared" si="103"/>
        <v>0</v>
      </c>
      <c r="R243" s="164">
        <f t="shared" si="103"/>
        <v>0</v>
      </c>
      <c r="S243" s="164">
        <f t="shared" si="103"/>
        <v>0</v>
      </c>
      <c r="T243" s="315">
        <f t="shared" si="103"/>
        <v>0</v>
      </c>
    </row>
    <row r="244" spans="2:20" ht="15" thickBot="1">
      <c r="B244" s="43" t="s">
        <v>431</v>
      </c>
      <c r="C244" s="93"/>
      <c r="D244" s="290" t="s">
        <v>57</v>
      </c>
      <c r="E244" s="105">
        <f t="shared" ref="E244:T244" si="104">E150*E133</f>
        <v>0</v>
      </c>
      <c r="F244" s="106">
        <f t="shared" si="104"/>
        <v>0</v>
      </c>
      <c r="G244" s="106">
        <f t="shared" si="104"/>
        <v>0</v>
      </c>
      <c r="H244" s="106">
        <f t="shared" si="104"/>
        <v>0</v>
      </c>
      <c r="I244" s="106">
        <f t="shared" si="104"/>
        <v>0</v>
      </c>
      <c r="J244" s="106">
        <f t="shared" si="104"/>
        <v>0</v>
      </c>
      <c r="K244" s="106">
        <f t="shared" si="104"/>
        <v>0</v>
      </c>
      <c r="L244" s="106">
        <f t="shared" si="104"/>
        <v>0</v>
      </c>
      <c r="M244" s="106">
        <f t="shared" si="104"/>
        <v>0</v>
      </c>
      <c r="N244" s="106">
        <f t="shared" si="104"/>
        <v>0</v>
      </c>
      <c r="O244" s="106">
        <f t="shared" si="104"/>
        <v>0</v>
      </c>
      <c r="P244" s="106">
        <f t="shared" si="104"/>
        <v>0</v>
      </c>
      <c r="Q244" s="106">
        <f t="shared" si="104"/>
        <v>0</v>
      </c>
      <c r="R244" s="106">
        <f t="shared" si="104"/>
        <v>0</v>
      </c>
      <c r="S244" s="106">
        <f t="shared" si="104"/>
        <v>0</v>
      </c>
      <c r="T244" s="319">
        <f t="shared" si="104"/>
        <v>0</v>
      </c>
    </row>
    <row r="245" spans="2:20" ht="15" thickBot="1">
      <c r="B245" s="125"/>
      <c r="C245"/>
      <c r="D245" s="279"/>
      <c r="E245" s="543"/>
      <c r="F245" s="544"/>
      <c r="G245" s="544"/>
      <c r="H245" s="544"/>
      <c r="I245" s="544"/>
      <c r="J245" s="544"/>
      <c r="K245" s="544"/>
      <c r="L245" s="544"/>
      <c r="M245" s="544"/>
      <c r="N245" s="544"/>
      <c r="O245" s="544"/>
      <c r="P245" s="544"/>
      <c r="Q245" s="544"/>
      <c r="R245" s="544"/>
      <c r="S245" s="544"/>
      <c r="T245" s="399"/>
    </row>
    <row r="246" spans="2:20" ht="17" thickBot="1">
      <c r="B246" s="142" t="s">
        <v>432</v>
      </c>
      <c r="C246" s="145"/>
      <c r="D246" s="144"/>
      <c r="E246" s="146">
        <f>E$6</f>
        <v>1900</v>
      </c>
      <c r="F246" s="147">
        <f t="shared" ref="F246:T246" si="105">F$6</f>
        <v>1901</v>
      </c>
      <c r="G246" s="147">
        <f t="shared" si="105"/>
        <v>1902</v>
      </c>
      <c r="H246" s="147">
        <f t="shared" si="105"/>
        <v>1903</v>
      </c>
      <c r="I246" s="147">
        <f t="shared" si="105"/>
        <v>1904</v>
      </c>
      <c r="J246" s="147">
        <f t="shared" si="105"/>
        <v>1905</v>
      </c>
      <c r="K246" s="147">
        <f t="shared" si="105"/>
        <v>1906</v>
      </c>
      <c r="L246" s="147">
        <f t="shared" si="105"/>
        <v>1907</v>
      </c>
      <c r="M246" s="147">
        <f t="shared" si="105"/>
        <v>1908</v>
      </c>
      <c r="N246" s="147">
        <f t="shared" si="105"/>
        <v>1909</v>
      </c>
      <c r="O246" s="147">
        <f t="shared" si="105"/>
        <v>1910</v>
      </c>
      <c r="P246" s="147">
        <f t="shared" si="105"/>
        <v>1911</v>
      </c>
      <c r="Q246" s="147">
        <f t="shared" si="105"/>
        <v>1912</v>
      </c>
      <c r="R246" s="147">
        <f t="shared" si="105"/>
        <v>1913</v>
      </c>
      <c r="S246" s="147">
        <f t="shared" si="105"/>
        <v>1914</v>
      </c>
      <c r="T246" s="141">
        <f t="shared" si="105"/>
        <v>1915</v>
      </c>
    </row>
    <row r="247" spans="2:20" ht="17" thickBot="1">
      <c r="B247" s="283" t="s">
        <v>433</v>
      </c>
      <c r="C247" s="284"/>
      <c r="D247" s="288" t="s">
        <v>55</v>
      </c>
      <c r="E247" s="272">
        <f t="shared" ref="E247:T247" si="106">E65</f>
        <v>0</v>
      </c>
      <c r="F247" s="342">
        <f t="shared" si="106"/>
        <v>0</v>
      </c>
      <c r="G247" s="273">
        <f t="shared" si="106"/>
        <v>0</v>
      </c>
      <c r="H247" s="273">
        <f t="shared" si="106"/>
        <v>0</v>
      </c>
      <c r="I247" s="342">
        <f t="shared" si="106"/>
        <v>0</v>
      </c>
      <c r="J247" s="343">
        <f t="shared" si="106"/>
        <v>0</v>
      </c>
      <c r="K247" s="343">
        <f t="shared" si="106"/>
        <v>0</v>
      </c>
      <c r="L247" s="343">
        <f t="shared" si="106"/>
        <v>0</v>
      </c>
      <c r="M247" s="343">
        <f t="shared" si="106"/>
        <v>0</v>
      </c>
      <c r="N247" s="343">
        <f t="shared" si="106"/>
        <v>0</v>
      </c>
      <c r="O247" s="273">
        <f t="shared" si="106"/>
        <v>0</v>
      </c>
      <c r="P247" s="273">
        <f t="shared" si="106"/>
        <v>0</v>
      </c>
      <c r="Q247" s="342">
        <f t="shared" si="106"/>
        <v>0</v>
      </c>
      <c r="R247" s="343">
        <f t="shared" si="106"/>
        <v>0</v>
      </c>
      <c r="S247" s="343">
        <f t="shared" si="106"/>
        <v>0</v>
      </c>
      <c r="T247" s="337">
        <f t="shared" si="106"/>
        <v>0</v>
      </c>
    </row>
    <row r="248" spans="2:20" ht="15" thickBot="1">
      <c r="B248" s="125"/>
      <c r="C248"/>
      <c r="D248" s="279"/>
      <c r="E248" s="543"/>
      <c r="F248" s="544"/>
      <c r="G248" s="544"/>
      <c r="H248" s="544"/>
      <c r="I248" s="544"/>
      <c r="J248" s="544"/>
      <c r="K248" s="544"/>
      <c r="L248" s="544"/>
      <c r="M248" s="544"/>
      <c r="N248" s="544"/>
      <c r="O248" s="544"/>
      <c r="P248" s="544"/>
      <c r="Q248" s="544"/>
      <c r="R248" s="544"/>
      <c r="S248" s="544"/>
      <c r="T248" s="399"/>
    </row>
    <row r="249" spans="2:20" ht="15" thickBot="1">
      <c r="B249" s="142" t="s">
        <v>434</v>
      </c>
      <c r="C249" s="145"/>
      <c r="D249" s="144"/>
      <c r="E249" s="146">
        <f>E$6</f>
        <v>1900</v>
      </c>
      <c r="F249" s="147">
        <f t="shared" ref="F249:T249" si="107">F$6</f>
        <v>1901</v>
      </c>
      <c r="G249" s="147">
        <f t="shared" si="107"/>
        <v>1902</v>
      </c>
      <c r="H249" s="147">
        <f t="shared" si="107"/>
        <v>1903</v>
      </c>
      <c r="I249" s="147">
        <f t="shared" si="107"/>
        <v>1904</v>
      </c>
      <c r="J249" s="147">
        <f t="shared" si="107"/>
        <v>1905</v>
      </c>
      <c r="K249" s="147">
        <f t="shared" si="107"/>
        <v>1906</v>
      </c>
      <c r="L249" s="147">
        <f t="shared" si="107"/>
        <v>1907</v>
      </c>
      <c r="M249" s="147">
        <f t="shared" si="107"/>
        <v>1908</v>
      </c>
      <c r="N249" s="147">
        <f t="shared" si="107"/>
        <v>1909</v>
      </c>
      <c r="O249" s="147">
        <f t="shared" si="107"/>
        <v>1910</v>
      </c>
      <c r="P249" s="147">
        <f t="shared" si="107"/>
        <v>1911</v>
      </c>
      <c r="Q249" s="147">
        <f t="shared" si="107"/>
        <v>1912</v>
      </c>
      <c r="R249" s="147">
        <f t="shared" si="107"/>
        <v>1913</v>
      </c>
      <c r="S249" s="147">
        <f t="shared" si="107"/>
        <v>1914</v>
      </c>
      <c r="T249" s="141">
        <f t="shared" si="107"/>
        <v>1915</v>
      </c>
    </row>
    <row r="250" spans="2:20" ht="21" customHeight="1" thickBot="1">
      <c r="B250" s="283" t="s">
        <v>435</v>
      </c>
      <c r="C250" s="284"/>
      <c r="D250" s="293" t="s">
        <v>55</v>
      </c>
      <c r="E250" s="295">
        <f t="shared" ref="E250:T250" si="108">IFERROR(((E140-E243)-(E136-E244))/(E140-E136)*E247,0)</f>
        <v>0</v>
      </c>
      <c r="F250" s="296">
        <f t="shared" si="108"/>
        <v>0</v>
      </c>
      <c r="G250" s="296">
        <f t="shared" si="108"/>
        <v>0</v>
      </c>
      <c r="H250" s="296">
        <f t="shared" si="108"/>
        <v>0</v>
      </c>
      <c r="I250" s="296">
        <f t="shared" si="108"/>
        <v>0</v>
      </c>
      <c r="J250" s="296">
        <f t="shared" si="108"/>
        <v>0</v>
      </c>
      <c r="K250" s="296">
        <f t="shared" si="108"/>
        <v>0</v>
      </c>
      <c r="L250" s="296">
        <f t="shared" si="108"/>
        <v>0</v>
      </c>
      <c r="M250" s="296">
        <f t="shared" si="108"/>
        <v>0</v>
      </c>
      <c r="N250" s="296">
        <f t="shared" si="108"/>
        <v>0</v>
      </c>
      <c r="O250" s="296">
        <f t="shared" si="108"/>
        <v>0</v>
      </c>
      <c r="P250" s="296">
        <f t="shared" si="108"/>
        <v>0</v>
      </c>
      <c r="Q250" s="296">
        <f t="shared" si="108"/>
        <v>0</v>
      </c>
      <c r="R250" s="296">
        <f t="shared" si="108"/>
        <v>0</v>
      </c>
      <c r="S250" s="296">
        <f t="shared" si="108"/>
        <v>0</v>
      </c>
      <c r="T250" s="341">
        <f t="shared" si="108"/>
        <v>0</v>
      </c>
    </row>
    <row r="251" spans="2:20">
      <c r="E251" s="1054"/>
      <c r="F251" s="1054"/>
    </row>
    <row r="252" spans="2:20">
      <c r="E252" s="1054"/>
      <c r="F252" s="1054"/>
    </row>
    <row r="253" spans="2:20" ht="15" thickBot="1"/>
    <row r="254" spans="2:20" ht="15" thickBot="1">
      <c r="B254" s="142" t="s">
        <v>436</v>
      </c>
      <c r="C254" s="145"/>
      <c r="D254" s="144"/>
      <c r="E254" s="142">
        <f>E$6</f>
        <v>1900</v>
      </c>
      <c r="F254" s="143">
        <f t="shared" ref="F254:T254" si="109">F$6</f>
        <v>1901</v>
      </c>
      <c r="G254" s="143">
        <f t="shared" si="109"/>
        <v>1902</v>
      </c>
      <c r="H254" s="143">
        <f t="shared" si="109"/>
        <v>1903</v>
      </c>
      <c r="I254" s="143">
        <f t="shared" si="109"/>
        <v>1904</v>
      </c>
      <c r="J254" s="143">
        <f t="shared" si="109"/>
        <v>1905</v>
      </c>
      <c r="K254" s="143">
        <f t="shared" si="109"/>
        <v>1906</v>
      </c>
      <c r="L254" s="143">
        <f t="shared" si="109"/>
        <v>1907</v>
      </c>
      <c r="M254" s="143">
        <f t="shared" si="109"/>
        <v>1908</v>
      </c>
      <c r="N254" s="143">
        <f t="shared" si="109"/>
        <v>1909</v>
      </c>
      <c r="O254" s="143">
        <f t="shared" si="109"/>
        <v>1910</v>
      </c>
      <c r="P254" s="143">
        <f t="shared" si="109"/>
        <v>1911</v>
      </c>
      <c r="Q254" s="143">
        <f t="shared" si="109"/>
        <v>1912</v>
      </c>
      <c r="R254" s="143">
        <f t="shared" si="109"/>
        <v>1913</v>
      </c>
      <c r="S254" s="143">
        <f t="shared" si="109"/>
        <v>1914</v>
      </c>
      <c r="T254" s="144">
        <f t="shared" si="109"/>
        <v>1915</v>
      </c>
    </row>
    <row r="255" spans="2:20" ht="15" thickBot="1">
      <c r="B255" s="408" t="s">
        <v>437</v>
      </c>
      <c r="C255" s="409"/>
      <c r="D255" s="741" t="s">
        <v>57</v>
      </c>
      <c r="E255" s="417">
        <f>IF(E7,IF('2b) Allg. Inputs'!$C$24="Ja",'2c) Elektrolyseurförderung'!E23,0),0)</f>
        <v>0</v>
      </c>
      <c r="F255" s="740">
        <f>IF(F7,IF('2b) Allg. Inputs'!$C$24="Ja",'2c) Elektrolyseurförderung'!F23,0),0)</f>
        <v>0</v>
      </c>
      <c r="G255" s="738">
        <f>IF(G7,IF('2b) Allg. Inputs'!$C$24="Ja",'2c) Elektrolyseurförderung'!G23,0),0)</f>
        <v>0</v>
      </c>
      <c r="H255" s="738">
        <f>IF(H7,IF('2b) Allg. Inputs'!$C$24="Ja",'2c) Elektrolyseurförderung'!H23,0),0)</f>
        <v>0</v>
      </c>
      <c r="I255" s="738">
        <f>IF(I7,IF('2b) Allg. Inputs'!$C$24="Ja",'2c) Elektrolyseurförderung'!I23,0),0)</f>
        <v>0</v>
      </c>
      <c r="J255" s="738">
        <f>IF(J7,IF('2b) Allg. Inputs'!$C$24="Ja",'2c) Elektrolyseurförderung'!J23,0),0)</f>
        <v>0</v>
      </c>
      <c r="K255" s="738">
        <f>IF(K7,IF('2b) Allg. Inputs'!$C$24="Ja",'2c) Elektrolyseurförderung'!K23,0),0)</f>
        <v>0</v>
      </c>
      <c r="L255" s="738">
        <f>IF(L7,IF('2b) Allg. Inputs'!$C$24="Ja",'2c) Elektrolyseurförderung'!L23,0),0)</f>
        <v>0</v>
      </c>
      <c r="M255" s="738">
        <f>IF(M7,IF('2b) Allg. Inputs'!$C$24="Ja",'2c) Elektrolyseurförderung'!M23,0),0)</f>
        <v>0</v>
      </c>
      <c r="N255" s="738">
        <f>IF(N7,IF('2b) Allg. Inputs'!$C$24="Ja",'2c) Elektrolyseurförderung'!N23,0),0)</f>
        <v>0</v>
      </c>
      <c r="O255" s="738">
        <f>IF(O7,IF('2b) Allg. Inputs'!$C$24="Ja",'2c) Elektrolyseurförderung'!O23,0),0)</f>
        <v>0</v>
      </c>
      <c r="P255" s="738">
        <f>IF(P7,IF('2b) Allg. Inputs'!$C$24="Ja",'2c) Elektrolyseurförderung'!P23,0),0)</f>
        <v>0</v>
      </c>
      <c r="Q255" s="738">
        <f>IF(Q7,IF('2b) Allg. Inputs'!$C$24="Ja",'2c) Elektrolyseurförderung'!Q23,0),0)</f>
        <v>0</v>
      </c>
      <c r="R255" s="738">
        <f>IF(R7,IF('2b) Allg. Inputs'!$C$24="Ja",'2c) Elektrolyseurförderung'!R23,0),0)</f>
        <v>0</v>
      </c>
      <c r="S255" s="738">
        <f>IF(S7,IF('2b) Allg. Inputs'!$C$24="Ja",'2c) Elektrolyseurförderung'!S23,0),0)</f>
        <v>0</v>
      </c>
      <c r="T255" s="739">
        <f>IF(T7,IF('2b) Allg. Inputs'!$C$24="Ja",'2c) Elektrolyseurförderung'!T23,0),0)</f>
        <v>0</v>
      </c>
    </row>
    <row r="256" spans="2:20" ht="15" thickBot="1">
      <c r="B256" s="424" t="s">
        <v>438</v>
      </c>
      <c r="C256" s="425"/>
      <c r="D256" s="426" t="s">
        <v>57</v>
      </c>
      <c r="E256" s="431">
        <f>SUMIF('2b) Allg. Inputs'!$E$16:$AE$21,"&lt;"&amp;'4d) Berechnungen_Auszahlung'!E6,'2b) Allg. Inputs'!$E$16:$AE$21)</f>
        <v>0</v>
      </c>
      <c r="F256" s="427"/>
      <c r="G256" s="427"/>
      <c r="H256" s="427"/>
      <c r="I256" s="427"/>
      <c r="J256" s="427"/>
      <c r="K256" s="427"/>
      <c r="L256" s="427"/>
      <c r="M256" s="427"/>
      <c r="N256" s="427"/>
      <c r="O256" s="427"/>
      <c r="P256" s="427"/>
      <c r="Q256" s="427"/>
      <c r="R256" s="427"/>
      <c r="S256" s="427"/>
      <c r="T256" s="427"/>
    </row>
    <row r="257" spans="2:20" ht="15" thickBot="1">
      <c r="B257" s="352" t="s">
        <v>436</v>
      </c>
      <c r="C257" s="353"/>
      <c r="D257" s="402" t="s">
        <v>57</v>
      </c>
      <c r="E257" s="209" t="e">
        <f>IF(E7,SUM(INDEX('2b) Allg. Inputs'!$E$16:$AE$21,0,MATCH(E6,'2b) Allg. Inputs'!$E$15:$AE$15,0)))+E255+E256,0)</f>
        <v>#N/A</v>
      </c>
      <c r="F257" s="428" t="e">
        <f>IF(F7,SUM(INDEX('2b) Allg. Inputs'!$E$16:$AE$21,0,MATCH(F6,'2b) Allg. Inputs'!$E$15:$AE$15,0)))+F255+F256,0)</f>
        <v>#N/A</v>
      </c>
      <c r="G257" s="429" t="e">
        <f>IF(G7,SUM(INDEX('2b) Allg. Inputs'!$E$16:$AE$21,0,MATCH(G6,'2b) Allg. Inputs'!$E$15:$AE$15,0)))+G255+G256,0)</f>
        <v>#N/A</v>
      </c>
      <c r="H257" s="429" t="e">
        <f>IF(H7,SUM(INDEX('2b) Allg. Inputs'!$E$16:$AE$21,0,MATCH(H6,'2b) Allg. Inputs'!$E$15:$AE$15,0)))+H255+H256,0)</f>
        <v>#N/A</v>
      </c>
      <c r="I257" s="429" t="e">
        <f>IF(I7,SUM(INDEX('2b) Allg. Inputs'!$E$16:$AE$21,0,MATCH(I6,'2b) Allg. Inputs'!$E$15:$AE$15,0)))+I255+I256,0)</f>
        <v>#N/A</v>
      </c>
      <c r="J257" s="429" t="e">
        <f>IF(J7,SUM(INDEX('2b) Allg. Inputs'!$E$16:$AE$21,0,MATCH(J6,'2b) Allg. Inputs'!$E$15:$AE$15,0)))+J255+J256,0)</f>
        <v>#N/A</v>
      </c>
      <c r="K257" s="429" t="e">
        <f>IF(K7,SUM(INDEX('2b) Allg. Inputs'!$E$16:$AE$21,0,MATCH(K6,'2b) Allg. Inputs'!$E$15:$AE$15,0)))+K255+K256,0)</f>
        <v>#N/A</v>
      </c>
      <c r="L257" s="429" t="e">
        <f>IF(L7,SUM(INDEX('2b) Allg. Inputs'!$E$16:$AE$21,0,MATCH(L6,'2b) Allg. Inputs'!$E$15:$AE$15,0)))+L255+L256,0)</f>
        <v>#N/A</v>
      </c>
      <c r="M257" s="429" t="e">
        <f>IF(M7,SUM(INDEX('2b) Allg. Inputs'!$E$16:$AE$21,0,MATCH(M6,'2b) Allg. Inputs'!$E$15:$AE$15,0)))+M255+M256,0)</f>
        <v>#N/A</v>
      </c>
      <c r="N257" s="429" t="e">
        <f>IF(N7,SUM(INDEX('2b) Allg. Inputs'!$E$16:$AE$21,0,MATCH(N6,'2b) Allg. Inputs'!$E$15:$AE$15,0)))+N255+N256,0)</f>
        <v>#N/A</v>
      </c>
      <c r="O257" s="429" t="e">
        <f>IF(O7,SUM(INDEX('2b) Allg. Inputs'!$E$16:$AE$21,0,MATCH(O6,'2b) Allg. Inputs'!$E$15:$AE$15,0)))+O255+O256,0)</f>
        <v>#N/A</v>
      </c>
      <c r="P257" s="429" t="e">
        <f>IF(P7,SUM(INDEX('2b) Allg. Inputs'!$E$16:$AE$21,0,MATCH(P6,'2b) Allg. Inputs'!$E$15:$AE$15,0)))+P255+P256,0)</f>
        <v>#N/A</v>
      </c>
      <c r="Q257" s="429" t="e">
        <f>IF(Q7,SUM(INDEX('2b) Allg. Inputs'!$E$16:$AE$21,0,MATCH(Q6,'2b) Allg. Inputs'!$E$15:$AE$15,0)))+Q255+Q256,0)</f>
        <v>#N/A</v>
      </c>
      <c r="R257" s="429" t="e">
        <f>IF(R7,SUM(INDEX('2b) Allg. Inputs'!$E$16:$AE$21,0,MATCH(R6,'2b) Allg. Inputs'!$E$15:$AE$15,0)))+R255+R256,0)</f>
        <v>#N/A</v>
      </c>
      <c r="S257" s="429" t="e">
        <f>IF(S7,SUM(INDEX('2b) Allg. Inputs'!$E$16:$AE$21,0,MATCH(S6,'2b) Allg. Inputs'!$E$15:$AE$15,0)))+S255+S256,0)</f>
        <v>#N/A</v>
      </c>
      <c r="T257" s="430">
        <f>IF(T7,SUM(INDEX('2b) Allg. Inputs'!$E$16:$AE$21,0,MATCH(T6,'2b) Allg. Inputs'!$E$15:$AE$15,0)))+T255+T256,0)</f>
        <v>0</v>
      </c>
    </row>
    <row r="258" spans="2:20"/>
    <row r="259" spans="2:20"/>
    <row r="260" spans="2:20" ht="29" thickBot="1">
      <c r="B260" s="1671" t="s">
        <v>64</v>
      </c>
      <c r="C260" s="1671"/>
      <c r="D260" s="1671"/>
    </row>
    <row r="261" spans="2:20" ht="15" thickBot="1">
      <c r="B261" s="541"/>
      <c r="E261" s="146">
        <f>E$6</f>
        <v>1900</v>
      </c>
      <c r="F261" s="147">
        <f t="shared" ref="F261:T261" si="110">F$6</f>
        <v>1901</v>
      </c>
      <c r="G261" s="147">
        <f t="shared" si="110"/>
        <v>1902</v>
      </c>
      <c r="H261" s="147">
        <f t="shared" si="110"/>
        <v>1903</v>
      </c>
      <c r="I261" s="147">
        <f t="shared" si="110"/>
        <v>1904</v>
      </c>
      <c r="J261" s="147">
        <f t="shared" si="110"/>
        <v>1905</v>
      </c>
      <c r="K261" s="147">
        <f t="shared" si="110"/>
        <v>1906</v>
      </c>
      <c r="L261" s="147">
        <f t="shared" si="110"/>
        <v>1907</v>
      </c>
      <c r="M261" s="147">
        <f t="shared" si="110"/>
        <v>1908</v>
      </c>
      <c r="N261" s="147">
        <f t="shared" si="110"/>
        <v>1909</v>
      </c>
      <c r="O261" s="147">
        <f t="shared" si="110"/>
        <v>1910</v>
      </c>
      <c r="P261" s="147">
        <f t="shared" si="110"/>
        <v>1911</v>
      </c>
      <c r="Q261" s="147">
        <f t="shared" si="110"/>
        <v>1912</v>
      </c>
      <c r="R261" s="147">
        <f t="shared" si="110"/>
        <v>1913</v>
      </c>
      <c r="S261" s="147">
        <f t="shared" si="110"/>
        <v>1914</v>
      </c>
      <c r="T261" s="141">
        <f t="shared" si="110"/>
        <v>1915</v>
      </c>
    </row>
    <row r="262" spans="2:20" ht="31.5" customHeight="1" thickBot="1">
      <c r="B262" s="1672" t="s">
        <v>439</v>
      </c>
      <c r="C262" s="1673"/>
      <c r="D262" s="1674"/>
      <c r="E262" s="704" t="b">
        <f>E$7</f>
        <v>1</v>
      </c>
      <c r="F262" s="705" t="b">
        <f t="shared" ref="F262:S262" si="111">F$7</f>
        <v>1</v>
      </c>
      <c r="G262" s="705" t="b">
        <f t="shared" si="111"/>
        <v>1</v>
      </c>
      <c r="H262" s="705" t="b">
        <f t="shared" si="111"/>
        <v>1</v>
      </c>
      <c r="I262" s="705" t="b">
        <f t="shared" si="111"/>
        <v>1</v>
      </c>
      <c r="J262" s="705" t="b">
        <f t="shared" si="111"/>
        <v>1</v>
      </c>
      <c r="K262" s="705" t="b">
        <f t="shared" si="111"/>
        <v>1</v>
      </c>
      <c r="L262" s="705" t="b">
        <f t="shared" si="111"/>
        <v>1</v>
      </c>
      <c r="M262" s="705" t="b">
        <f t="shared" si="111"/>
        <v>1</v>
      </c>
      <c r="N262" s="705" t="b">
        <f t="shared" si="111"/>
        <v>1</v>
      </c>
      <c r="O262" s="705" t="b">
        <f t="shared" si="111"/>
        <v>1</v>
      </c>
      <c r="P262" s="705" t="b">
        <f t="shared" si="111"/>
        <v>1</v>
      </c>
      <c r="Q262" s="705" t="b">
        <f t="shared" si="111"/>
        <v>1</v>
      </c>
      <c r="R262" s="705" t="b">
        <f t="shared" si="111"/>
        <v>1</v>
      </c>
      <c r="S262" s="705" t="b">
        <f t="shared" si="111"/>
        <v>1</v>
      </c>
      <c r="T262" s="706" t="b">
        <f>T$7</f>
        <v>0</v>
      </c>
    </row>
    <row r="263" spans="2:20" ht="16.5">
      <c r="B263" s="521" t="s">
        <v>440</v>
      </c>
      <c r="C263" s="77"/>
      <c r="D263" s="1423" t="s">
        <v>310</v>
      </c>
      <c r="E263" s="1420">
        <f t="shared" ref="E263:T263" si="112">E95</f>
        <v>0</v>
      </c>
      <c r="F263" s="566">
        <f t="shared" si="112"/>
        <v>0</v>
      </c>
      <c r="G263" s="566">
        <f t="shared" si="112"/>
        <v>0</v>
      </c>
      <c r="H263" s="566">
        <f t="shared" si="112"/>
        <v>0</v>
      </c>
      <c r="I263" s="566">
        <f t="shared" si="112"/>
        <v>0</v>
      </c>
      <c r="J263" s="566">
        <f t="shared" si="112"/>
        <v>0</v>
      </c>
      <c r="K263" s="566">
        <f t="shared" si="112"/>
        <v>0</v>
      </c>
      <c r="L263" s="566">
        <f t="shared" si="112"/>
        <v>0</v>
      </c>
      <c r="M263" s="566">
        <f t="shared" si="112"/>
        <v>0</v>
      </c>
      <c r="N263" s="566">
        <f t="shared" si="112"/>
        <v>0</v>
      </c>
      <c r="O263" s="566">
        <f t="shared" si="112"/>
        <v>0</v>
      </c>
      <c r="P263" s="566">
        <f t="shared" si="112"/>
        <v>0</v>
      </c>
      <c r="Q263" s="566">
        <f t="shared" si="112"/>
        <v>0</v>
      </c>
      <c r="R263" s="566">
        <f t="shared" si="112"/>
        <v>0</v>
      </c>
      <c r="S263" s="566">
        <f t="shared" si="112"/>
        <v>0</v>
      </c>
      <c r="T263" s="576">
        <f t="shared" si="112"/>
        <v>0</v>
      </c>
    </row>
    <row r="264" spans="2:20" ht="16.5">
      <c r="B264" s="368" t="s">
        <v>441</v>
      </c>
      <c r="C264" s="79"/>
      <c r="D264" s="357" t="s">
        <v>310</v>
      </c>
      <c r="E264" s="1421" t="e">
        <f t="shared" ref="E264:T264" si="113">E144</f>
        <v>#DIV/0!</v>
      </c>
      <c r="F264" s="703" t="e">
        <f t="shared" si="113"/>
        <v>#DIV/0!</v>
      </c>
      <c r="G264" s="703" t="e">
        <f t="shared" si="113"/>
        <v>#DIV/0!</v>
      </c>
      <c r="H264" s="703" t="e">
        <f t="shared" si="113"/>
        <v>#DIV/0!</v>
      </c>
      <c r="I264" s="703" t="e">
        <f t="shared" si="113"/>
        <v>#DIV/0!</v>
      </c>
      <c r="J264" s="703" t="e">
        <f t="shared" si="113"/>
        <v>#DIV/0!</v>
      </c>
      <c r="K264" s="703" t="e">
        <f t="shared" si="113"/>
        <v>#DIV/0!</v>
      </c>
      <c r="L264" s="703" t="e">
        <f t="shared" si="113"/>
        <v>#DIV/0!</v>
      </c>
      <c r="M264" s="703" t="e">
        <f t="shared" si="113"/>
        <v>#DIV/0!</v>
      </c>
      <c r="N264" s="703" t="e">
        <f t="shared" si="113"/>
        <v>#DIV/0!</v>
      </c>
      <c r="O264" s="703" t="e">
        <f t="shared" si="113"/>
        <v>#DIV/0!</v>
      </c>
      <c r="P264" s="703" t="e">
        <f t="shared" si="113"/>
        <v>#DIV/0!</v>
      </c>
      <c r="Q264" s="703" t="e">
        <f t="shared" si="113"/>
        <v>#DIV/0!</v>
      </c>
      <c r="R264" s="703" t="e">
        <f t="shared" si="113"/>
        <v>#DIV/0!</v>
      </c>
      <c r="S264" s="703" t="e">
        <f t="shared" si="113"/>
        <v>#DIV/0!</v>
      </c>
      <c r="T264" s="742">
        <f t="shared" si="113"/>
        <v>0</v>
      </c>
    </row>
    <row r="265" spans="2:20" ht="15" thickBot="1">
      <c r="B265" s="352" t="s">
        <v>442</v>
      </c>
      <c r="C265" s="1424"/>
      <c r="D265" s="402"/>
      <c r="E265" s="1422" t="s">
        <v>53</v>
      </c>
      <c r="F265" s="375" t="e">
        <f>IF(F7, IF((F264+E264)&lt;0, IF((F264+E264)&gt;=1.3*(F263+E263),"Erfüllt","Nicht erfüllt"), IF((F264+E264)&gt;=0.7*(F263+E263),"Erfüllt","Nicht erfüllt")),"")</f>
        <v>#DIV/0!</v>
      </c>
      <c r="G265" s="375" t="e">
        <f t="shared" ref="G265:T265" si="114">IF(G7, IF((G264+F264)&lt;0, IF((G264+F264)&gt;=1.3*(G263+F263),"Erfüllt","Nicht erfüllt"), IF((G264+F264)&gt;=0.7*(G263+F263),"Erfüllt","Nicht erfüllt")),"")</f>
        <v>#DIV/0!</v>
      </c>
      <c r="H265" s="375" t="e">
        <f t="shared" si="114"/>
        <v>#DIV/0!</v>
      </c>
      <c r="I265" s="375" t="e">
        <f t="shared" si="114"/>
        <v>#DIV/0!</v>
      </c>
      <c r="J265" s="375" t="e">
        <f t="shared" si="114"/>
        <v>#DIV/0!</v>
      </c>
      <c r="K265" s="375" t="e">
        <f t="shared" si="114"/>
        <v>#DIV/0!</v>
      </c>
      <c r="L265" s="375" t="e">
        <f t="shared" si="114"/>
        <v>#DIV/0!</v>
      </c>
      <c r="M265" s="375" t="e">
        <f t="shared" si="114"/>
        <v>#DIV/0!</v>
      </c>
      <c r="N265" s="375" t="e">
        <f t="shared" si="114"/>
        <v>#DIV/0!</v>
      </c>
      <c r="O265" s="375" t="e">
        <f t="shared" si="114"/>
        <v>#DIV/0!</v>
      </c>
      <c r="P265" s="375" t="e">
        <f t="shared" si="114"/>
        <v>#DIV/0!</v>
      </c>
      <c r="Q265" s="375" t="e">
        <f t="shared" si="114"/>
        <v>#DIV/0!</v>
      </c>
      <c r="R265" s="375" t="e">
        <f t="shared" si="114"/>
        <v>#DIV/0!</v>
      </c>
      <c r="S265" s="375" t="e">
        <f t="shared" si="114"/>
        <v>#DIV/0!</v>
      </c>
      <c r="T265" s="797" t="str">
        <f t="shared" si="114"/>
        <v/>
      </c>
    </row>
    <row r="266" spans="2:20" ht="15" thickBot="1">
      <c r="B266" s="565"/>
      <c r="C266" s="349"/>
      <c r="D266" s="354"/>
      <c r="E266" s="399"/>
    </row>
    <row r="267" spans="2:20" ht="15" thickBot="1">
      <c r="B267" s="1678" t="s">
        <v>443</v>
      </c>
      <c r="C267" s="1679"/>
      <c r="D267" s="1680"/>
      <c r="E267" s="142">
        <f>E$6</f>
        <v>1900</v>
      </c>
      <c r="F267" s="143">
        <f t="shared" ref="F267:T267" si="115">F$6</f>
        <v>1901</v>
      </c>
      <c r="G267" s="143">
        <f t="shared" si="115"/>
        <v>1902</v>
      </c>
      <c r="H267" s="143">
        <f t="shared" si="115"/>
        <v>1903</v>
      </c>
      <c r="I267" s="143">
        <f t="shared" si="115"/>
        <v>1904</v>
      </c>
      <c r="J267" s="143">
        <f t="shared" si="115"/>
        <v>1905</v>
      </c>
      <c r="K267" s="143">
        <f t="shared" si="115"/>
        <v>1906</v>
      </c>
      <c r="L267" s="143">
        <f t="shared" si="115"/>
        <v>1907</v>
      </c>
      <c r="M267" s="143">
        <f t="shared" si="115"/>
        <v>1908</v>
      </c>
      <c r="N267" s="143">
        <f t="shared" si="115"/>
        <v>1909</v>
      </c>
      <c r="O267" s="143">
        <f t="shared" si="115"/>
        <v>1910</v>
      </c>
      <c r="P267" s="143">
        <f t="shared" si="115"/>
        <v>1911</v>
      </c>
      <c r="Q267" s="143">
        <f t="shared" si="115"/>
        <v>1912</v>
      </c>
      <c r="R267" s="143">
        <f t="shared" si="115"/>
        <v>1913</v>
      </c>
      <c r="S267" s="143">
        <f t="shared" si="115"/>
        <v>1914</v>
      </c>
      <c r="T267" s="144">
        <f t="shared" si="115"/>
        <v>1915</v>
      </c>
    </row>
    <row r="268" spans="2:20">
      <c r="B268" s="60" t="s">
        <v>444</v>
      </c>
      <c r="C268" s="86"/>
      <c r="D268" s="701" t="s">
        <v>445</v>
      </c>
      <c r="E268" s="351">
        <f>IF(E7=TRUE,IF($E$131="Nein",'4a) Berechnungen zu Planwerten'!E12,'4b) Berechnungen zu real. Wert.'!E12),"")</f>
        <v>0</v>
      </c>
      <c r="F268" s="702">
        <f>IF(F7=TRUE,IF($E$131="Nein",'4a) Berechnungen zu Planwerten'!F12,'4b) Berechnungen zu real. Wert.'!F12),"")</f>
        <v>0</v>
      </c>
      <c r="G268" s="702">
        <f>IF(G7=TRUE,IF($E$131="Nein",'4a) Berechnungen zu Planwerten'!G12,'4b) Berechnungen zu real. Wert.'!G12),"")</f>
        <v>0</v>
      </c>
      <c r="H268" s="702">
        <f>IF(H7=TRUE,IF($E$131="Nein",'4a) Berechnungen zu Planwerten'!H12,'4b) Berechnungen zu real. Wert.'!H12),"")</f>
        <v>0</v>
      </c>
      <c r="I268" s="702">
        <f>IF(I7=TRUE,IF($E$131="Nein",'4a) Berechnungen zu Planwerten'!I12,'4b) Berechnungen zu real. Wert.'!I12),"")</f>
        <v>0</v>
      </c>
      <c r="J268" s="702">
        <f>IF(J7=TRUE,IF($E$131="Nein",'4a) Berechnungen zu Planwerten'!J12,'4b) Berechnungen zu real. Wert.'!J12),"")</f>
        <v>0</v>
      </c>
      <c r="K268" s="702">
        <f>IF(K7=TRUE,IF($E$131="Nein",'4a) Berechnungen zu Planwerten'!K12,'4b) Berechnungen zu real. Wert.'!K12),"")</f>
        <v>0</v>
      </c>
      <c r="L268" s="702">
        <f>IF(L7=TRUE,IF($E$131="Nein",'4a) Berechnungen zu Planwerten'!L12,'4b) Berechnungen zu real. Wert.'!L12),"")</f>
        <v>0</v>
      </c>
      <c r="M268" s="702">
        <f>IF(M7=TRUE,IF($E$131="Nein",'4a) Berechnungen zu Planwerten'!M12,'4b) Berechnungen zu real. Wert.'!M12),"")</f>
        <v>0</v>
      </c>
      <c r="N268" s="702">
        <f>IF(N7=TRUE,IF($E$131="Nein",'4a) Berechnungen zu Planwerten'!N12,'4b) Berechnungen zu real. Wert.'!N12),"")</f>
        <v>0</v>
      </c>
      <c r="O268" s="702">
        <f>IF(O7=TRUE,IF($E$131="Nein",'4a) Berechnungen zu Planwerten'!O12,'4b) Berechnungen zu real. Wert.'!O12),"")</f>
        <v>0</v>
      </c>
      <c r="P268" s="702">
        <f>IF(P7=TRUE,IF($E$131="Nein",'4a) Berechnungen zu Planwerten'!P12,'4b) Berechnungen zu real. Wert.'!P12),"")</f>
        <v>0</v>
      </c>
      <c r="Q268" s="702">
        <f>IF(Q7=TRUE,IF($E$131="Nein",'4a) Berechnungen zu Planwerten'!Q12,'4b) Berechnungen zu real. Wert.'!Q12),"")</f>
        <v>0</v>
      </c>
      <c r="R268" s="702">
        <f>IF(R7=TRUE,IF($E$131="Nein",'4a) Berechnungen zu Planwerten'!R12,'4b) Berechnungen zu real. Wert.'!R12),"")</f>
        <v>0</v>
      </c>
      <c r="S268" s="702">
        <f>IF(S262=TRUE,IF($E$131="Nein",IF('4c) Berechnungen_MFS'!$E$99="Nein",'4a) Berechnungen zu Planwerten'!S12,('4a) Berechnungen zu Planwerten'!S11+'4a) Berechnungen zu Planwerten'!T11)/('4a) Berechnungen zu Planwerten'!S83+'4a) Berechnungen zu Planwerten'!T83)),IF('4c) Berechnungen_MFS'!$E$99="Nein",'4b) Berechnungen zu real. Wert.'!S12,('4b) Berechnungen zu real. Wert.'!S11+'4b) Berechnungen zu real. Wert.'!T11)/('4b) Berechnungen zu real. Wert.'!S10+'4b) Berechnungen zu real. Wert.'!T10))))</f>
        <v>0</v>
      </c>
      <c r="T268" s="360" t="str">
        <f>IF(T7=TRUE,IF($E$131="Nein",'4a) Berechnungen zu Planwerten'!U12,'4b) Berechnungen zu real. Wert.'!U12),"")</f>
        <v/>
      </c>
    </row>
    <row r="269" spans="2:20" ht="15" thickBot="1">
      <c r="B269" s="43" t="s">
        <v>442</v>
      </c>
      <c r="C269" s="93"/>
      <c r="D269" s="662"/>
      <c r="E269" s="43" t="str">
        <f>IF(E7=TRUE,IF('4c) Berechnungen_MFS'!$E$99="Nein",IF(E6&gt;=$E$6+3,IF(E268&gt;=50%,"Erfüllt","Nicht erfüllt"),"-"),IF(E6&gt;=$E$6+4,IF(E268&gt;=50%,"Erfüllt","Nicht erfüllt"),"-")),"")</f>
        <v>-</v>
      </c>
      <c r="F269" s="95" t="str">
        <f>IF(F7=TRUE,IF('4c) Berechnungen_MFS'!$E$99="Nein",IF(F6&gt;=$E$6+3,IF(F268&gt;=50%,"Erfüllt","Nicht erfüllt"),"-"),IF(F6&gt;=$E$6+4,IF(F268&gt;=50%,"Erfüllt","Nicht erfüllt"),"-")),"")</f>
        <v>-</v>
      </c>
      <c r="G269" s="95" t="str">
        <f>IF(G7=TRUE,IF('4c) Berechnungen_MFS'!$E$99="Nein",IF(G6&gt;=$E$6+3,IF(G268&gt;=50%,"Erfüllt","Nicht erfüllt"),"-"),IF(G6&gt;=$E$6+4,IF(G268&gt;=50%,"Erfüllt","Nicht erfüllt"),"-")),"")</f>
        <v>-</v>
      </c>
      <c r="H269" s="95" t="str">
        <f>IF(H7=TRUE,IF('4c) Berechnungen_MFS'!$E$99="Nein",IF(H6&gt;=$E$6+3,IF(H268&gt;=50%,"Erfüllt","Nicht erfüllt"),"-"),IF(H6&gt;=$E$6+4,IF(H268&gt;=50%,"Erfüllt","Nicht erfüllt"),"-")),"")</f>
        <v>Nicht erfüllt</v>
      </c>
      <c r="I269" s="95" t="str">
        <f>IF(I7=TRUE,IF('4c) Berechnungen_MFS'!$E$99="Nein",IF(I6&gt;=$E$6+3,IF(I268&gt;=50%,"Erfüllt","Nicht erfüllt"),"-"),IF(I6&gt;=$E$6+4,IF(I268&gt;=50%,"Erfüllt","Nicht erfüllt"),"-")),"")</f>
        <v>Nicht erfüllt</v>
      </c>
      <c r="J269" s="95" t="str">
        <f>IF(J7=TRUE,IF('4c) Berechnungen_MFS'!$E$99="Nein",IF(J6&gt;=$E$6+3,IF(J268&gt;=50%,"Erfüllt","Nicht erfüllt"),"-"),IF(J6&gt;=$E$6+4,IF(J268&gt;=50%,"Erfüllt","Nicht erfüllt"),"-")),"")</f>
        <v>Nicht erfüllt</v>
      </c>
      <c r="K269" s="95" t="str">
        <f>IF(K7=TRUE,IF('4c) Berechnungen_MFS'!$E$99="Nein",IF(K6&gt;=$E$6+3,IF(K268&gt;=50%,"Erfüllt","Nicht erfüllt"),"-"),IF(K6&gt;=$E$6+4,IF(K268&gt;=50%,"Erfüllt","Nicht erfüllt"),"-")),"")</f>
        <v>Nicht erfüllt</v>
      </c>
      <c r="L269" s="95" t="str">
        <f>IF(L7=TRUE,IF('4c) Berechnungen_MFS'!$E$99="Nein",IF(L6&gt;=$E$6+3,IF(L268&gt;=50%,"Erfüllt","Nicht erfüllt"),"-"),IF(L6&gt;=$E$6+4,IF(L268&gt;=50%,"Erfüllt","Nicht erfüllt"),"-")),"")</f>
        <v>Nicht erfüllt</v>
      </c>
      <c r="M269" s="95" t="str">
        <f>IF(M7=TRUE,IF('4c) Berechnungen_MFS'!$E$99="Nein",IF(M6&gt;=$E$6+3,IF(M268&gt;=50%,"Erfüllt","Nicht erfüllt"),"-"),IF(M6&gt;=$E$6+4,IF(M268&gt;=50%,"Erfüllt","Nicht erfüllt"),"-")),"")</f>
        <v>Nicht erfüllt</v>
      </c>
      <c r="N269" s="95" t="str">
        <f>IF(N7=TRUE,IF('4c) Berechnungen_MFS'!$E$99="Nein",IF(N6&gt;=$E$6+3,IF(N268&gt;=50%,"Erfüllt","Nicht erfüllt"),"-"),IF(N6&gt;=$E$6+4,IF(N268&gt;=50%,"Erfüllt","Nicht erfüllt"),"-")),"")</f>
        <v>Nicht erfüllt</v>
      </c>
      <c r="O269" s="95" t="str">
        <f>IF(O7=TRUE,IF('4c) Berechnungen_MFS'!$E$99="Nein",IF(O6&gt;=$E$6+3,IF(O268&gt;=50%,"Erfüllt","Nicht erfüllt"),"-"),IF(O6&gt;=$E$6+4,IF(O268&gt;=50%,"Erfüllt","Nicht erfüllt"),"-")),"")</f>
        <v>Nicht erfüllt</v>
      </c>
      <c r="P269" s="95" t="str">
        <f>IF(P7=TRUE,IF('4c) Berechnungen_MFS'!$E$99="Nein",IF(P6&gt;=$E$6+3,IF(P268&gt;=50%,"Erfüllt","Nicht erfüllt"),"-"),IF(P6&gt;=$E$6+4,IF(P268&gt;=50%,"Erfüllt","Nicht erfüllt"),"-")),"")</f>
        <v>Nicht erfüllt</v>
      </c>
      <c r="Q269" s="95" t="str">
        <f>IF(Q7=TRUE,IF('4c) Berechnungen_MFS'!$E$99="Nein",IF(Q6&gt;=$E$6+3,IF(Q268&gt;=50%,"Erfüllt","Nicht erfüllt"),"-"),IF(Q6&gt;=$E$6+4,IF(Q268&gt;=50%,"Erfüllt","Nicht erfüllt"),"-")),"")</f>
        <v>Nicht erfüllt</v>
      </c>
      <c r="R269" s="95" t="str">
        <f>IF(R7=TRUE,IF('4c) Berechnungen_MFS'!$E$99="Nein",IF(R6&gt;=$E$6+3,IF(R268&gt;=50%,"Erfüllt","Nicht erfüllt"),"-"),IF(R6&gt;=$E$6+4,IF(R268&gt;=50%,"Erfüllt","Nicht erfüllt"),"-")),"")</f>
        <v>Nicht erfüllt</v>
      </c>
      <c r="S269" s="95" t="str">
        <f>IF(S7=TRUE,IF('4c) Berechnungen_MFS'!$E$99="Nein",IF(S6&gt;=$E$6+3,IF(S268&gt;=50%,"Erfüllt","Nicht erfüllt"),"-"),IF(S6&gt;=$E$6+4,IF(S268&gt;=50%,"Erfüllt","Nicht erfüllt"),"-")),"")</f>
        <v>Nicht erfüllt</v>
      </c>
      <c r="T269" s="104" t="str">
        <f>IF(T7=TRUE,IF('4c) Berechnungen_MFS'!$E$99="Nein",IF(T6&gt;=$E$6+3,IF(T268&gt;=50%,"Erfüllt","Nicht erfüllt"),"-"),IF(T6&gt;=$E$6+4,IF(T268&gt;=50%,"Erfüllt","Nicht erfüllt"),"-")),"")</f>
        <v/>
      </c>
    </row>
    <row r="270" spans="2:20" ht="15" thickBot="1">
      <c r="B270" s="577"/>
      <c r="C270" s="349"/>
      <c r="D270" s="354"/>
      <c r="E270" s="399"/>
    </row>
    <row r="271" spans="2:20" ht="15" thickBot="1">
      <c r="B271" s="565"/>
      <c r="C271" s="349"/>
      <c r="D271" s="354"/>
      <c r="E271" s="146">
        <f>YEAR('2b) Allg. Inputs'!C8)</f>
        <v>1900</v>
      </c>
      <c r="F271" s="147">
        <f>E271+1</f>
        <v>1901</v>
      </c>
      <c r="G271" s="147">
        <f t="shared" ref="G271:R271" si="116">F271+1</f>
        <v>1902</v>
      </c>
      <c r="H271" s="147">
        <f t="shared" si="116"/>
        <v>1903</v>
      </c>
      <c r="I271" s="147">
        <f t="shared" si="116"/>
        <v>1904</v>
      </c>
      <c r="J271" s="147">
        <f t="shared" si="116"/>
        <v>1905</v>
      </c>
      <c r="K271" s="147">
        <f t="shared" si="116"/>
        <v>1906</v>
      </c>
      <c r="L271" s="147">
        <f t="shared" si="116"/>
        <v>1907</v>
      </c>
      <c r="M271" s="147">
        <f t="shared" si="116"/>
        <v>1908</v>
      </c>
      <c r="N271" s="147">
        <f t="shared" si="116"/>
        <v>1909</v>
      </c>
      <c r="O271" s="147">
        <f t="shared" si="116"/>
        <v>1910</v>
      </c>
      <c r="P271" s="147">
        <f t="shared" si="116"/>
        <v>1911</v>
      </c>
      <c r="Q271" s="147">
        <f t="shared" si="116"/>
        <v>1912</v>
      </c>
      <c r="R271" s="147">
        <f t="shared" si="116"/>
        <v>1913</v>
      </c>
      <c r="S271" s="147">
        <f>IF('4c) Berechnungen_MFS'!E99 = "Nein",R271+1, R271+1&amp;" 1. Teil-KJ")</f>
        <v>1914</v>
      </c>
      <c r="T271" s="141">
        <f>IF('4c) Berechnungen_MFS'!E99="Nein",S271+1,"letzte 12 Monate")</f>
        <v>1915</v>
      </c>
    </row>
    <row r="272" spans="2:20" ht="15" thickBot="1">
      <c r="B272" s="1672" t="s">
        <v>446</v>
      </c>
      <c r="C272" s="1673"/>
      <c r="D272" s="1673"/>
      <c r="E272" s="707" t="b">
        <f t="shared" ref="E272:Q272" si="117">E$7</f>
        <v>1</v>
      </c>
      <c r="F272" s="708" t="b">
        <f t="shared" si="117"/>
        <v>1</v>
      </c>
      <c r="G272" s="708" t="b">
        <f t="shared" si="117"/>
        <v>1</v>
      </c>
      <c r="H272" s="708" t="b">
        <f t="shared" si="117"/>
        <v>1</v>
      </c>
      <c r="I272" s="708" t="b">
        <f t="shared" si="117"/>
        <v>1</v>
      </c>
      <c r="J272" s="708" t="b">
        <f t="shared" si="117"/>
        <v>1</v>
      </c>
      <c r="K272" s="708" t="b">
        <f t="shared" si="117"/>
        <v>1</v>
      </c>
      <c r="L272" s="708" t="b">
        <f t="shared" si="117"/>
        <v>1</v>
      </c>
      <c r="M272" s="708" t="b">
        <f t="shared" si="117"/>
        <v>1</v>
      </c>
      <c r="N272" s="708" t="b">
        <f t="shared" si="117"/>
        <v>1</v>
      </c>
      <c r="O272" s="708" t="b">
        <f t="shared" si="117"/>
        <v>1</v>
      </c>
      <c r="P272" s="708" t="b">
        <f t="shared" si="117"/>
        <v>1</v>
      </c>
      <c r="Q272" s="708" t="b">
        <f t="shared" si="117"/>
        <v>1</v>
      </c>
      <c r="R272" s="708" t="b">
        <f t="shared" ref="R272:T272" si="118">R$7</f>
        <v>1</v>
      </c>
      <c r="S272" s="708" t="b">
        <f t="shared" si="118"/>
        <v>1</v>
      </c>
      <c r="T272" s="709" t="b">
        <f t="shared" si="118"/>
        <v>0</v>
      </c>
    </row>
    <row r="273" spans="2:20" ht="15" thickBot="1">
      <c r="B273" s="283" t="s">
        <v>444</v>
      </c>
      <c r="C273" s="567"/>
      <c r="D273" s="700" t="s">
        <v>445</v>
      </c>
      <c r="E273" s="713">
        <f>IF(E272=TRUE,IF($E$131="Nein",'4a) Berechnungen zu Planwerten'!E12,'4b) Berechnungen zu real. Wert.'!E12),"")</f>
        <v>0</v>
      </c>
      <c r="F273" s="714">
        <f>IF(F272=TRUE,IF($E$131="Nein",'4a) Berechnungen zu Planwerten'!F12,'4b) Berechnungen zu real. Wert.'!F12),"")</f>
        <v>0</v>
      </c>
      <c r="G273" s="714">
        <f>IF(G272=TRUE,IF($E$131="Nein",'4a) Berechnungen zu Planwerten'!G12,'4b) Berechnungen zu real. Wert.'!G12),"")</f>
        <v>0</v>
      </c>
      <c r="H273" s="714">
        <f>IF(H272=TRUE,IF($E$131="Nein",'4a) Berechnungen zu Planwerten'!H12,'4b) Berechnungen zu real. Wert.'!H12),"")</f>
        <v>0</v>
      </c>
      <c r="I273" s="714">
        <f>IF(I272=TRUE,IF($E$131="Nein",'4a) Berechnungen zu Planwerten'!I12,'4b) Berechnungen zu real. Wert.'!I12),"")</f>
        <v>0</v>
      </c>
      <c r="J273" s="714">
        <f>IF(J272=TRUE,IF($E$131="Nein",'4a) Berechnungen zu Planwerten'!J12,'4b) Berechnungen zu real. Wert.'!J12),"")</f>
        <v>0</v>
      </c>
      <c r="K273" s="714">
        <f>IF(K272=TRUE,IF($E$131="Nein",'4a) Berechnungen zu Planwerten'!K12,'4b) Berechnungen zu real. Wert.'!K12),"")</f>
        <v>0</v>
      </c>
      <c r="L273" s="714">
        <f>IF(L272=TRUE,IF($E$131="Nein",'4a) Berechnungen zu Planwerten'!L12,'4b) Berechnungen zu real. Wert.'!L12),"")</f>
        <v>0</v>
      </c>
      <c r="M273" s="714">
        <f>IF(M272=TRUE,IF($E$131="Nein",'4a) Berechnungen zu Planwerten'!M12,'4b) Berechnungen zu real. Wert.'!M12),"")</f>
        <v>0</v>
      </c>
      <c r="N273" s="714">
        <f>IF(N272=TRUE,IF($E$131="Nein",'4a) Berechnungen zu Planwerten'!N12,'4b) Berechnungen zu real. Wert.'!N12),"")</f>
        <v>0</v>
      </c>
      <c r="O273" s="714">
        <f>IF(O272=TRUE,IF($E$131="Nein",'4a) Berechnungen zu Planwerten'!O12,'4b) Berechnungen zu real. Wert.'!O12),"")</f>
        <v>0</v>
      </c>
      <c r="P273" s="714">
        <f>IF(P272=TRUE,IF($E$131="Nein",'4a) Berechnungen zu Planwerten'!P12,'4b) Berechnungen zu real. Wert.'!P12),"")</f>
        <v>0</v>
      </c>
      <c r="Q273" s="714">
        <f>IF(Q272=TRUE,IF($E$131="Nein",'4a) Berechnungen zu Planwerten'!Q12,'4b) Berechnungen zu real. Wert.'!Q12),"")</f>
        <v>0</v>
      </c>
      <c r="R273" s="714">
        <f>IF(R272=TRUE,IF($E$131="Nein",'4a) Berechnungen zu Planwerten'!R12,'4b) Berechnungen zu real. Wert.'!R12),"")</f>
        <v>0</v>
      </c>
      <c r="S273" s="714">
        <f>IF(S272=TRUE,IF($E$131="Nein",'4a) Berechnungen zu Planwerten'!S12,'4b) Berechnungen zu real. Wert.'!S12),"")</f>
        <v>0</v>
      </c>
      <c r="T273" s="715" t="str">
        <f>IF(T272=TRUE,IF($E$131="Nein",SUM('4a) Berechnungen zu Planwerten'!T11:U11)/SUM('4a) Berechnungen zu Planwerten'!T83:U83),SUM('4b) Berechnungen zu real. Wert.'!T11:U11)/SUM('4b) Berechnungen zu real. Wert.'!T65:U65)),"")</f>
        <v/>
      </c>
    </row>
    <row r="274" spans="2:20" ht="15" thickBot="1">
      <c r="B274" s="43" t="s">
        <v>442</v>
      </c>
      <c r="C274" s="93"/>
      <c r="D274" s="662"/>
      <c r="E274" s="710" t="str">
        <f>IF(E272=TRUE(),IF(OR(E271=$E$271+14,E271="letzte 12 Monate"),IF(E273&gt;=85%,"Erfüllt","Nicht erfüllt"),"-"),"-")</f>
        <v>-</v>
      </c>
      <c r="F274" s="711" t="str">
        <f t="shared" ref="F274:S274" si="119">IF(F272=TRUE(),IF(OR(F271=$E$271+14,F271="letzte 12 Monate"),IF(F273&gt;=85%,"Erfüllt","Nicht erfüllt"),"-"),"-")</f>
        <v>-</v>
      </c>
      <c r="G274" s="711" t="str">
        <f t="shared" si="119"/>
        <v>-</v>
      </c>
      <c r="H274" s="711" t="str">
        <f t="shared" si="119"/>
        <v>-</v>
      </c>
      <c r="I274" s="711" t="str">
        <f t="shared" si="119"/>
        <v>-</v>
      </c>
      <c r="J274" s="711" t="str">
        <f t="shared" si="119"/>
        <v>-</v>
      </c>
      <c r="K274" s="711" t="str">
        <f t="shared" si="119"/>
        <v>-</v>
      </c>
      <c r="L274" s="711" t="str">
        <f t="shared" si="119"/>
        <v>-</v>
      </c>
      <c r="M274" s="711" t="str">
        <f t="shared" si="119"/>
        <v>-</v>
      </c>
      <c r="N274" s="711" t="str">
        <f t="shared" si="119"/>
        <v>-</v>
      </c>
      <c r="O274" s="711" t="str">
        <f t="shared" si="119"/>
        <v>-</v>
      </c>
      <c r="P274" s="711" t="str">
        <f t="shared" si="119"/>
        <v>-</v>
      </c>
      <c r="Q274" s="711" t="str">
        <f t="shared" si="119"/>
        <v>-</v>
      </c>
      <c r="R274" s="711" t="str">
        <f t="shared" si="119"/>
        <v>-</v>
      </c>
      <c r="S274" s="711" t="str">
        <f t="shared" si="119"/>
        <v>Nicht erfüllt</v>
      </c>
      <c r="T274" s="712" t="str">
        <f>IF(T272=TRUE(),IF(OR(T271=$E$271+14,T271="letzte 12 Monate"),IF(T273&gt;=85%,"Erfüllt","Nicht erfüllt"),"-"),"-")</f>
        <v>-</v>
      </c>
    </row>
    <row r="275" spans="2:20" ht="15" thickBot="1">
      <c r="B275" s="577"/>
      <c r="E275" s="399"/>
    </row>
    <row r="276" spans="2:20" ht="34" customHeight="1" thickBot="1">
      <c r="B276" s="1675" t="s">
        <v>447</v>
      </c>
      <c r="C276" s="1676"/>
      <c r="D276" s="1677"/>
    </row>
    <row r="277" spans="2:20" ht="15" thickBot="1">
      <c r="B277" s="283" t="s">
        <v>442</v>
      </c>
      <c r="C277" s="284"/>
      <c r="D277" s="293"/>
      <c r="E277" s="358" t="str">
        <f>IF('2b) Allg. Inputs'!C7="",IF('2b) Allg. Inputs'!C6&lt;=DATE(2026,12,31),IF('2b) Allg. Inputs'!C8&lt;=DATE(2031,1,1),"Erfüllt","Nicht erfüllt"),IF('2b) Allg. Inputs'!C8&lt;=EDATE('2b) Allg. Inputs'!C6,48),"Erfüllt", "Nicht erfüllt")),IF('2b) Allg. Inputs'!C8&lt;=EDATE('2b) Allg. Inputs'!C6,48+'2b) Allg. Inputs'!C7),"Erfüllt","Nicht erfüllt"))</f>
        <v>Erfüllt</v>
      </c>
    </row>
    <row r="278" spans="2:20" ht="15" thickBot="1">
      <c r="B278" s="350"/>
      <c r="C278" s="349"/>
      <c r="D278" s="354"/>
      <c r="E278" s="542"/>
    </row>
    <row r="279" spans="2:20" ht="17.5" customHeight="1" thickBot="1">
      <c r="B279" s="1672" t="s">
        <v>554</v>
      </c>
      <c r="C279" s="1673"/>
      <c r="D279" s="1674"/>
      <c r="S279" s="670"/>
    </row>
    <row r="280" spans="2:20" ht="14.5" customHeight="1" thickBot="1">
      <c r="B280" s="1691" t="s">
        <v>553</v>
      </c>
      <c r="C280" s="1692"/>
      <c r="D280" s="1693"/>
      <c r="E280" s="146">
        <f>E$6</f>
        <v>1900</v>
      </c>
      <c r="F280" s="147">
        <f t="shared" ref="F280:T280" si="120">F$6</f>
        <v>1901</v>
      </c>
      <c r="G280" s="147">
        <f t="shared" si="120"/>
        <v>1902</v>
      </c>
      <c r="H280" s="147">
        <f t="shared" si="120"/>
        <v>1903</v>
      </c>
      <c r="I280" s="147">
        <f t="shared" si="120"/>
        <v>1904</v>
      </c>
      <c r="J280" s="147">
        <f t="shared" si="120"/>
        <v>1905</v>
      </c>
      <c r="K280" s="147">
        <f t="shared" si="120"/>
        <v>1906</v>
      </c>
      <c r="L280" s="147">
        <f t="shared" si="120"/>
        <v>1907</v>
      </c>
      <c r="M280" s="147">
        <f t="shared" si="120"/>
        <v>1908</v>
      </c>
      <c r="N280" s="147">
        <f t="shared" si="120"/>
        <v>1909</v>
      </c>
      <c r="O280" s="147">
        <f t="shared" si="120"/>
        <v>1910</v>
      </c>
      <c r="P280" s="147">
        <f t="shared" si="120"/>
        <v>1911</v>
      </c>
      <c r="Q280" s="147">
        <f t="shared" si="120"/>
        <v>1912</v>
      </c>
      <c r="R280" s="147">
        <f t="shared" si="120"/>
        <v>1913</v>
      </c>
      <c r="S280" s="147">
        <f t="shared" si="120"/>
        <v>1914</v>
      </c>
      <c r="T280" s="141">
        <f t="shared" si="120"/>
        <v>1915</v>
      </c>
    </row>
    <row r="281" spans="2:20" ht="14.5" customHeight="1">
      <c r="B281" s="521" t="s">
        <v>100</v>
      </c>
      <c r="C281" s="107"/>
      <c r="D281" s="522" t="s">
        <v>313</v>
      </c>
      <c r="E281" s="384" t="str">
        <f>IFERROR(IF(E$7=TRUE,'4a) Berechnungen zu Planwerten'!E28/'4a) Berechnungen zu Planwerten'!E$58,""),"")</f>
        <v/>
      </c>
      <c r="F281" s="385" t="str">
        <f>IFERROR(IF(F$7=TRUE,'4a) Berechnungen zu Planwerten'!F28/'4a) Berechnungen zu Planwerten'!F$58,""),"")</f>
        <v/>
      </c>
      <c r="G281" s="385" t="str">
        <f>IFERROR(IF(G$7=TRUE,'4a) Berechnungen zu Planwerten'!G28/'4a) Berechnungen zu Planwerten'!G$58,""),"")</f>
        <v/>
      </c>
      <c r="H281" s="385" t="str">
        <f>IFERROR(IF(H$7=TRUE,'4a) Berechnungen zu Planwerten'!H28/'4a) Berechnungen zu Planwerten'!H$58,""),"")</f>
        <v/>
      </c>
      <c r="I281" s="385" t="str">
        <f>IFERROR(IF(I$7=TRUE,'4a) Berechnungen zu Planwerten'!I28/'4a) Berechnungen zu Planwerten'!I$58,""),"")</f>
        <v/>
      </c>
      <c r="J281" s="386" t="str">
        <f>IFERROR(IF(J$7=TRUE,'4a) Berechnungen zu Planwerten'!J28/'4a) Berechnungen zu Planwerten'!J$58,""),"")</f>
        <v/>
      </c>
      <c r="K281" s="385" t="str">
        <f>IFERROR(IF(K$7=TRUE,'4a) Berechnungen zu Planwerten'!K28/'4a) Berechnungen zu Planwerten'!K$58,""),"")</f>
        <v/>
      </c>
      <c r="L281" s="385" t="str">
        <f>IFERROR(IF(L$7=TRUE,'4a) Berechnungen zu Planwerten'!L28/'4a) Berechnungen zu Planwerten'!L$58,""),"")</f>
        <v/>
      </c>
      <c r="M281" s="385" t="str">
        <f>IFERROR(IF(M$7=TRUE,'4a) Berechnungen zu Planwerten'!M28/'4a) Berechnungen zu Planwerten'!M$58,""),"")</f>
        <v/>
      </c>
      <c r="N281" s="385" t="str">
        <f>IFERROR(IF(N$7=TRUE,'4a) Berechnungen zu Planwerten'!N28/'4a) Berechnungen zu Planwerten'!N$58,""),"")</f>
        <v/>
      </c>
      <c r="O281" s="385" t="str">
        <f>IFERROR(IF(O$7=TRUE,'4a) Berechnungen zu Planwerten'!O28/'4a) Berechnungen zu Planwerten'!O$58,""),"")</f>
        <v/>
      </c>
      <c r="P281" s="385" t="str">
        <f>IFERROR(IF(P$7=TRUE,'4a) Berechnungen zu Planwerten'!P28/'4a) Berechnungen zu Planwerten'!P$58,""),"")</f>
        <v/>
      </c>
      <c r="Q281" s="385" t="str">
        <f>IFERROR(IF(Q$7=TRUE,'4a) Berechnungen zu Planwerten'!Q28/'4a) Berechnungen zu Planwerten'!Q$58,""),"")</f>
        <v/>
      </c>
      <c r="R281" s="385" t="str">
        <f>IFERROR(IF(R$7=TRUE,'4a) Berechnungen zu Planwerten'!R28/'4a) Berechnungen zu Planwerten'!R$58,""),"")</f>
        <v/>
      </c>
      <c r="S281" s="385" t="str">
        <f>IFERROR(IF(S$7=TRUE,IF('4c) Berechnungen_MFS'!$E$99="Nein",'4a) Berechnungen zu Planwerten'!S28/'4a) Berechnungen zu Planwerten'!S$58,('4a) Berechnungen zu Planwerten'!S28+'4a) Berechnungen zu Planwerten'!T28)/('4a) Berechnungen zu Planwerten'!S$58+'4a) Berechnungen zu Planwerten'!T$58)),""),"")</f>
        <v/>
      </c>
      <c r="T281" s="671" t="str">
        <f>IFERROR(IF(T$7=TRUE,'4a) Berechnungen zu Planwerten'!U28/'4a) Berechnungen zu Planwerten'!U$58,""),"")</f>
        <v/>
      </c>
    </row>
    <row r="282" spans="2:20" ht="14.5" customHeight="1">
      <c r="B282" s="362" t="s">
        <v>448</v>
      </c>
      <c r="C282" s="75"/>
      <c r="D282" s="357" t="s">
        <v>313</v>
      </c>
      <c r="E282" s="376" t="str">
        <f>IFERROR(IF(E$7=TRUE,('4a) Berechnungen zu Planwerten'!E29+'4a) Berechnungen zu Planwerten'!E30)/'4a) Berechnungen zu Planwerten'!E$58,""),"")</f>
        <v/>
      </c>
      <c r="F282" s="377" t="str">
        <f>IFERROR(IF(F$7=TRUE,('4a) Berechnungen zu Planwerten'!F29+'4a) Berechnungen zu Planwerten'!F30)/'4a) Berechnungen zu Planwerten'!F$58,""),"")</f>
        <v/>
      </c>
      <c r="G282" s="377" t="str">
        <f>IFERROR(IF(G$7=TRUE,('4a) Berechnungen zu Planwerten'!G29+'4a) Berechnungen zu Planwerten'!G30)/'4a) Berechnungen zu Planwerten'!G$58,""),"")</f>
        <v/>
      </c>
      <c r="H282" s="377" t="str">
        <f>IFERROR(IF(H$7=TRUE,('4a) Berechnungen zu Planwerten'!H29+'4a) Berechnungen zu Planwerten'!H30)/'4a) Berechnungen zu Planwerten'!H$58,""),"")</f>
        <v/>
      </c>
      <c r="I282" s="377" t="str">
        <f>IFERROR(IF(I$7=TRUE,('4a) Berechnungen zu Planwerten'!I29+'4a) Berechnungen zu Planwerten'!I30)/'4a) Berechnungen zu Planwerten'!I$58,""),"")</f>
        <v/>
      </c>
      <c r="J282" s="378" t="str">
        <f>IFERROR(IF(J$7=TRUE,('4a) Berechnungen zu Planwerten'!J29+'4a) Berechnungen zu Planwerten'!J30)/'4a) Berechnungen zu Planwerten'!J$58,""),"")</f>
        <v/>
      </c>
      <c r="K282" s="377" t="str">
        <f>IFERROR(IF(K$7=TRUE,('4a) Berechnungen zu Planwerten'!K29+'4a) Berechnungen zu Planwerten'!K30)/'4a) Berechnungen zu Planwerten'!K$58,""),"")</f>
        <v/>
      </c>
      <c r="L282" s="377" t="str">
        <f>IFERROR(IF(L$7=TRUE,('4a) Berechnungen zu Planwerten'!L29+'4a) Berechnungen zu Planwerten'!L30)/'4a) Berechnungen zu Planwerten'!L$58,""),"")</f>
        <v/>
      </c>
      <c r="M282" s="377" t="str">
        <f>IFERROR(IF(M$7=TRUE,('4a) Berechnungen zu Planwerten'!M29+'4a) Berechnungen zu Planwerten'!M30)/'4a) Berechnungen zu Planwerten'!M$58,""),"")</f>
        <v/>
      </c>
      <c r="N282" s="377" t="str">
        <f>IFERROR(IF(N$7=TRUE,('4a) Berechnungen zu Planwerten'!N29+'4a) Berechnungen zu Planwerten'!N30)/'4a) Berechnungen zu Planwerten'!N$58,""),"")</f>
        <v/>
      </c>
      <c r="O282" s="377" t="str">
        <f>IFERROR(IF(O$7=TRUE,('4a) Berechnungen zu Planwerten'!O29+'4a) Berechnungen zu Planwerten'!O30)/'4a) Berechnungen zu Planwerten'!O$58,""),"")</f>
        <v/>
      </c>
      <c r="P282" s="377" t="str">
        <f>IFERROR(IF(P$7=TRUE,('4a) Berechnungen zu Planwerten'!P29+'4a) Berechnungen zu Planwerten'!P30)/'4a) Berechnungen zu Planwerten'!P$58,""),"")</f>
        <v/>
      </c>
      <c r="Q282" s="377" t="str">
        <f>IFERROR(IF(Q$7=TRUE,('4a) Berechnungen zu Planwerten'!Q29+'4a) Berechnungen zu Planwerten'!Q30)/'4a) Berechnungen zu Planwerten'!Q$58,""),"")</f>
        <v/>
      </c>
      <c r="R282" s="377" t="str">
        <f>IFERROR(IF(R$7=TRUE,('4a) Berechnungen zu Planwerten'!R29+'4a) Berechnungen zu Planwerten'!R30)/'4a) Berechnungen zu Planwerten'!R$58,""),"")</f>
        <v/>
      </c>
      <c r="S282" s="377" t="str">
        <f>IFERROR(IF(S$7=TRUE,IF('4c) Berechnungen_MFS'!$E$99="Nein",('4a) Berechnungen zu Planwerten'!S29+'4a) Berechnungen zu Planwerten'!S30)/'4a) Berechnungen zu Planwerten'!S$58,('4a) Berechnungen zu Planwerten'!S29+'4a) Berechnungen zu Planwerten'!T29+'4a) Berechnungen zu Planwerten'!S30+'4a) Berechnungen zu Planwerten'!T30)/('4a) Berechnungen zu Planwerten'!S$58+'4a) Berechnungen zu Planwerten'!T$58)),""),"")</f>
        <v/>
      </c>
      <c r="T282" s="379" t="str">
        <f>IFERROR(IF(T$7=TRUE,('4a) Berechnungen zu Planwerten'!U29+'4a) Berechnungen zu Planwerten'!U30)/'4a) Berechnungen zu Planwerten'!U$58,""),"")</f>
        <v/>
      </c>
    </row>
    <row r="283" spans="2:20" ht="14.5" customHeight="1">
      <c r="B283" s="198" t="s">
        <v>104</v>
      </c>
      <c r="C283" s="372"/>
      <c r="D283" s="364" t="s">
        <v>313</v>
      </c>
      <c r="E283" s="388" t="str">
        <f>IFERROR(IF(E$7=TRUE,'4a) Berechnungen zu Planwerten'!E31/'4a) Berechnungen zu Planwerten'!E$58,""),"")</f>
        <v/>
      </c>
      <c r="F283" s="499" t="str">
        <f>IFERROR(IF(F$7=TRUE,'4a) Berechnungen zu Planwerten'!F31/'4a) Berechnungen zu Planwerten'!F$58,""),"")</f>
        <v/>
      </c>
      <c r="G283" s="500" t="str">
        <f>IFERROR(IF(G$7=TRUE,'4a) Berechnungen zu Planwerten'!G31/'4a) Berechnungen zu Planwerten'!G$58,""),"")</f>
        <v/>
      </c>
      <c r="H283" s="390" t="str">
        <f>IFERROR(IF(H$7=TRUE,'4a) Berechnungen zu Planwerten'!H31/'4a) Berechnungen zu Planwerten'!H$58,""),"")</f>
        <v/>
      </c>
      <c r="I283" s="499" t="str">
        <f>IFERROR(IF(I$7=TRUE,'4a) Berechnungen zu Planwerten'!I31/'4a) Berechnungen zu Planwerten'!I$58,""),"")</f>
        <v/>
      </c>
      <c r="J283" s="500" t="str">
        <f>IFERROR(IF(J$7=TRUE,'4a) Berechnungen zu Planwerten'!J31/'4a) Berechnungen zu Planwerten'!J$58,""),"")</f>
        <v/>
      </c>
      <c r="K283" s="500" t="str">
        <f>IFERROR(IF(K$7=TRUE,'4a) Berechnungen zu Planwerten'!K31/'4a) Berechnungen zu Planwerten'!K$58,""),"")</f>
        <v/>
      </c>
      <c r="L283" s="390" t="str">
        <f>IFERROR(IF(L$7=TRUE,'4a) Berechnungen zu Planwerten'!L31/'4a) Berechnungen zu Planwerten'!L$58,""),"")</f>
        <v/>
      </c>
      <c r="M283" s="499" t="str">
        <f>IFERROR(IF(M$7=TRUE,'4a) Berechnungen zu Planwerten'!M31/'4a) Berechnungen zu Planwerten'!M$58,""),"")</f>
        <v/>
      </c>
      <c r="N283" s="390" t="str">
        <f>IFERROR(IF(N$7=TRUE,'4a) Berechnungen zu Planwerten'!N31/'4a) Berechnungen zu Planwerten'!N$58,""),"")</f>
        <v/>
      </c>
      <c r="O283" s="390" t="str">
        <f>IFERROR(IF(O$7=TRUE,'4a) Berechnungen zu Planwerten'!O31/'4a) Berechnungen zu Planwerten'!O$58,""),"")</f>
        <v/>
      </c>
      <c r="P283" s="390" t="str">
        <f>IFERROR(IF(P$7=TRUE,'4a) Berechnungen zu Planwerten'!P31/'4a) Berechnungen zu Planwerten'!P$58,""),"")</f>
        <v/>
      </c>
      <c r="Q283" s="499" t="str">
        <f>IFERROR(IF(Q$7=TRUE,'4a) Berechnungen zu Planwerten'!Q31/'4a) Berechnungen zu Planwerten'!Q$58,""),"")</f>
        <v/>
      </c>
      <c r="R283" s="500" t="str">
        <f>IFERROR(IF(R$7=TRUE,'4a) Berechnungen zu Planwerten'!R31/'4a) Berechnungen zu Planwerten'!R$58,""),"")</f>
        <v/>
      </c>
      <c r="S283" s="500" t="str">
        <f>IFERROR(IF(S$7=TRUE,IF('4c) Berechnungen_MFS'!$E$99="Nein",'4a) Berechnungen zu Planwerten'!S31/'4a) Berechnungen zu Planwerten'!S$58,('4a) Berechnungen zu Planwerten'!S31+'4a) Berechnungen zu Planwerten'!T31)/('4a) Berechnungen zu Planwerten'!S$58+'4a) Berechnungen zu Planwerten'!T$58)),""),"")</f>
        <v/>
      </c>
      <c r="T283" s="501" t="str">
        <f>IFERROR(IF(T$7=TRUE,'4a) Berechnungen zu Planwerten'!U31/'4a) Berechnungen zu Planwerten'!U$58,""),"")</f>
        <v/>
      </c>
    </row>
    <row r="284" spans="2:20">
      <c r="B284" s="362" t="s">
        <v>105</v>
      </c>
      <c r="C284" s="75"/>
      <c r="D284" s="357" t="s">
        <v>313</v>
      </c>
      <c r="E284" s="376" t="str">
        <f>IFERROR(IF(E$7=TRUE,'4a) Berechnungen zu Planwerten'!E32/'4a) Berechnungen zu Planwerten'!E$58,""),"")</f>
        <v/>
      </c>
      <c r="F284" s="377" t="str">
        <f>IFERROR(IF(F$7=TRUE,'4a) Berechnungen zu Planwerten'!F32/'4a) Berechnungen zu Planwerten'!F$58,""),"")</f>
        <v/>
      </c>
      <c r="G284" s="377" t="str">
        <f>IFERROR(IF(G$7=TRUE,'4a) Berechnungen zu Planwerten'!G32/'4a) Berechnungen zu Planwerten'!G$58,""),"")</f>
        <v/>
      </c>
      <c r="H284" s="377" t="str">
        <f>IFERROR(IF(H$7=TRUE,'4a) Berechnungen zu Planwerten'!H32/'4a) Berechnungen zu Planwerten'!H$58,""),"")</f>
        <v/>
      </c>
      <c r="I284" s="377" t="str">
        <f>IFERROR(IF(I$7=TRUE,'4a) Berechnungen zu Planwerten'!I32/'4a) Berechnungen zu Planwerten'!I$58,""),"")</f>
        <v/>
      </c>
      <c r="J284" s="378" t="str">
        <f>IFERROR(IF(J$7=TRUE,'4a) Berechnungen zu Planwerten'!J32/'4a) Berechnungen zu Planwerten'!J$58,""),"")</f>
        <v/>
      </c>
      <c r="K284" s="377" t="str">
        <f>IFERROR(IF(K$7=TRUE,'4a) Berechnungen zu Planwerten'!K32/'4a) Berechnungen zu Planwerten'!K$58,""),"")</f>
        <v/>
      </c>
      <c r="L284" s="377" t="str">
        <f>IFERROR(IF(L$7=TRUE,'4a) Berechnungen zu Planwerten'!L32/'4a) Berechnungen zu Planwerten'!L$58,""),"")</f>
        <v/>
      </c>
      <c r="M284" s="377" t="str">
        <f>IFERROR(IF(M$7=TRUE,'4a) Berechnungen zu Planwerten'!M32/'4a) Berechnungen zu Planwerten'!M$58,""),"")</f>
        <v/>
      </c>
      <c r="N284" s="377" t="str">
        <f>IFERROR(IF(N$7=TRUE,'4a) Berechnungen zu Planwerten'!N32/'4a) Berechnungen zu Planwerten'!N$58,""),"")</f>
        <v/>
      </c>
      <c r="O284" s="377" t="str">
        <f>IFERROR(IF(O$7=TRUE,'4a) Berechnungen zu Planwerten'!O32/'4a) Berechnungen zu Planwerten'!O$58,""),"")</f>
        <v/>
      </c>
      <c r="P284" s="377" t="str">
        <f>IFERROR(IF(P$7=TRUE,'4a) Berechnungen zu Planwerten'!P32/'4a) Berechnungen zu Planwerten'!P$58,""),"")</f>
        <v/>
      </c>
      <c r="Q284" s="377" t="str">
        <f>IFERROR(IF(Q$7=TRUE,'4a) Berechnungen zu Planwerten'!Q32/'4a) Berechnungen zu Planwerten'!Q$58,""),"")</f>
        <v/>
      </c>
      <c r="R284" s="377" t="str">
        <f>IFERROR(IF(R$7=TRUE,'4a) Berechnungen zu Planwerten'!R32/'4a) Berechnungen zu Planwerten'!R$58,""),"")</f>
        <v/>
      </c>
      <c r="S284" s="377" t="str">
        <f>IFERROR(IF(S$7=TRUE,IF('4c) Berechnungen_MFS'!$E$99="Nein",'4a) Berechnungen zu Planwerten'!S32/'4a) Berechnungen zu Planwerten'!S$58,('4a) Berechnungen zu Planwerten'!S32+'4a) Berechnungen zu Planwerten'!T32)/('4a) Berechnungen zu Planwerten'!S$58+'4a) Berechnungen zu Planwerten'!T$58)),""),"")</f>
        <v/>
      </c>
      <c r="T284" s="379" t="str">
        <f>IFERROR(IF(T$7=TRUE,'4a) Berechnungen zu Planwerten'!U32/'4a) Berechnungen zu Planwerten'!U$58,""),"")</f>
        <v/>
      </c>
    </row>
    <row r="285" spans="2:20" ht="14.5" customHeight="1">
      <c r="B285" s="371" t="s">
        <v>106</v>
      </c>
      <c r="C285" s="74"/>
      <c r="D285" s="356" t="s">
        <v>313</v>
      </c>
      <c r="E285" s="380" t="str">
        <f>IFERROR(IF(E$7=TRUE,'4a) Berechnungen zu Planwerten'!E33/'4a) Berechnungen zu Planwerten'!E$58,""),"")</f>
        <v/>
      </c>
      <c r="F285" s="381" t="str">
        <f>IFERROR(IF(F$7=TRUE,'4a) Berechnungen zu Planwerten'!F33/'4a) Berechnungen zu Planwerten'!F$58,""),"")</f>
        <v/>
      </c>
      <c r="G285" s="381" t="str">
        <f>IFERROR(IF(G$7=TRUE,'4a) Berechnungen zu Planwerten'!G33/'4a) Berechnungen zu Planwerten'!G$58,""),"")</f>
        <v/>
      </c>
      <c r="H285" s="381" t="str">
        <f>IFERROR(IF(H$7=TRUE,'4a) Berechnungen zu Planwerten'!H33/'4a) Berechnungen zu Planwerten'!H$58,""),"")</f>
        <v/>
      </c>
      <c r="I285" s="381" t="str">
        <f>IFERROR(IF(I$7=TRUE,'4a) Berechnungen zu Planwerten'!I33/'4a) Berechnungen zu Planwerten'!I$58,""),"")</f>
        <v/>
      </c>
      <c r="J285" s="382" t="str">
        <f>IFERROR(IF(J$7=TRUE,'4a) Berechnungen zu Planwerten'!J33/'4a) Berechnungen zu Planwerten'!J$58,""),"")</f>
        <v/>
      </c>
      <c r="K285" s="381" t="str">
        <f>IFERROR(IF(K$7=TRUE,'4a) Berechnungen zu Planwerten'!K33/'4a) Berechnungen zu Planwerten'!K$58,""),"")</f>
        <v/>
      </c>
      <c r="L285" s="381" t="str">
        <f>IFERROR(IF(L$7=TRUE,'4a) Berechnungen zu Planwerten'!L33/'4a) Berechnungen zu Planwerten'!L$58,""),"")</f>
        <v/>
      </c>
      <c r="M285" s="381" t="str">
        <f>IFERROR(IF(M$7=TRUE,'4a) Berechnungen zu Planwerten'!M33/'4a) Berechnungen zu Planwerten'!M$58,""),"")</f>
        <v/>
      </c>
      <c r="N285" s="381" t="str">
        <f>IFERROR(IF(N$7=TRUE,'4a) Berechnungen zu Planwerten'!N33/'4a) Berechnungen zu Planwerten'!N$58,""),"")</f>
        <v/>
      </c>
      <c r="O285" s="381" t="str">
        <f>IFERROR(IF(O$7=TRUE,'4a) Berechnungen zu Planwerten'!O33/'4a) Berechnungen zu Planwerten'!O$58,""),"")</f>
        <v/>
      </c>
      <c r="P285" s="381" t="str">
        <f>IFERROR(IF(P$7=TRUE,'4a) Berechnungen zu Planwerten'!P33/'4a) Berechnungen zu Planwerten'!P$58,""),"")</f>
        <v/>
      </c>
      <c r="Q285" s="381" t="str">
        <f>IFERROR(IF(Q$7=TRUE,'4a) Berechnungen zu Planwerten'!Q33/'4a) Berechnungen zu Planwerten'!Q$58,""),"")</f>
        <v/>
      </c>
      <c r="R285" s="381" t="str">
        <f>IFERROR(IF(R$7=TRUE,'4a) Berechnungen zu Planwerten'!R33/'4a) Berechnungen zu Planwerten'!R$58,""),"")</f>
        <v/>
      </c>
      <c r="S285" s="381" t="str">
        <f>IFERROR(IF(S$7=TRUE,IF('4c) Berechnungen_MFS'!$E$99="Nein",'4a) Berechnungen zu Planwerten'!S33/'4a) Berechnungen zu Planwerten'!S$58,('4a) Berechnungen zu Planwerten'!S33+'4a) Berechnungen zu Planwerten'!T33)/('4a) Berechnungen zu Planwerten'!S$58+'4a) Berechnungen zu Planwerten'!T$58)),""),"")</f>
        <v/>
      </c>
      <c r="T285" s="383" t="str">
        <f>IFERROR(IF(T$7=TRUE,'4a) Berechnungen zu Planwerten'!U33/'4a) Berechnungen zu Planwerten'!U$58,""),"")</f>
        <v/>
      </c>
    </row>
    <row r="286" spans="2:20" ht="16.5" customHeight="1">
      <c r="B286" s="362" t="s">
        <v>591</v>
      </c>
      <c r="C286" s="75"/>
      <c r="D286" s="357" t="s">
        <v>313</v>
      </c>
      <c r="E286" s="376" t="str">
        <f>IFERROR(IF(E$7=TRUE,('4a) Berechnungen zu Planwerten'!E34+'4a) Berechnungen zu Planwerten'!E35)/'4a) Berechnungen zu Planwerten'!E$58,""),"")</f>
        <v/>
      </c>
      <c r="F286" s="377" t="str">
        <f>IFERROR(IF(F$7=TRUE,('4a) Berechnungen zu Planwerten'!F34+'4a) Berechnungen zu Planwerten'!F35)/'4a) Berechnungen zu Planwerten'!F$58,""),"")</f>
        <v/>
      </c>
      <c r="G286" s="377" t="str">
        <f>IFERROR(IF(G$7=TRUE,('4a) Berechnungen zu Planwerten'!G34+'4a) Berechnungen zu Planwerten'!G35)/'4a) Berechnungen zu Planwerten'!G$58,""),"")</f>
        <v/>
      </c>
      <c r="H286" s="377" t="str">
        <f>IFERROR(IF(H$7=TRUE,('4a) Berechnungen zu Planwerten'!H34+'4a) Berechnungen zu Planwerten'!H35)/'4a) Berechnungen zu Planwerten'!H$58,""),"")</f>
        <v/>
      </c>
      <c r="I286" s="377" t="str">
        <f>IFERROR(IF(I$7=TRUE,('4a) Berechnungen zu Planwerten'!I34+'4a) Berechnungen zu Planwerten'!I35)/'4a) Berechnungen zu Planwerten'!I$58,""),"")</f>
        <v/>
      </c>
      <c r="J286" s="378" t="str">
        <f>IFERROR(IF(J$7=TRUE,('4a) Berechnungen zu Planwerten'!J34+'4a) Berechnungen zu Planwerten'!J35)/'4a) Berechnungen zu Planwerten'!J$58,""),"")</f>
        <v/>
      </c>
      <c r="K286" s="377" t="str">
        <f>IFERROR(IF(K$7=TRUE,('4a) Berechnungen zu Planwerten'!K34+'4a) Berechnungen zu Planwerten'!K35)/'4a) Berechnungen zu Planwerten'!K$58,""),"")</f>
        <v/>
      </c>
      <c r="L286" s="377" t="str">
        <f>IFERROR(IF(L$7=TRUE,('4a) Berechnungen zu Planwerten'!L34+'4a) Berechnungen zu Planwerten'!L35)/'4a) Berechnungen zu Planwerten'!L$58,""),"")</f>
        <v/>
      </c>
      <c r="M286" s="377" t="str">
        <f>IFERROR(IF(M$7=TRUE,('4a) Berechnungen zu Planwerten'!M34+'4a) Berechnungen zu Planwerten'!M35)/'4a) Berechnungen zu Planwerten'!M$58,""),"")</f>
        <v/>
      </c>
      <c r="N286" s="377" t="str">
        <f>IFERROR(IF(N$7=TRUE,('4a) Berechnungen zu Planwerten'!N34+'4a) Berechnungen zu Planwerten'!N35)/'4a) Berechnungen zu Planwerten'!N$58,""),"")</f>
        <v/>
      </c>
      <c r="O286" s="377" t="str">
        <f>IFERROR(IF(O$7=TRUE,('4a) Berechnungen zu Planwerten'!O34+'4a) Berechnungen zu Planwerten'!O35)/'4a) Berechnungen zu Planwerten'!O$58,""),"")</f>
        <v/>
      </c>
      <c r="P286" s="377" t="str">
        <f>IFERROR(IF(P$7=TRUE,('4a) Berechnungen zu Planwerten'!P34+'4a) Berechnungen zu Planwerten'!P35)/'4a) Berechnungen zu Planwerten'!P$58,""),"")</f>
        <v/>
      </c>
      <c r="Q286" s="377" t="str">
        <f>IFERROR(IF(Q$7=TRUE,('4a) Berechnungen zu Planwerten'!Q34+'4a) Berechnungen zu Planwerten'!Q35)/'4a) Berechnungen zu Planwerten'!Q$58,""),"")</f>
        <v/>
      </c>
      <c r="R286" s="377" t="str">
        <f>IFERROR(IF(R$7=TRUE,('4a) Berechnungen zu Planwerten'!R34+'4a) Berechnungen zu Planwerten'!R35)/'4a) Berechnungen zu Planwerten'!R$58,""),"")</f>
        <v/>
      </c>
      <c r="S286" s="377" t="str">
        <f>IFERROR(IF(S$7=TRUE,IF('4c) Berechnungen_MFS'!$E$99="Nein",('4a) Berechnungen zu Planwerten'!S34+'4a) Berechnungen zu Planwerten'!S35)/'4a) Berechnungen zu Planwerten'!S$58,('4a) Berechnungen zu Planwerten'!S34+'4a) Berechnungen zu Planwerten'!T34+'4a) Berechnungen zu Planwerten'!S35+'4a) Berechnungen zu Planwerten'!T35)/('4a) Berechnungen zu Planwerten'!S$58+'4a) Berechnungen zu Planwerten'!T$58)),""),"")</f>
        <v/>
      </c>
      <c r="T286" s="379" t="str">
        <f>IFERROR(IF(R$7=TRUE,('4a) Berechnungen zu Planwerten'!U34+'4a) Berechnungen zu Planwerten'!U35)/'4a) Berechnungen zu Planwerten'!U$58,""),"")</f>
        <v/>
      </c>
    </row>
    <row r="287" spans="2:20" ht="14.5" customHeight="1" thickBot="1">
      <c r="B287" s="352" t="str">
        <f>'4a) Berechnungen zu Planwerten'!B36</f>
        <v>Wiederverwertete kohlenstoffhaltige Brennstoffe (RCFs) gemäß Nummer 4.12 FRL CCfD</v>
      </c>
      <c r="C287" s="375"/>
      <c r="D287" s="797" t="s">
        <v>313</v>
      </c>
      <c r="E287" s="392" t="str">
        <f>IFERROR(IF(E$7=TRUE,'4a) Berechnungen zu Planwerten'!E36/'4a) Berechnungen zu Planwerten'!E$58,""),"")</f>
        <v/>
      </c>
      <c r="F287" s="393" t="str">
        <f>IFERROR(IF(F$7=TRUE,'4a) Berechnungen zu Planwerten'!F36/'4a) Berechnungen zu Planwerten'!F$58,""),"")</f>
        <v/>
      </c>
      <c r="G287" s="393" t="str">
        <f>IFERROR(IF(G$7=TRUE,'4a) Berechnungen zu Planwerten'!G36/'4a) Berechnungen zu Planwerten'!G$58,""),"")</f>
        <v/>
      </c>
      <c r="H287" s="393" t="str">
        <f>IFERROR(IF(H$7=TRUE,'4a) Berechnungen zu Planwerten'!H36/'4a) Berechnungen zu Planwerten'!H$58,""),"")</f>
        <v/>
      </c>
      <c r="I287" s="393" t="str">
        <f>IFERROR(IF(I$7=TRUE,'4a) Berechnungen zu Planwerten'!I36/'4a) Berechnungen zu Planwerten'!I$58,""),"")</f>
        <v/>
      </c>
      <c r="J287" s="674" t="str">
        <f>IFERROR(IF(J$7=TRUE,'4a) Berechnungen zu Planwerten'!J36/'4a) Berechnungen zu Planwerten'!J$58,""),"")</f>
        <v/>
      </c>
      <c r="K287" s="393" t="str">
        <f>IFERROR(IF(K$7=TRUE,'4a) Berechnungen zu Planwerten'!K36/'4a) Berechnungen zu Planwerten'!K$58,""),"")</f>
        <v/>
      </c>
      <c r="L287" s="393" t="str">
        <f>IFERROR(IF(L$7=TRUE,'4a) Berechnungen zu Planwerten'!L36/'4a) Berechnungen zu Planwerten'!L$58,""),"")</f>
        <v/>
      </c>
      <c r="M287" s="393" t="str">
        <f>IFERROR(IF(M$7=TRUE,'4a) Berechnungen zu Planwerten'!M36/'4a) Berechnungen zu Planwerten'!M$58,""),"")</f>
        <v/>
      </c>
      <c r="N287" s="393" t="str">
        <f>IFERROR(IF(N$7=TRUE,'4a) Berechnungen zu Planwerten'!N36/'4a) Berechnungen zu Planwerten'!N$58,""),"")</f>
        <v/>
      </c>
      <c r="O287" s="393" t="str">
        <f>IFERROR(IF(O$7=TRUE,'4a) Berechnungen zu Planwerten'!O36/'4a) Berechnungen zu Planwerten'!O$58,""),"")</f>
        <v/>
      </c>
      <c r="P287" s="393" t="str">
        <f>IFERROR(IF(P$7=TRUE,'4a) Berechnungen zu Planwerten'!P36/'4a) Berechnungen zu Planwerten'!P$58,""),"")</f>
        <v/>
      </c>
      <c r="Q287" s="393" t="str">
        <f>IFERROR(IF(Q$7=TRUE,'4a) Berechnungen zu Planwerten'!Q36/'4a) Berechnungen zu Planwerten'!Q$58,""),"")</f>
        <v/>
      </c>
      <c r="R287" s="393" t="str">
        <f>IFERROR(IF(R$7=TRUE,'4a) Berechnungen zu Planwerten'!R36/'4a) Berechnungen zu Planwerten'!R$58,""),"")</f>
        <v/>
      </c>
      <c r="S287" s="393" t="str">
        <f>IFERROR(IF(S$7=TRUE,IF('4c) Berechnungen_MFS'!$E$99="Nein",'4a) Berechnungen zu Planwerten'!S36/'4a) Berechnungen zu Planwerten'!S$58,('4a) Berechnungen zu Planwerten'!S36+'4a) Berechnungen zu Planwerten'!T36)/('4a) Berechnungen zu Planwerten'!S$58+'4a) Berechnungen zu Planwerten'!T$58)),""),"")</f>
        <v/>
      </c>
      <c r="T287" s="974" t="str">
        <f>IFERROR(IF(T$7=TRUE,'4a) Berechnungen zu Planwerten'!U36/'4a) Berechnungen zu Planwerten'!U$58,""),"")</f>
        <v/>
      </c>
    </row>
    <row r="288" spans="2:20" ht="14.5" customHeight="1">
      <c r="B288" s="1007" t="str">
        <f>'4a) Berechnungen zu Planwerten'!B37</f>
        <v/>
      </c>
      <c r="C288" s="873"/>
      <c r="D288" s="1008" t="str">
        <f t="shared" ref="D288:D311" si="121">IF(B288="","","%")</f>
        <v/>
      </c>
      <c r="E288" s="883" t="str">
        <f>IFERROR(IF(E$7=TRUE,IF($B288="","",'4a) Berechnungen zu Planwerten'!E37/'4a) Berechnungen zu Planwerten'!E$58),""),"")</f>
        <v/>
      </c>
      <c r="F288" s="879" t="str">
        <f>IFERROR(IF(F$7=TRUE,IF($B288="","",'4a) Berechnungen zu Planwerten'!F37/'4a) Berechnungen zu Planwerten'!F$58),""),"")</f>
        <v/>
      </c>
      <c r="G288" s="879" t="str">
        <f>IFERROR(IF(G$7=TRUE,IF($B288="","",'4a) Berechnungen zu Planwerten'!G37/'4a) Berechnungen zu Planwerten'!G$58),""),"")</f>
        <v/>
      </c>
      <c r="H288" s="879" t="str">
        <f>IFERROR(IF(H$7=TRUE,IF($B288="","",'4a) Berechnungen zu Planwerten'!H37/'4a) Berechnungen zu Planwerten'!H$58),""),"")</f>
        <v/>
      </c>
      <c r="I288" s="879" t="str">
        <f>IFERROR(IF(I$7=TRUE,IF($B288="","",'4a) Berechnungen zu Planwerten'!I37/'4a) Berechnungen zu Planwerten'!I$58),""),"")</f>
        <v/>
      </c>
      <c r="J288" s="874" t="str">
        <f>IFERROR(IF(J$7=TRUE,IF($B288="","",'4a) Berechnungen zu Planwerten'!J37/'4a) Berechnungen zu Planwerten'!J$58),""),"")</f>
        <v/>
      </c>
      <c r="K288" s="879" t="str">
        <f>IFERROR(IF(K$7=TRUE,IF($B288="","",'4a) Berechnungen zu Planwerten'!K37/'4a) Berechnungen zu Planwerten'!K$58),""),"")</f>
        <v/>
      </c>
      <c r="L288" s="879" t="str">
        <f>IFERROR(IF(L$7=TRUE,IF($B288="","",'4a) Berechnungen zu Planwerten'!L37/'4a) Berechnungen zu Planwerten'!L$58),""),"")</f>
        <v/>
      </c>
      <c r="M288" s="879" t="str">
        <f>IFERROR(IF(M$7=TRUE,IF($B288="","",'4a) Berechnungen zu Planwerten'!M37/'4a) Berechnungen zu Planwerten'!M$58),""),"")</f>
        <v/>
      </c>
      <c r="N288" s="879" t="str">
        <f>IFERROR(IF(N$7=TRUE,IF($B288="","",'4a) Berechnungen zu Planwerten'!N37/'4a) Berechnungen zu Planwerten'!N$58),""),"")</f>
        <v/>
      </c>
      <c r="O288" s="879" t="str">
        <f>IFERROR(IF(O$7=TRUE,IF($B288="","",'4a) Berechnungen zu Planwerten'!O37/'4a) Berechnungen zu Planwerten'!O$58),""),"")</f>
        <v/>
      </c>
      <c r="P288" s="879" t="str">
        <f>IFERROR(IF(P$7=TRUE,IF($B288="","",'4a) Berechnungen zu Planwerten'!P37/'4a) Berechnungen zu Planwerten'!P$58),""),"")</f>
        <v/>
      </c>
      <c r="Q288" s="879" t="str">
        <f>IFERROR(IF(Q$7=TRUE,IF($B288="","",'4a) Berechnungen zu Planwerten'!Q37/'4a) Berechnungen zu Planwerten'!Q$58),""),"")</f>
        <v/>
      </c>
      <c r="R288" s="879" t="str">
        <f>IFERROR(IF(R$7=TRUE,IF($B288="","",'4a) Berechnungen zu Planwerten'!R37/'4a) Berechnungen zu Planwerten'!R$58),""),"")</f>
        <v/>
      </c>
      <c r="S288" s="879" t="str">
        <f>IFERROR(IF(S$7=TRUE,IF($B288="","",IF('4c) Berechnungen_MFS'!$E$99="Nein",'4a) Berechnungen zu Planwerten'!S37/'4a) Berechnungen zu Planwerten'!S$58,('4a) Berechnungen zu Planwerten'!S37+'4a) Berechnungen zu Planwerten'!T37)/('4a) Berechnungen zu Planwerten'!S$58+'4a) Berechnungen zu Planwerten'!T$58))),""),"")</f>
        <v/>
      </c>
      <c r="T288" s="1006" t="str">
        <f>IFERROR(IF(T$7=TRUE,IF($B288="","",'4a) Berechnungen zu Planwerten'!U37/'4a) Berechnungen zu Planwerten'!U$58),""),"")</f>
        <v/>
      </c>
    </row>
    <row r="289" spans="1:20" ht="14.5" customHeight="1">
      <c r="B289" s="589" t="str">
        <f>'4a) Berechnungen zu Planwerten'!B38</f>
        <v/>
      </c>
      <c r="C289" s="372"/>
      <c r="D289" s="364" t="str">
        <f t="shared" si="121"/>
        <v/>
      </c>
      <c r="E289" s="388" t="str">
        <f>IFERROR(IF(E$7=TRUE,IF($B289="","",'4a) Berechnungen zu Planwerten'!E38/'4a) Berechnungen zu Planwerten'!E$58),""),"")</f>
        <v/>
      </c>
      <c r="F289" s="389" t="str">
        <f>IFERROR(IF(F$7=TRUE,IF($B289="","",'4a) Berechnungen zu Planwerten'!F38/'4a) Berechnungen zu Planwerten'!F$58),""),"")</f>
        <v/>
      </c>
      <c r="G289" s="389" t="str">
        <f>IFERROR(IF(G$7=TRUE,IF($B289="","",'4a) Berechnungen zu Planwerten'!G38/'4a) Berechnungen zu Planwerten'!G$58),""),"")</f>
        <v/>
      </c>
      <c r="H289" s="389" t="str">
        <f>IFERROR(IF(H$7=TRUE,IF($B289="","",'4a) Berechnungen zu Planwerten'!H38/'4a) Berechnungen zu Planwerten'!H$58),""),"")</f>
        <v/>
      </c>
      <c r="I289" s="389" t="str">
        <f>IFERROR(IF(I$7=TRUE,IF($B289="","",'4a) Berechnungen zu Planwerten'!I38/'4a) Berechnungen zu Planwerten'!I$58),""),"")</f>
        <v/>
      </c>
      <c r="J289" s="390" t="str">
        <f>IFERROR(IF(J$7=TRUE,IF($B289="","",'4a) Berechnungen zu Planwerten'!J38/'4a) Berechnungen zu Planwerten'!J$58),""),"")</f>
        <v/>
      </c>
      <c r="K289" s="389" t="str">
        <f>IFERROR(IF(K$7=TRUE,IF($B289="","",'4a) Berechnungen zu Planwerten'!K38/'4a) Berechnungen zu Planwerten'!K$58),""),"")</f>
        <v/>
      </c>
      <c r="L289" s="389" t="str">
        <f>IFERROR(IF(L$7=TRUE,IF($B289="","",'4a) Berechnungen zu Planwerten'!L38/'4a) Berechnungen zu Planwerten'!L$58),""),"")</f>
        <v/>
      </c>
      <c r="M289" s="389" t="str">
        <f>IFERROR(IF(M$7=TRUE,IF($B289="","",'4a) Berechnungen zu Planwerten'!M38/'4a) Berechnungen zu Planwerten'!M$58),""),"")</f>
        <v/>
      </c>
      <c r="N289" s="389" t="str">
        <f>IFERROR(IF(N$7=TRUE,IF($B289="","",'4a) Berechnungen zu Planwerten'!N38/'4a) Berechnungen zu Planwerten'!N$58),""),"")</f>
        <v/>
      </c>
      <c r="O289" s="389" t="str">
        <f>IFERROR(IF(O$7=TRUE,IF($B289="","",'4a) Berechnungen zu Planwerten'!O38/'4a) Berechnungen zu Planwerten'!O$58),""),"")</f>
        <v/>
      </c>
      <c r="P289" s="389" t="str">
        <f>IFERROR(IF(P$7=TRUE,IF($B289="","",'4a) Berechnungen zu Planwerten'!P38/'4a) Berechnungen zu Planwerten'!P$58),""),"")</f>
        <v/>
      </c>
      <c r="Q289" s="389" t="str">
        <f>IFERROR(IF(Q$7=TRUE,IF($B289="","",'4a) Berechnungen zu Planwerten'!Q38/'4a) Berechnungen zu Planwerten'!Q$58),""),"")</f>
        <v/>
      </c>
      <c r="R289" s="389" t="str">
        <f>IFERROR(IF(R$7=TRUE,IF($B289="","",'4a) Berechnungen zu Planwerten'!R38/'4a) Berechnungen zu Planwerten'!R$58),""),"")</f>
        <v/>
      </c>
      <c r="S289" s="389" t="str">
        <f>IFERROR(IF(S$7=TRUE,IF($B289="","",IF('4c) Berechnungen_MFS'!$E$99="Nein",'4a) Berechnungen zu Planwerten'!S38/'4a) Berechnungen zu Planwerten'!S$58,('4a) Berechnungen zu Planwerten'!S38+'4a) Berechnungen zu Planwerten'!T38)/('4a) Berechnungen zu Planwerten'!S$58+'4a) Berechnungen zu Planwerten'!T$58))),""),"")</f>
        <v/>
      </c>
      <c r="T289" s="391" t="str">
        <f>IFERROR(IF(T$7=TRUE,IF($B289="","",'4a) Berechnungen zu Planwerten'!U38/'4a) Berechnungen zu Planwerten'!U$58),""),"")</f>
        <v/>
      </c>
    </row>
    <row r="290" spans="1:20" ht="14.5" customHeight="1">
      <c r="B290" s="997" t="str">
        <f>'4a) Berechnungen zu Planwerten'!B39</f>
        <v/>
      </c>
      <c r="C290" s="998"/>
      <c r="D290" s="941" t="str">
        <f t="shared" si="121"/>
        <v/>
      </c>
      <c r="E290" s="982" t="str">
        <f>IFERROR(IF(E$7=TRUE,IF($B290="","",'4a) Berechnungen zu Planwerten'!E39/'4a) Berechnungen zu Planwerten'!E$58),""),"")</f>
        <v/>
      </c>
      <c r="F290" s="983" t="str">
        <f>IFERROR(IF(F$7=TRUE,IF($B290="","",'4a) Berechnungen zu Planwerten'!F39/'4a) Berechnungen zu Planwerten'!F$58),""),"")</f>
        <v/>
      </c>
      <c r="G290" s="983" t="str">
        <f>IFERROR(IF(G$7=TRUE,IF($B290="","",'4a) Berechnungen zu Planwerten'!G39/'4a) Berechnungen zu Planwerten'!G$58),""),"")</f>
        <v/>
      </c>
      <c r="H290" s="983" t="str">
        <f>IFERROR(IF(H$7=TRUE,IF($B290="","",'4a) Berechnungen zu Planwerten'!H39/'4a) Berechnungen zu Planwerten'!H$58),""),"")</f>
        <v/>
      </c>
      <c r="I290" s="983" t="str">
        <f>IFERROR(IF(I$7=TRUE,IF($B290="","",'4a) Berechnungen zu Planwerten'!I39/'4a) Berechnungen zu Planwerten'!I$58),""),"")</f>
        <v/>
      </c>
      <c r="J290" s="984" t="str">
        <f>IFERROR(IF(J$7=TRUE,IF($B290="","",'4a) Berechnungen zu Planwerten'!J39/'4a) Berechnungen zu Planwerten'!J$58),""),"")</f>
        <v/>
      </c>
      <c r="K290" s="983" t="str">
        <f>IFERROR(IF(K$7=TRUE,IF($B290="","",'4a) Berechnungen zu Planwerten'!K39/'4a) Berechnungen zu Planwerten'!K$58),""),"")</f>
        <v/>
      </c>
      <c r="L290" s="983" t="str">
        <f>IFERROR(IF(L$7=TRUE,IF($B290="","",'4a) Berechnungen zu Planwerten'!L39/'4a) Berechnungen zu Planwerten'!L$58),""),"")</f>
        <v/>
      </c>
      <c r="M290" s="983" t="str">
        <f>IFERROR(IF(M$7=TRUE,IF($B290="","",'4a) Berechnungen zu Planwerten'!M39/'4a) Berechnungen zu Planwerten'!M$58),""),"")</f>
        <v/>
      </c>
      <c r="N290" s="983" t="str">
        <f>IFERROR(IF(N$7=TRUE,IF($B290="","",'4a) Berechnungen zu Planwerten'!N39/'4a) Berechnungen zu Planwerten'!N$58),""),"")</f>
        <v/>
      </c>
      <c r="O290" s="983" t="str">
        <f>IFERROR(IF(O$7=TRUE,IF($B290="","",'4a) Berechnungen zu Planwerten'!O39/'4a) Berechnungen zu Planwerten'!O$58),""),"")</f>
        <v/>
      </c>
      <c r="P290" s="983" t="str">
        <f>IFERROR(IF(P$7=TRUE,IF($B290="","",'4a) Berechnungen zu Planwerten'!P39/'4a) Berechnungen zu Planwerten'!P$58),""),"")</f>
        <v/>
      </c>
      <c r="Q290" s="983" t="str">
        <f>IFERROR(IF(Q$7=TRUE,IF($B290="","",'4a) Berechnungen zu Planwerten'!Q39/'4a) Berechnungen zu Planwerten'!Q$58),""),"")</f>
        <v/>
      </c>
      <c r="R290" s="983" t="str">
        <f>IFERROR(IF(R$7=TRUE,IF($B290="","",'4a) Berechnungen zu Planwerten'!R39/'4a) Berechnungen zu Planwerten'!R$58),""),"")</f>
        <v/>
      </c>
      <c r="S290" s="983" t="str">
        <f>IFERROR(IF(S$7=TRUE,IF($B290="","",IF('4c) Berechnungen_MFS'!$E$99="Nein",'4a) Berechnungen zu Planwerten'!S39/'4a) Berechnungen zu Planwerten'!S$58,('4a) Berechnungen zu Planwerten'!S39+'4a) Berechnungen zu Planwerten'!T39)/('4a) Berechnungen zu Planwerten'!S$58+'4a) Berechnungen zu Planwerten'!T$58))),""),"")</f>
        <v/>
      </c>
      <c r="T290" s="985" t="str">
        <f>IFERROR(IF(T$7=TRUE,IF($B290="","",'4a) Berechnungen zu Planwerten'!U39/'4a) Berechnungen zu Planwerten'!U$58),""),"")</f>
        <v/>
      </c>
    </row>
    <row r="291" spans="1:20" ht="14.5" customHeight="1" thickBot="1">
      <c r="B291" s="370" t="str">
        <f>'4a) Berechnungen zu Planwerten'!B40</f>
        <v/>
      </c>
      <c r="C291" s="1038"/>
      <c r="D291" s="975" t="str">
        <f t="shared" si="121"/>
        <v/>
      </c>
      <c r="E291" s="855" t="str">
        <f>IFERROR(IF(E$7=TRUE,IF($B291="","",'4a) Berechnungen zu Planwerten'!E40/'4a) Berechnungen zu Planwerten'!E$58),""),"")</f>
        <v/>
      </c>
      <c r="F291" s="855" t="str">
        <f>IFERROR(IF(F$7=TRUE,IF($B291="","",'4a) Berechnungen zu Planwerten'!F40/'4a) Berechnungen zu Planwerten'!F$58),""),"")</f>
        <v/>
      </c>
      <c r="G291" s="855" t="str">
        <f>IFERROR(IF(G$7=TRUE,IF($B291="","",'4a) Berechnungen zu Planwerten'!G40/'4a) Berechnungen zu Planwerten'!G$58),""),"")</f>
        <v/>
      </c>
      <c r="H291" s="855" t="str">
        <f>IFERROR(IF(H$7=TRUE,IF($B291="","",'4a) Berechnungen zu Planwerten'!H40/'4a) Berechnungen zu Planwerten'!H$58),""),"")</f>
        <v/>
      </c>
      <c r="I291" s="855" t="str">
        <f>IFERROR(IF(I$7=TRUE,IF($B291="","",'4a) Berechnungen zu Planwerten'!I40/'4a) Berechnungen zu Planwerten'!I$58),""),"")</f>
        <v/>
      </c>
      <c r="J291" s="856" t="str">
        <f>IFERROR(IF(J$7=TRUE,IF($B291="","",'4a) Berechnungen zu Planwerten'!J40/'4a) Berechnungen zu Planwerten'!J$58),""),"")</f>
        <v/>
      </c>
      <c r="K291" s="855" t="str">
        <f>IFERROR(IF(K$7=TRUE,IF($B291="","",'4a) Berechnungen zu Planwerten'!K40/'4a) Berechnungen zu Planwerten'!K$58),""),"")</f>
        <v/>
      </c>
      <c r="L291" s="855" t="str">
        <f>IFERROR(IF(L$7=TRUE,IF($B291="","",'4a) Berechnungen zu Planwerten'!L40/'4a) Berechnungen zu Planwerten'!L$58),""),"")</f>
        <v/>
      </c>
      <c r="M291" s="855" t="str">
        <f>IFERROR(IF(M$7=TRUE,IF($B291="","",'4a) Berechnungen zu Planwerten'!M40/'4a) Berechnungen zu Planwerten'!M$58),""),"")</f>
        <v/>
      </c>
      <c r="N291" s="855" t="str">
        <f>IFERROR(IF(N$7=TRUE,IF($B291="","",'4a) Berechnungen zu Planwerten'!N40/'4a) Berechnungen zu Planwerten'!N$58),""),"")</f>
        <v/>
      </c>
      <c r="O291" s="855" t="str">
        <f>IFERROR(IF(O$7=TRUE,IF($B291="","",'4a) Berechnungen zu Planwerten'!O40/'4a) Berechnungen zu Planwerten'!O$58),""),"")</f>
        <v/>
      </c>
      <c r="P291" s="855" t="str">
        <f>IFERROR(IF(P$7=TRUE,IF($B291="","",'4a) Berechnungen zu Planwerten'!P40/'4a) Berechnungen zu Planwerten'!P$58),""),"")</f>
        <v/>
      </c>
      <c r="Q291" s="855" t="str">
        <f>IFERROR(IF(Q$7=TRUE,IF($B291="","",'4a) Berechnungen zu Planwerten'!Q40/'4a) Berechnungen zu Planwerten'!Q$58),""),"")</f>
        <v/>
      </c>
      <c r="R291" s="855" t="str">
        <f>IFERROR(IF(R$7=TRUE,IF($B291="","",'4a) Berechnungen zu Planwerten'!R40/'4a) Berechnungen zu Planwerten'!R$58),""),"")</f>
        <v/>
      </c>
      <c r="S291" s="855" t="str">
        <f>IFERROR(IF(S$7=TRUE,IF($B291="","",IF('4c) Berechnungen_MFS'!$E$99="Nein",'4a) Berechnungen zu Planwerten'!S40/'4a) Berechnungen zu Planwerten'!S$58,('4a) Berechnungen zu Planwerten'!S40+'4a) Berechnungen zu Planwerten'!T40)/('4a) Berechnungen zu Planwerten'!S$58+'4a) Berechnungen zu Planwerten'!T$58))),""),"")</f>
        <v/>
      </c>
      <c r="T291" s="854" t="str">
        <f>IFERROR(IF(T$7=TRUE,IF($B291="","",'4a) Berechnungen zu Planwerten'!U40/'4a) Berechnungen zu Planwerten'!U$58),""),"")</f>
        <v/>
      </c>
    </row>
    <row r="292" spans="1:20" ht="14.5" customHeight="1">
      <c r="B292" s="872" t="str">
        <f>'4a) Berechnungen zu Planwerten'!B41</f>
        <v/>
      </c>
      <c r="C292" s="873"/>
      <c r="D292" s="881" t="str">
        <f t="shared" si="121"/>
        <v/>
      </c>
      <c r="E292" s="879" t="str">
        <f>IFERROR(IF(E$7=TRUE,IF($B292="","",'4a) Berechnungen zu Planwerten'!E41/'4a) Berechnungen zu Planwerten'!E$58),""),"")</f>
        <v/>
      </c>
      <c r="F292" s="874" t="str">
        <f>IFERROR(IF(F$7=TRUE,IF($B292="","",'4a) Berechnungen zu Planwerten'!F41/'4a) Berechnungen zu Planwerten'!F$58),""),"")</f>
        <v/>
      </c>
      <c r="G292" s="874" t="str">
        <f>IFERROR(IF(G$7=TRUE,IF($B292="","",'4a) Berechnungen zu Planwerten'!G41/'4a) Berechnungen zu Planwerten'!G$58),""),"")</f>
        <v/>
      </c>
      <c r="H292" s="874" t="str">
        <f>IFERROR(IF(H$7=TRUE,IF($B292="","",'4a) Berechnungen zu Planwerten'!H41/'4a) Berechnungen zu Planwerten'!H$58),""),"")</f>
        <v/>
      </c>
      <c r="I292" s="874" t="str">
        <f>IFERROR(IF(I$7=TRUE,IF($B292="","",'4a) Berechnungen zu Planwerten'!I41/'4a) Berechnungen zu Planwerten'!I$58),""),"")</f>
        <v/>
      </c>
      <c r="J292" s="874" t="str">
        <f>IFERROR(IF(J$7=TRUE,IF($B292="","",'4a) Berechnungen zu Planwerten'!J41/'4a) Berechnungen zu Planwerten'!J$58),""),"")</f>
        <v/>
      </c>
      <c r="K292" s="874" t="str">
        <f>IFERROR(IF(K$7=TRUE,IF($B292="","",'4a) Berechnungen zu Planwerten'!K41/'4a) Berechnungen zu Planwerten'!K$58),""),"")</f>
        <v/>
      </c>
      <c r="L292" s="874" t="str">
        <f>IFERROR(IF(L$7=TRUE,IF($B292="","",'4a) Berechnungen zu Planwerten'!L41/'4a) Berechnungen zu Planwerten'!L$58),""),"")</f>
        <v/>
      </c>
      <c r="M292" s="874" t="str">
        <f>IFERROR(IF(M$7=TRUE,IF($B292="","",'4a) Berechnungen zu Planwerten'!M41/'4a) Berechnungen zu Planwerten'!M$58),""),"")</f>
        <v/>
      </c>
      <c r="N292" s="874" t="str">
        <f>IFERROR(IF(N$7=TRUE,IF($B292="","",'4a) Berechnungen zu Planwerten'!N41/'4a) Berechnungen zu Planwerten'!N$58),""),"")</f>
        <v/>
      </c>
      <c r="O292" s="874" t="str">
        <f>IFERROR(IF(O$7=TRUE,IF($B292="","",'4a) Berechnungen zu Planwerten'!O41/'4a) Berechnungen zu Planwerten'!O$58),""),"")</f>
        <v/>
      </c>
      <c r="P292" s="874" t="str">
        <f>IFERROR(IF(P$7=TRUE,IF($B292="","",'4a) Berechnungen zu Planwerten'!P41/'4a) Berechnungen zu Planwerten'!P$58),""),"")</f>
        <v/>
      </c>
      <c r="Q292" s="874" t="str">
        <f>IFERROR(IF(Q$7=TRUE,IF($B292="","",'4a) Berechnungen zu Planwerten'!Q41/'4a) Berechnungen zu Planwerten'!Q$58),""),"")</f>
        <v/>
      </c>
      <c r="R292" s="874" t="str">
        <f>IFERROR(IF(R$7=TRUE,IF($B292="","",'4a) Berechnungen zu Planwerten'!R41/'4a) Berechnungen zu Planwerten'!R$58),""),"")</f>
        <v/>
      </c>
      <c r="S292" s="874" t="str">
        <f>IFERROR(IF(S$7=TRUE,IF($B292="","",IF('4c) Berechnungen_MFS'!$E$99="Nein",'4a) Berechnungen zu Planwerten'!S41/'4a) Berechnungen zu Planwerten'!S$58,('4a) Berechnungen zu Planwerten'!S41+'4a) Berechnungen zu Planwerten'!T41)/('4a) Berechnungen zu Planwerten'!S$58+'4a) Berechnungen zu Planwerten'!T$58))),""),"")</f>
        <v/>
      </c>
      <c r="T292" s="875" t="str">
        <f>IFERROR(IF(T$7=TRUE,IF($B292="","",'4a) Berechnungen zu Planwerten'!U41/'4a) Berechnungen zu Planwerten'!U$58),""),"")</f>
        <v/>
      </c>
    </row>
    <row r="293" spans="1:20" ht="14.5" customHeight="1">
      <c r="B293" s="589" t="str">
        <f>'4a) Berechnungen zu Planwerten'!B42</f>
        <v/>
      </c>
      <c r="C293" s="372"/>
      <c r="D293" s="858" t="str">
        <f t="shared" si="121"/>
        <v/>
      </c>
      <c r="E293" s="389" t="str">
        <f>IFERROR(IF(E$7=TRUE,IF($B293="","",'4a) Berechnungen zu Planwerten'!E42/'4a) Berechnungen zu Planwerten'!E$58),""),"")</f>
        <v/>
      </c>
      <c r="F293" s="390" t="str">
        <f>IFERROR(IF(F$7=TRUE,IF($B293="","",'4a) Berechnungen zu Planwerten'!F42/'4a) Berechnungen zu Planwerten'!F$58),""),"")</f>
        <v/>
      </c>
      <c r="G293" s="390" t="str">
        <f>IFERROR(IF(G$7=TRUE,IF($B293="","",'4a) Berechnungen zu Planwerten'!G42/'4a) Berechnungen zu Planwerten'!G$58),""),"")</f>
        <v/>
      </c>
      <c r="H293" s="390" t="str">
        <f>IFERROR(IF(H$7=TRUE,IF($B293="","",'4a) Berechnungen zu Planwerten'!H42/'4a) Berechnungen zu Planwerten'!H$58),""),"")</f>
        <v/>
      </c>
      <c r="I293" s="390" t="str">
        <f>IFERROR(IF(I$7=TRUE,IF($B293="","",'4a) Berechnungen zu Planwerten'!I42/'4a) Berechnungen zu Planwerten'!I$58),""),"")</f>
        <v/>
      </c>
      <c r="J293" s="390" t="str">
        <f>IFERROR(IF(J$7=TRUE,IF($B293="","",'4a) Berechnungen zu Planwerten'!J42/'4a) Berechnungen zu Planwerten'!J$58),""),"")</f>
        <v/>
      </c>
      <c r="K293" s="390" t="str">
        <f>IFERROR(IF(K$7=TRUE,IF($B293="","",'4a) Berechnungen zu Planwerten'!K42/'4a) Berechnungen zu Planwerten'!K$58),""),"")</f>
        <v/>
      </c>
      <c r="L293" s="390" t="str">
        <f>IFERROR(IF(L$7=TRUE,IF($B293="","",'4a) Berechnungen zu Planwerten'!L42/'4a) Berechnungen zu Planwerten'!L$58),""),"")</f>
        <v/>
      </c>
      <c r="M293" s="390" t="str">
        <f>IFERROR(IF(M$7=TRUE,IF($B293="","",'4a) Berechnungen zu Planwerten'!M42/'4a) Berechnungen zu Planwerten'!M$58),""),"")</f>
        <v/>
      </c>
      <c r="N293" s="390" t="str">
        <f>IFERROR(IF(N$7=TRUE,IF($B293="","",'4a) Berechnungen zu Planwerten'!N42/'4a) Berechnungen zu Planwerten'!N$58),""),"")</f>
        <v/>
      </c>
      <c r="O293" s="390" t="str">
        <f>IFERROR(IF(O$7=TRUE,IF($B293="","",'4a) Berechnungen zu Planwerten'!O42/'4a) Berechnungen zu Planwerten'!O$58),""),"")</f>
        <v/>
      </c>
      <c r="P293" s="390" t="str">
        <f>IFERROR(IF(P$7=TRUE,IF($B293="","",'4a) Berechnungen zu Planwerten'!P42/'4a) Berechnungen zu Planwerten'!P$58),""),"")</f>
        <v/>
      </c>
      <c r="Q293" s="390" t="str">
        <f>IFERROR(IF(Q$7=TRUE,IF($B293="","",'4a) Berechnungen zu Planwerten'!Q42/'4a) Berechnungen zu Planwerten'!Q$58),""),"")</f>
        <v/>
      </c>
      <c r="R293" s="390" t="str">
        <f>IFERROR(IF(R$7=TRUE,IF($B293="","",'4a) Berechnungen zu Planwerten'!R42/'4a) Berechnungen zu Planwerten'!R$58),""),"")</f>
        <v/>
      </c>
      <c r="S293" s="390" t="str">
        <f>IFERROR(IF(S$7=TRUE,IF($B293="","",IF('4c) Berechnungen_MFS'!$E$99="Nein",'4a) Berechnungen zu Planwerten'!S42/'4a) Berechnungen zu Planwerten'!S$58,('4a) Berechnungen zu Planwerten'!S42+'4a) Berechnungen zu Planwerten'!T42)/('4a) Berechnungen zu Planwerten'!S$58+'4a) Berechnungen zu Planwerten'!T$58))),""),"")</f>
        <v/>
      </c>
      <c r="T293" s="501" t="str">
        <f>IFERROR(IF(T$7=TRUE,IF($B293="","",'4a) Berechnungen zu Planwerten'!U42/'4a) Berechnungen zu Planwerten'!U$58),""),"")</f>
        <v/>
      </c>
    </row>
    <row r="294" spans="1:20" ht="14.5" customHeight="1">
      <c r="B294" s="876" t="str">
        <f>'4a) Berechnungen zu Planwerten'!B43</f>
        <v/>
      </c>
      <c r="C294" s="869"/>
      <c r="D294" s="882" t="str">
        <f t="shared" si="121"/>
        <v/>
      </c>
      <c r="E294" s="880" t="str">
        <f>IFERROR(IF(E$7=TRUE,IF($B294="","",'4a) Berechnungen zu Planwerten'!E43/'4a) Berechnungen zu Planwerten'!E$58),""),"")</f>
        <v/>
      </c>
      <c r="F294" s="870" t="str">
        <f>IFERROR(IF(F$7=TRUE,IF($B294="","",'4a) Berechnungen zu Planwerten'!F43/'4a) Berechnungen zu Planwerten'!F$58),""),"")</f>
        <v/>
      </c>
      <c r="G294" s="870" t="str">
        <f>IFERROR(IF(G$7=TRUE,IF($B294="","",'4a) Berechnungen zu Planwerten'!G43/'4a) Berechnungen zu Planwerten'!G$58),""),"")</f>
        <v/>
      </c>
      <c r="H294" s="870" t="str">
        <f>IFERROR(IF(H$7=TRUE,IF($B294="","",'4a) Berechnungen zu Planwerten'!H43/'4a) Berechnungen zu Planwerten'!H$58),""),"")</f>
        <v/>
      </c>
      <c r="I294" s="870" t="str">
        <f>IFERROR(IF(I$7=TRUE,IF($B294="","",'4a) Berechnungen zu Planwerten'!I43/'4a) Berechnungen zu Planwerten'!I$58),""),"")</f>
        <v/>
      </c>
      <c r="J294" s="870" t="str">
        <f>IFERROR(IF(J$7=TRUE,IF($B294="","",'4a) Berechnungen zu Planwerten'!J43/'4a) Berechnungen zu Planwerten'!J$58),""),"")</f>
        <v/>
      </c>
      <c r="K294" s="870" t="str">
        <f>IFERROR(IF(K$7=TRUE,IF($B294="","",'4a) Berechnungen zu Planwerten'!K43/'4a) Berechnungen zu Planwerten'!K$58),""),"")</f>
        <v/>
      </c>
      <c r="L294" s="870" t="str">
        <f>IFERROR(IF(L$7=TRUE,IF($B294="","",'4a) Berechnungen zu Planwerten'!L43/'4a) Berechnungen zu Planwerten'!L$58),""),"")</f>
        <v/>
      </c>
      <c r="M294" s="870" t="str">
        <f>IFERROR(IF(M$7=TRUE,IF($B294="","",'4a) Berechnungen zu Planwerten'!M43/'4a) Berechnungen zu Planwerten'!M$58),""),"")</f>
        <v/>
      </c>
      <c r="N294" s="870" t="str">
        <f>IFERROR(IF(N$7=TRUE,IF($B294="","",'4a) Berechnungen zu Planwerten'!N43/'4a) Berechnungen zu Planwerten'!N$58),""),"")</f>
        <v/>
      </c>
      <c r="O294" s="870" t="str">
        <f>IFERROR(IF(O$7=TRUE,IF($B294="","",'4a) Berechnungen zu Planwerten'!O43/'4a) Berechnungen zu Planwerten'!O$58),""),"")</f>
        <v/>
      </c>
      <c r="P294" s="870" t="str">
        <f>IFERROR(IF(P$7=TRUE,IF($B294="","",'4a) Berechnungen zu Planwerten'!P43/'4a) Berechnungen zu Planwerten'!P$58),""),"")</f>
        <v/>
      </c>
      <c r="Q294" s="870" t="str">
        <f>IFERROR(IF(Q$7=TRUE,IF($B294="","",'4a) Berechnungen zu Planwerten'!Q43/'4a) Berechnungen zu Planwerten'!Q$58),""),"")</f>
        <v/>
      </c>
      <c r="R294" s="870" t="str">
        <f>IFERROR(IF(R$7=TRUE,IF($B294="","",'4a) Berechnungen zu Planwerten'!R43/'4a) Berechnungen zu Planwerten'!R$58),""),"")</f>
        <v/>
      </c>
      <c r="S294" s="870" t="str">
        <f>IFERROR(IF(S$7=TRUE,IF($B294="","",IF('4c) Berechnungen_MFS'!$E$99="Nein",'4a) Berechnungen zu Planwerten'!S43/'4a) Berechnungen zu Planwerten'!S$58,('4a) Berechnungen zu Planwerten'!S43+'4a) Berechnungen zu Planwerten'!T43)/('4a) Berechnungen zu Planwerten'!S$58+'4a) Berechnungen zu Planwerten'!T$58))),""),"")</f>
        <v/>
      </c>
      <c r="T294" s="877" t="str">
        <f>IFERROR(IF(T$7=TRUE,IF($B294="","",'4a) Berechnungen zu Planwerten'!U43/'4a) Berechnungen zu Planwerten'!U$58),""),"")</f>
        <v/>
      </c>
    </row>
    <row r="295" spans="1:20" ht="14.5" customHeight="1" thickBot="1">
      <c r="B295" s="352" t="str">
        <f>'4a) Berechnungen zu Planwerten'!B44</f>
        <v/>
      </c>
      <c r="C295" s="375"/>
      <c r="D295" s="797" t="str">
        <f t="shared" si="121"/>
        <v/>
      </c>
      <c r="E295" s="1067" t="str">
        <f>IFERROR(IF(E$7=TRUE,IF($B295="","",'4a) Berechnungen zu Planwerten'!E44/'4a) Berechnungen zu Planwerten'!E$58),""),"")</f>
        <v/>
      </c>
      <c r="F295" s="1039" t="str">
        <f>IFERROR(IF(F$7=TRUE,IF($B295="","",'4a) Berechnungen zu Planwerten'!F44/'4a) Berechnungen zu Planwerten'!F$58),""),"")</f>
        <v/>
      </c>
      <c r="G295" s="1039" t="str">
        <f>IFERROR(IF(G$7=TRUE,IF($B295="","",'4a) Berechnungen zu Planwerten'!G44/'4a) Berechnungen zu Planwerten'!G$58),""),"")</f>
        <v/>
      </c>
      <c r="H295" s="1039" t="str">
        <f>IFERROR(IF(H$7=TRUE,IF($B295="","",'4a) Berechnungen zu Planwerten'!H44/'4a) Berechnungen zu Planwerten'!H$58),""),"")</f>
        <v/>
      </c>
      <c r="I295" s="1039" t="str">
        <f>IFERROR(IF(I$7=TRUE,IF($B295="","",'4a) Berechnungen zu Planwerten'!I44/'4a) Berechnungen zu Planwerten'!I$58),""),"")</f>
        <v/>
      </c>
      <c r="J295" s="1039" t="str">
        <f>IFERROR(IF(J$7=TRUE,IF($B295="","",'4a) Berechnungen zu Planwerten'!J44/'4a) Berechnungen zu Planwerten'!J$58),""),"")</f>
        <v/>
      </c>
      <c r="K295" s="1039" t="str">
        <f>IFERROR(IF(K$7=TRUE,IF($B295="","",'4a) Berechnungen zu Planwerten'!K44/'4a) Berechnungen zu Planwerten'!K$58),""),"")</f>
        <v/>
      </c>
      <c r="L295" s="1039" t="str">
        <f>IFERROR(IF(L$7=TRUE,IF($B295="","",'4a) Berechnungen zu Planwerten'!L44/'4a) Berechnungen zu Planwerten'!L$58),""),"")</f>
        <v/>
      </c>
      <c r="M295" s="1039" t="str">
        <f>IFERROR(IF(M$7=TRUE,IF($B295="","",'4a) Berechnungen zu Planwerten'!M44/'4a) Berechnungen zu Planwerten'!M$58),""),"")</f>
        <v/>
      </c>
      <c r="N295" s="1039" t="str">
        <f>IFERROR(IF(N$7=TRUE,IF($B295="","",'4a) Berechnungen zu Planwerten'!N44/'4a) Berechnungen zu Planwerten'!N$58),""),"")</f>
        <v/>
      </c>
      <c r="O295" s="1039" t="str">
        <f>IFERROR(IF(O$7=TRUE,IF($B295="","",'4a) Berechnungen zu Planwerten'!O44/'4a) Berechnungen zu Planwerten'!O$58),""),"")</f>
        <v/>
      </c>
      <c r="P295" s="1039" t="str">
        <f>IFERROR(IF(P$7=TRUE,IF($B295="","",'4a) Berechnungen zu Planwerten'!P44/'4a) Berechnungen zu Planwerten'!P$58),""),"")</f>
        <v/>
      </c>
      <c r="Q295" s="1039" t="str">
        <f>IFERROR(IF(Q$7=TRUE,IF($B295="","",'4a) Berechnungen zu Planwerten'!Q44/'4a) Berechnungen zu Planwerten'!Q$58),""),"")</f>
        <v/>
      </c>
      <c r="R295" s="1039" t="str">
        <f>IFERROR(IF(R$7=TRUE,IF($B295="","",'4a) Berechnungen zu Planwerten'!R44/'4a) Berechnungen zu Planwerten'!R$58),""),"")</f>
        <v/>
      </c>
      <c r="S295" s="1039" t="str">
        <f>IFERROR(IF(S$7=TRUE,IF($B295="","",IF('4c) Berechnungen_MFS'!$E$99="Nein",'4a) Berechnungen zu Planwerten'!S44/'4a) Berechnungen zu Planwerten'!S$58,('4a) Berechnungen zu Planwerten'!S44+'4a) Berechnungen zu Planwerten'!T44)/('4a) Berechnungen zu Planwerten'!S$58+'4a) Berechnungen zu Planwerten'!T$58))),""),"")</f>
        <v/>
      </c>
      <c r="T295" s="1040" t="str">
        <f>IFERROR(IF(T$7=TRUE,IF($B295="","",'4a) Berechnungen zu Planwerten'!U44/'4a) Berechnungen zu Planwerten'!U$58),""),"")</f>
        <v/>
      </c>
    </row>
    <row r="296" spans="1:20" ht="14.5" customHeight="1">
      <c r="A296" s="1054"/>
      <c r="B296" s="872" t="str">
        <f>'4a) Berechnungen zu Planwerten'!B45</f>
        <v/>
      </c>
      <c r="C296" s="873"/>
      <c r="D296" s="881" t="str">
        <f t="shared" si="121"/>
        <v/>
      </c>
      <c r="E296" s="883" t="str">
        <f>IFERROR(IF(E$7=TRUE,IF($B296="","",'4a) Berechnungen zu Planwerten'!E45/'4a) Berechnungen zu Planwerten'!E$58),""),"")</f>
        <v/>
      </c>
      <c r="F296" s="874" t="str">
        <f>IFERROR(IF(F$7=TRUE,IF($B296="","",'4a) Berechnungen zu Planwerten'!F45/'4a) Berechnungen zu Planwerten'!F$58),""),"")</f>
        <v/>
      </c>
      <c r="G296" s="874" t="str">
        <f>IFERROR(IF(G$7=TRUE,IF($B296="","",'4a) Berechnungen zu Planwerten'!G45/'4a) Berechnungen zu Planwerten'!G$58),""),"")</f>
        <v/>
      </c>
      <c r="H296" s="874" t="str">
        <f>IFERROR(IF(H$7=TRUE,IF($B296="","",'4a) Berechnungen zu Planwerten'!H45/'4a) Berechnungen zu Planwerten'!H$58),""),"")</f>
        <v/>
      </c>
      <c r="I296" s="874" t="str">
        <f>IFERROR(IF(I$7=TRUE,IF($B296="","",'4a) Berechnungen zu Planwerten'!I45/'4a) Berechnungen zu Planwerten'!I$58),""),"")</f>
        <v/>
      </c>
      <c r="J296" s="874" t="str">
        <f>IFERROR(IF(J$7=TRUE,IF($B296="","",'4a) Berechnungen zu Planwerten'!J45/'4a) Berechnungen zu Planwerten'!J$58),""),"")</f>
        <v/>
      </c>
      <c r="K296" s="874" t="str">
        <f>IFERROR(IF(K$7=TRUE,IF($B296="","",'4a) Berechnungen zu Planwerten'!K45/'4a) Berechnungen zu Planwerten'!K$58),""),"")</f>
        <v/>
      </c>
      <c r="L296" s="874" t="str">
        <f>IFERROR(IF(L$7=TRUE,IF($B296="","",'4a) Berechnungen zu Planwerten'!L45/'4a) Berechnungen zu Planwerten'!L$58),""),"")</f>
        <v/>
      </c>
      <c r="M296" s="874" t="str">
        <f>IFERROR(IF(M$7=TRUE,IF($B296="","",'4a) Berechnungen zu Planwerten'!M45/'4a) Berechnungen zu Planwerten'!M$58),""),"")</f>
        <v/>
      </c>
      <c r="N296" s="874" t="str">
        <f>IFERROR(IF(N$7=TRUE,IF($B296="","",'4a) Berechnungen zu Planwerten'!N45/'4a) Berechnungen zu Planwerten'!N$58),""),"")</f>
        <v/>
      </c>
      <c r="O296" s="874" t="str">
        <f>IFERROR(IF(O$7=TRUE,IF($B296="","",'4a) Berechnungen zu Planwerten'!O45/'4a) Berechnungen zu Planwerten'!O$58),""),"")</f>
        <v/>
      </c>
      <c r="P296" s="874" t="str">
        <f>IFERROR(IF(P$7=TRUE,IF($B296="","",'4a) Berechnungen zu Planwerten'!P45/'4a) Berechnungen zu Planwerten'!P$58),""),"")</f>
        <v/>
      </c>
      <c r="Q296" s="874" t="str">
        <f>IFERROR(IF(Q$7=TRUE,IF($B296="","",'4a) Berechnungen zu Planwerten'!Q45/'4a) Berechnungen zu Planwerten'!Q$58),""),"")</f>
        <v/>
      </c>
      <c r="R296" s="874" t="str">
        <f>IFERROR(IF(R$7=TRUE,IF($B296="","",'4a) Berechnungen zu Planwerten'!R45/'4a) Berechnungen zu Planwerten'!R$58),""),"")</f>
        <v/>
      </c>
      <c r="S296" s="874" t="str">
        <f>IFERROR(IF(S$7=TRUE,IF($B296="","",IF('4c) Berechnungen_MFS'!$E$99="Nein",'4a) Berechnungen zu Planwerten'!S45/'4a) Berechnungen zu Planwerten'!S$58,('4a) Berechnungen zu Planwerten'!S45+'4a) Berechnungen zu Planwerten'!T45)/('4a) Berechnungen zu Planwerten'!S$58+'4a) Berechnungen zu Planwerten'!T$58))),""),"")</f>
        <v/>
      </c>
      <c r="T296" s="875" t="str">
        <f>IFERROR(IF(T$7=TRUE,IF($B296="","",'4a) Berechnungen zu Planwerten'!U45/'4a) Berechnungen zu Planwerten'!U$58),""),"")</f>
        <v/>
      </c>
    </row>
    <row r="297" spans="1:20" ht="14.5" customHeight="1">
      <c r="A297" s="1054"/>
      <c r="B297" s="589" t="str">
        <f>'4a) Berechnungen zu Planwerten'!B46</f>
        <v/>
      </c>
      <c r="C297" s="372"/>
      <c r="D297" s="858" t="str">
        <f t="shared" si="121"/>
        <v/>
      </c>
      <c r="E297" s="388" t="str">
        <f>IFERROR(IF(E$7=TRUE,IF($B297="","",'4a) Berechnungen zu Planwerten'!E46/'4a) Berechnungen zu Planwerten'!E$58),""),"")</f>
        <v/>
      </c>
      <c r="F297" s="390" t="str">
        <f>IFERROR(IF(F$7=TRUE,IF($B297="","",'4a) Berechnungen zu Planwerten'!F46/'4a) Berechnungen zu Planwerten'!F$58),""),"")</f>
        <v/>
      </c>
      <c r="G297" s="390" t="str">
        <f>IFERROR(IF(G$7=TRUE,IF($B297="","",'4a) Berechnungen zu Planwerten'!G46/'4a) Berechnungen zu Planwerten'!G$58),""),"")</f>
        <v/>
      </c>
      <c r="H297" s="390" t="str">
        <f>IFERROR(IF(H$7=TRUE,IF($B297="","",'4a) Berechnungen zu Planwerten'!H46/'4a) Berechnungen zu Planwerten'!H$58),""),"")</f>
        <v/>
      </c>
      <c r="I297" s="390" t="str">
        <f>IFERROR(IF(I$7=TRUE,IF($B297="","",'4a) Berechnungen zu Planwerten'!I46/'4a) Berechnungen zu Planwerten'!I$58),""),"")</f>
        <v/>
      </c>
      <c r="J297" s="390" t="str">
        <f>IFERROR(IF(J$7=TRUE,IF($B297="","",'4a) Berechnungen zu Planwerten'!J46/'4a) Berechnungen zu Planwerten'!J$58),""),"")</f>
        <v/>
      </c>
      <c r="K297" s="390" t="str">
        <f>IFERROR(IF(K$7=TRUE,IF($B297="","",'4a) Berechnungen zu Planwerten'!K46/'4a) Berechnungen zu Planwerten'!K$58),""),"")</f>
        <v/>
      </c>
      <c r="L297" s="390" t="str">
        <f>IFERROR(IF(L$7=TRUE,IF($B297="","",'4a) Berechnungen zu Planwerten'!L46/'4a) Berechnungen zu Planwerten'!L$58),""),"")</f>
        <v/>
      </c>
      <c r="M297" s="390" t="str">
        <f>IFERROR(IF(M$7=TRUE,IF($B297="","",'4a) Berechnungen zu Planwerten'!M46/'4a) Berechnungen zu Planwerten'!M$58),""),"")</f>
        <v/>
      </c>
      <c r="N297" s="390" t="str">
        <f>IFERROR(IF(N$7=TRUE,IF($B297="","",'4a) Berechnungen zu Planwerten'!N46/'4a) Berechnungen zu Planwerten'!N$58),""),"")</f>
        <v/>
      </c>
      <c r="O297" s="390" t="str">
        <f>IFERROR(IF(O$7=TRUE,IF($B297="","",'4a) Berechnungen zu Planwerten'!O46/'4a) Berechnungen zu Planwerten'!O$58),""),"")</f>
        <v/>
      </c>
      <c r="P297" s="390" t="str">
        <f>IFERROR(IF(P$7=TRUE,IF($B297="","",'4a) Berechnungen zu Planwerten'!P46/'4a) Berechnungen zu Planwerten'!P$58),""),"")</f>
        <v/>
      </c>
      <c r="Q297" s="390" t="str">
        <f>IFERROR(IF(Q$7=TRUE,IF($B297="","",'4a) Berechnungen zu Planwerten'!Q46/'4a) Berechnungen zu Planwerten'!Q$58),""),"")</f>
        <v/>
      </c>
      <c r="R297" s="390" t="str">
        <f>IFERROR(IF(R$7=TRUE,IF($B297="","",'4a) Berechnungen zu Planwerten'!R46/'4a) Berechnungen zu Planwerten'!R$58),""),"")</f>
        <v/>
      </c>
      <c r="S297" s="390" t="str">
        <f>IFERROR(IF(S$7=TRUE,IF($B297="","",IF('4c) Berechnungen_MFS'!$E$99="Nein",'4a) Berechnungen zu Planwerten'!S46/'4a) Berechnungen zu Planwerten'!S$58,('4a) Berechnungen zu Planwerten'!S46+'4a) Berechnungen zu Planwerten'!T46)/('4a) Berechnungen zu Planwerten'!S$58+'4a) Berechnungen zu Planwerten'!T$58))),""),"")</f>
        <v/>
      </c>
      <c r="T297" s="501" t="str">
        <f>IFERROR(IF(T$7=TRUE,IF($B297="","",'4a) Berechnungen zu Planwerten'!U46/'4a) Berechnungen zu Planwerten'!U$58),""),"")</f>
        <v/>
      </c>
    </row>
    <row r="298" spans="1:20" ht="14.5" customHeight="1">
      <c r="A298" s="1054"/>
      <c r="B298" s="876" t="str">
        <f>'4a) Berechnungen zu Planwerten'!B47</f>
        <v/>
      </c>
      <c r="C298" s="869"/>
      <c r="D298" s="882" t="str">
        <f t="shared" si="121"/>
        <v/>
      </c>
      <c r="E298" s="884" t="str">
        <f>IFERROR(IF(E$7=TRUE,IF($B298="","",'4a) Berechnungen zu Planwerten'!E47/'4a) Berechnungen zu Planwerten'!E$58),""),"")</f>
        <v/>
      </c>
      <c r="F298" s="870" t="str">
        <f>IFERROR(IF(F$7=TRUE,IF($B298="","",'4a) Berechnungen zu Planwerten'!F47/'4a) Berechnungen zu Planwerten'!F$58),""),"")</f>
        <v/>
      </c>
      <c r="G298" s="870" t="str">
        <f>IFERROR(IF(G$7=TRUE,IF($B298="","",'4a) Berechnungen zu Planwerten'!G47/'4a) Berechnungen zu Planwerten'!G$58),""),"")</f>
        <v/>
      </c>
      <c r="H298" s="870" t="str">
        <f>IFERROR(IF(H$7=TRUE,IF($B298="","",'4a) Berechnungen zu Planwerten'!H47/'4a) Berechnungen zu Planwerten'!H$58),""),"")</f>
        <v/>
      </c>
      <c r="I298" s="870" t="str">
        <f>IFERROR(IF(I$7=TRUE,IF($B298="","",'4a) Berechnungen zu Planwerten'!I47/'4a) Berechnungen zu Planwerten'!I$58),""),"")</f>
        <v/>
      </c>
      <c r="J298" s="870" t="str">
        <f>IFERROR(IF(J$7=TRUE,IF($B298="","",'4a) Berechnungen zu Planwerten'!J47/'4a) Berechnungen zu Planwerten'!J$58),""),"")</f>
        <v/>
      </c>
      <c r="K298" s="870" t="str">
        <f>IFERROR(IF(K$7=TRUE,IF($B298="","",'4a) Berechnungen zu Planwerten'!K47/'4a) Berechnungen zu Planwerten'!K$58),""),"")</f>
        <v/>
      </c>
      <c r="L298" s="870" t="str">
        <f>IFERROR(IF(L$7=TRUE,IF($B298="","",'4a) Berechnungen zu Planwerten'!L47/'4a) Berechnungen zu Planwerten'!L$58),""),"")</f>
        <v/>
      </c>
      <c r="M298" s="870" t="str">
        <f>IFERROR(IF(M$7=TRUE,IF($B298="","",'4a) Berechnungen zu Planwerten'!M47/'4a) Berechnungen zu Planwerten'!M$58),""),"")</f>
        <v/>
      </c>
      <c r="N298" s="870" t="str">
        <f>IFERROR(IF(N$7=TRUE,IF($B298="","",'4a) Berechnungen zu Planwerten'!N47/'4a) Berechnungen zu Planwerten'!N$58),""),"")</f>
        <v/>
      </c>
      <c r="O298" s="870" t="str">
        <f>IFERROR(IF(O$7=TRUE,IF($B298="","",'4a) Berechnungen zu Planwerten'!O47/'4a) Berechnungen zu Planwerten'!O$58),""),"")</f>
        <v/>
      </c>
      <c r="P298" s="870" t="str">
        <f>IFERROR(IF(P$7=TRUE,IF($B298="","",'4a) Berechnungen zu Planwerten'!P47/'4a) Berechnungen zu Planwerten'!P$58),""),"")</f>
        <v/>
      </c>
      <c r="Q298" s="870" t="str">
        <f>IFERROR(IF(Q$7=TRUE,IF($B298="","",'4a) Berechnungen zu Planwerten'!Q47/'4a) Berechnungen zu Planwerten'!Q$58),""),"")</f>
        <v/>
      </c>
      <c r="R298" s="870" t="str">
        <f>IFERROR(IF(R$7=TRUE,IF($B298="","",'4a) Berechnungen zu Planwerten'!R47/'4a) Berechnungen zu Planwerten'!R$58),""),"")</f>
        <v/>
      </c>
      <c r="S298" s="870" t="str">
        <f>IFERROR(IF(S$7=TRUE,IF($B298="","",IF('4c) Berechnungen_MFS'!$E$99="Nein",'4a) Berechnungen zu Planwerten'!S47/'4a) Berechnungen zu Planwerten'!S$58,('4a) Berechnungen zu Planwerten'!S47+'4a) Berechnungen zu Planwerten'!T47)/('4a) Berechnungen zu Planwerten'!S$58+'4a) Berechnungen zu Planwerten'!T$58))),""),"")</f>
        <v/>
      </c>
      <c r="T298" s="877" t="str">
        <f>IFERROR(IF(T$7=TRUE,IF($B298="","",'4a) Berechnungen zu Planwerten'!U47/'4a) Berechnungen zu Planwerten'!U$58),""),"")</f>
        <v/>
      </c>
    </row>
    <row r="299" spans="1:20" ht="15" customHeight="1">
      <c r="A299" s="1054"/>
      <c r="B299" s="589" t="str">
        <f>'4a) Berechnungen zu Planwerten'!B48</f>
        <v/>
      </c>
      <c r="C299" s="372"/>
      <c r="D299" s="858" t="str">
        <f t="shared" si="121"/>
        <v/>
      </c>
      <c r="E299" s="388" t="str">
        <f>IFERROR(IF(E$7=TRUE,IF($B299="","",'4a) Berechnungen zu Planwerten'!E48/'4a) Berechnungen zu Planwerten'!E$58),""),"")</f>
        <v/>
      </c>
      <c r="F299" s="390" t="str">
        <f>IFERROR(IF(F$7=TRUE,IF($B299="","",'4a) Berechnungen zu Planwerten'!F48/'4a) Berechnungen zu Planwerten'!F$58),""),"")</f>
        <v/>
      </c>
      <c r="G299" s="390" t="str">
        <f>IFERROR(IF(G$7=TRUE,IF($B299="","",'4a) Berechnungen zu Planwerten'!G48/'4a) Berechnungen zu Planwerten'!G$58),""),"")</f>
        <v/>
      </c>
      <c r="H299" s="390" t="str">
        <f>IFERROR(IF(H$7=TRUE,IF($B299="","",'4a) Berechnungen zu Planwerten'!H48/'4a) Berechnungen zu Planwerten'!H$58),""),"")</f>
        <v/>
      </c>
      <c r="I299" s="390" t="str">
        <f>IFERROR(IF(I$7=TRUE,IF($B299="","",'4a) Berechnungen zu Planwerten'!I48/'4a) Berechnungen zu Planwerten'!I$58),""),"")</f>
        <v/>
      </c>
      <c r="J299" s="390" t="str">
        <f>IFERROR(IF(J$7=TRUE,IF($B299="","",'4a) Berechnungen zu Planwerten'!J48/'4a) Berechnungen zu Planwerten'!J$58),""),"")</f>
        <v/>
      </c>
      <c r="K299" s="390" t="str">
        <f>IFERROR(IF(K$7=TRUE,IF($B299="","",'4a) Berechnungen zu Planwerten'!K48/'4a) Berechnungen zu Planwerten'!K$58),""),"")</f>
        <v/>
      </c>
      <c r="L299" s="390" t="str">
        <f>IFERROR(IF(L$7=TRUE,IF($B299="","",'4a) Berechnungen zu Planwerten'!L48/'4a) Berechnungen zu Planwerten'!L$58),""),"")</f>
        <v/>
      </c>
      <c r="M299" s="390" t="str">
        <f>IFERROR(IF(M$7=TRUE,IF($B299="","",'4a) Berechnungen zu Planwerten'!M48/'4a) Berechnungen zu Planwerten'!M$58),""),"")</f>
        <v/>
      </c>
      <c r="N299" s="390" t="str">
        <f>IFERROR(IF(N$7=TRUE,IF($B299="","",'4a) Berechnungen zu Planwerten'!N48/'4a) Berechnungen zu Planwerten'!N$58),""),"")</f>
        <v/>
      </c>
      <c r="O299" s="390" t="str">
        <f>IFERROR(IF(O$7=TRUE,IF($B299="","",'4a) Berechnungen zu Planwerten'!O48/'4a) Berechnungen zu Planwerten'!O$58),""),"")</f>
        <v/>
      </c>
      <c r="P299" s="390" t="str">
        <f>IFERROR(IF(P$7=TRUE,IF($B299="","",'4a) Berechnungen zu Planwerten'!P48/'4a) Berechnungen zu Planwerten'!P$58),""),"")</f>
        <v/>
      </c>
      <c r="Q299" s="390" t="str">
        <f>IFERROR(IF(Q$7=TRUE,IF($B299="","",'4a) Berechnungen zu Planwerten'!Q48/'4a) Berechnungen zu Planwerten'!Q$58),""),"")</f>
        <v/>
      </c>
      <c r="R299" s="390" t="str">
        <f>IFERROR(IF(R$7=TRUE,IF($B299="","",'4a) Berechnungen zu Planwerten'!R48/'4a) Berechnungen zu Planwerten'!R$58),""),"")</f>
        <v/>
      </c>
      <c r="S299" s="390" t="str">
        <f>IFERROR(IF(S$7=TRUE,IF($B299="","",IF('4c) Berechnungen_MFS'!$E$99="Nein",'4a) Berechnungen zu Planwerten'!S48/'4a) Berechnungen zu Planwerten'!S$58,('4a) Berechnungen zu Planwerten'!S48+'4a) Berechnungen zu Planwerten'!T48)/('4a) Berechnungen zu Planwerten'!S$58+'4a) Berechnungen zu Planwerten'!T$58))),""),"")</f>
        <v/>
      </c>
      <c r="T299" s="501" t="str">
        <f>IFERROR(IF(T$7=TRUE,IF($B299="","",'4a) Berechnungen zu Planwerten'!U48/'4a) Berechnungen zu Planwerten'!U$58),""),"")</f>
        <v/>
      </c>
    </row>
    <row r="300" spans="1:20" ht="14.5" customHeight="1">
      <c r="A300" s="1054"/>
      <c r="B300" s="1069" t="str">
        <f>'4a) Berechnungen zu Planwerten'!B49</f>
        <v/>
      </c>
      <c r="C300" s="986"/>
      <c r="D300" s="1070" t="str">
        <f t="shared" si="121"/>
        <v/>
      </c>
      <c r="E300" s="996" t="str">
        <f>IFERROR(IF(E$7=TRUE,IF($B300="","",'4a) Berechnungen zu Planwerten'!E49/'4a) Berechnungen zu Planwerten'!E$58),""),"")</f>
        <v/>
      </c>
      <c r="F300" s="994" t="str">
        <f>IFERROR(IF(F$7=TRUE,IF($B300="","",'4a) Berechnungen zu Planwerten'!F49/'4a) Berechnungen zu Planwerten'!F$58),""),"")</f>
        <v/>
      </c>
      <c r="G300" s="994" t="str">
        <f>IFERROR(IF(G$7=TRUE,IF($B300="","",'4a) Berechnungen zu Planwerten'!G49/'4a) Berechnungen zu Planwerten'!G$58),""),"")</f>
        <v/>
      </c>
      <c r="H300" s="994" t="str">
        <f>IFERROR(IF(H$7=TRUE,IF($B300="","",'4a) Berechnungen zu Planwerten'!H49/'4a) Berechnungen zu Planwerten'!H$58),""),"")</f>
        <v/>
      </c>
      <c r="I300" s="994" t="str">
        <f>IFERROR(IF(I$7=TRUE,IF($B300="","",'4a) Berechnungen zu Planwerten'!I49/'4a) Berechnungen zu Planwerten'!I$58),""),"")</f>
        <v/>
      </c>
      <c r="J300" s="994" t="str">
        <f>IFERROR(IF(J$7=TRUE,IF($B300="","",'4a) Berechnungen zu Planwerten'!J49/'4a) Berechnungen zu Planwerten'!J$58),""),"")</f>
        <v/>
      </c>
      <c r="K300" s="994" t="str">
        <f>IFERROR(IF(K$7=TRUE,IF($B300="","",'4a) Berechnungen zu Planwerten'!K49/'4a) Berechnungen zu Planwerten'!K$58),""),"")</f>
        <v/>
      </c>
      <c r="L300" s="994" t="str">
        <f>IFERROR(IF(L$7=TRUE,IF($B300="","",'4a) Berechnungen zu Planwerten'!L49/'4a) Berechnungen zu Planwerten'!L$58),""),"")</f>
        <v/>
      </c>
      <c r="M300" s="994" t="str">
        <f>IFERROR(IF(M$7=TRUE,IF($B300="","",'4a) Berechnungen zu Planwerten'!M49/'4a) Berechnungen zu Planwerten'!M$58),""),"")</f>
        <v/>
      </c>
      <c r="N300" s="994" t="str">
        <f>IFERROR(IF(N$7=TRUE,IF($B300="","",'4a) Berechnungen zu Planwerten'!N49/'4a) Berechnungen zu Planwerten'!N$58),""),"")</f>
        <v/>
      </c>
      <c r="O300" s="994" t="str">
        <f>IFERROR(IF(O$7=TRUE,IF($B300="","",'4a) Berechnungen zu Planwerten'!O49/'4a) Berechnungen zu Planwerten'!O$58),""),"")</f>
        <v/>
      </c>
      <c r="P300" s="994" t="str">
        <f>IFERROR(IF(P$7=TRUE,IF($B300="","",'4a) Berechnungen zu Planwerten'!P49/'4a) Berechnungen zu Planwerten'!P$58),""),"")</f>
        <v/>
      </c>
      <c r="Q300" s="994" t="str">
        <f>IFERROR(IF(Q$7=TRUE,IF($B300="","",'4a) Berechnungen zu Planwerten'!Q49/'4a) Berechnungen zu Planwerten'!Q$58),""),"")</f>
        <v/>
      </c>
      <c r="R300" s="994" t="str">
        <f>IFERROR(IF(R$7=TRUE,IF($B300="","",'4a) Berechnungen zu Planwerten'!R49/'4a) Berechnungen zu Planwerten'!R$58),""),"")</f>
        <v/>
      </c>
      <c r="S300" s="994" t="str">
        <f>IFERROR(IF(S$7=TRUE,IF($B300="","",IF('4c) Berechnungen_MFS'!$E$99="Nein",'4a) Berechnungen zu Planwerten'!S49/'4a) Berechnungen zu Planwerten'!S$58,('4a) Berechnungen zu Planwerten'!S49+'4a) Berechnungen zu Planwerten'!T49)/('4a) Berechnungen zu Planwerten'!S$58+'4a) Berechnungen zu Planwerten'!T$58))),""),"")</f>
        <v/>
      </c>
      <c r="T300" s="995" t="str">
        <f>IFERROR(IF(T$7=TRUE,IF($B300="","",'4a) Berechnungen zu Planwerten'!U49/'4a) Berechnungen zu Planwerten'!U$58),""),"")</f>
        <v/>
      </c>
    </row>
    <row r="301" spans="1:20" ht="14.5" customHeight="1" thickBot="1">
      <c r="A301" s="1054"/>
      <c r="B301" s="352" t="str">
        <f>'4a) Berechnungen zu Planwerten'!B50</f>
        <v/>
      </c>
      <c r="C301" s="375"/>
      <c r="D301" s="797" t="str">
        <f t="shared" si="121"/>
        <v/>
      </c>
      <c r="E301" s="392" t="str">
        <f>IFERROR(IF(E$7=TRUE,IF($B301="","",'4a) Berechnungen zu Planwerten'!E50/'4a) Berechnungen zu Planwerten'!E$58),""),"")</f>
        <v/>
      </c>
      <c r="F301" s="674" t="str">
        <f>IFERROR(IF(F$7=TRUE,IF($B301="","",'4a) Berechnungen zu Planwerten'!F50/'4a) Berechnungen zu Planwerten'!F$58),""),"")</f>
        <v/>
      </c>
      <c r="G301" s="674" t="str">
        <f>IFERROR(IF(G$7=TRUE,IF($B301="","",'4a) Berechnungen zu Planwerten'!G50/'4a) Berechnungen zu Planwerten'!G$58),""),"")</f>
        <v/>
      </c>
      <c r="H301" s="674" t="str">
        <f>IFERROR(IF(H$7=TRUE,IF($B301="","",'4a) Berechnungen zu Planwerten'!H50/'4a) Berechnungen zu Planwerten'!H$58),""),"")</f>
        <v/>
      </c>
      <c r="I301" s="674" t="str">
        <f>IFERROR(IF(I$7=TRUE,IF($B301="","",'4a) Berechnungen zu Planwerten'!I50/'4a) Berechnungen zu Planwerten'!I$58),""),"")</f>
        <v/>
      </c>
      <c r="J301" s="674" t="str">
        <f>IFERROR(IF(J$7=TRUE,IF($B301="","",'4a) Berechnungen zu Planwerten'!J50/'4a) Berechnungen zu Planwerten'!J$58),""),"")</f>
        <v/>
      </c>
      <c r="K301" s="674" t="str">
        <f>IFERROR(IF(K$7=TRUE,IF($B301="","",'4a) Berechnungen zu Planwerten'!K50/'4a) Berechnungen zu Planwerten'!K$58),""),"")</f>
        <v/>
      </c>
      <c r="L301" s="674" t="str">
        <f>IFERROR(IF(L$7=TRUE,IF($B301="","",'4a) Berechnungen zu Planwerten'!L50/'4a) Berechnungen zu Planwerten'!L$58),""),"")</f>
        <v/>
      </c>
      <c r="M301" s="674" t="str">
        <f>IFERROR(IF(M$7=TRUE,IF($B301="","",'4a) Berechnungen zu Planwerten'!M50/'4a) Berechnungen zu Planwerten'!M$58),""),"")</f>
        <v/>
      </c>
      <c r="N301" s="674" t="str">
        <f>IFERROR(IF(N$7=TRUE,IF($B301="","",'4a) Berechnungen zu Planwerten'!N50/'4a) Berechnungen zu Planwerten'!N$58),""),"")</f>
        <v/>
      </c>
      <c r="O301" s="674" t="str">
        <f>IFERROR(IF(O$7=TRUE,IF($B301="","",'4a) Berechnungen zu Planwerten'!O50/'4a) Berechnungen zu Planwerten'!O$58),""),"")</f>
        <v/>
      </c>
      <c r="P301" s="674" t="str">
        <f>IFERROR(IF(P$7=TRUE,IF($B301="","",'4a) Berechnungen zu Planwerten'!P50/'4a) Berechnungen zu Planwerten'!P$58),""),"")</f>
        <v/>
      </c>
      <c r="Q301" s="674" t="str">
        <f>IFERROR(IF(Q$7=TRUE,IF($B301="","",'4a) Berechnungen zu Planwerten'!Q50/'4a) Berechnungen zu Planwerten'!Q$58),""),"")</f>
        <v/>
      </c>
      <c r="R301" s="674" t="str">
        <f>IFERROR(IF(R$7=TRUE,IF($B301="","",'4a) Berechnungen zu Planwerten'!R50/'4a) Berechnungen zu Planwerten'!R$58),""),"")</f>
        <v/>
      </c>
      <c r="S301" s="674" t="str">
        <f>IFERROR(IF(S$7=TRUE,IF($B301="","",IF('4c) Berechnungen_MFS'!$E$99="Nein",'4a) Berechnungen zu Planwerten'!S50/'4a) Berechnungen zu Planwerten'!S$58,('4a) Berechnungen zu Planwerten'!S50+'4a) Berechnungen zu Planwerten'!T50)/('4a) Berechnungen zu Planwerten'!S$58+'4a) Berechnungen zu Planwerten'!T$58))),""),"")</f>
        <v/>
      </c>
      <c r="T301" s="878" t="str">
        <f>IFERROR(IF(T$7=TRUE,IF($B301="","",'4a) Berechnungen zu Planwerten'!U50/'4a) Berechnungen zu Planwerten'!U$58),""),"")</f>
        <v/>
      </c>
    </row>
    <row r="302" spans="1:20" ht="14.5" customHeight="1">
      <c r="A302" s="1054"/>
      <c r="B302" s="997" t="str">
        <f>'4a) Berechnungen zu Planwerten'!B51</f>
        <v/>
      </c>
      <c r="C302" s="998"/>
      <c r="D302" s="941" t="str">
        <f t="shared" ref="D302:D307" si="122">IF(B302="","","%")</f>
        <v/>
      </c>
      <c r="E302" s="982" t="str">
        <f>IFERROR(IF(E$7=TRUE,IF($B302="","",'4a) Berechnungen zu Planwerten'!E51/'4a) Berechnungen zu Planwerten'!E$58),""),"")</f>
        <v/>
      </c>
      <c r="F302" s="983" t="str">
        <f>IFERROR(IF(F$7=TRUE,IF($B302="","",'4a) Berechnungen zu Planwerten'!F51/'4a) Berechnungen zu Planwerten'!F$58),""),"")</f>
        <v/>
      </c>
      <c r="G302" s="983" t="str">
        <f>IFERROR(IF(G$7=TRUE,IF($B302="","",'4a) Berechnungen zu Planwerten'!G51/'4a) Berechnungen zu Planwerten'!G$58),""),"")</f>
        <v/>
      </c>
      <c r="H302" s="983" t="str">
        <f>IFERROR(IF(H$7=TRUE,IF($B302="","",'4a) Berechnungen zu Planwerten'!H51/'4a) Berechnungen zu Planwerten'!H$58),""),"")</f>
        <v/>
      </c>
      <c r="I302" s="983" t="str">
        <f>IFERROR(IF(I$7=TRUE,IF($B302="","",'4a) Berechnungen zu Planwerten'!I51/'4a) Berechnungen zu Planwerten'!I$58),""),"")</f>
        <v/>
      </c>
      <c r="J302" s="984" t="str">
        <f>IFERROR(IF(J$7=TRUE,IF($B302="","",'4a) Berechnungen zu Planwerten'!J51/'4a) Berechnungen zu Planwerten'!J$58),""),"")</f>
        <v/>
      </c>
      <c r="K302" s="983" t="str">
        <f>IFERROR(IF(K$7=TRUE,IF($B302="","",'4a) Berechnungen zu Planwerten'!K51/'4a) Berechnungen zu Planwerten'!K$58),""),"")</f>
        <v/>
      </c>
      <c r="L302" s="983" t="str">
        <f>IFERROR(IF(L$7=TRUE,IF($B302="","",'4a) Berechnungen zu Planwerten'!L51/'4a) Berechnungen zu Planwerten'!L$58),""),"")</f>
        <v/>
      </c>
      <c r="M302" s="983" t="str">
        <f>IFERROR(IF(M$7=TRUE,IF($B302="","",'4a) Berechnungen zu Planwerten'!M51/'4a) Berechnungen zu Planwerten'!M$58),""),"")</f>
        <v/>
      </c>
      <c r="N302" s="983" t="str">
        <f>IFERROR(IF(N$7=TRUE,IF($B302="","",'4a) Berechnungen zu Planwerten'!N51/'4a) Berechnungen zu Planwerten'!N$58),""),"")</f>
        <v/>
      </c>
      <c r="O302" s="983" t="str">
        <f>IFERROR(IF(O$7=TRUE,IF($B302="","",'4a) Berechnungen zu Planwerten'!O51/'4a) Berechnungen zu Planwerten'!O$58),""),"")</f>
        <v/>
      </c>
      <c r="P302" s="983" t="str">
        <f>IFERROR(IF(P$7=TRUE,IF($B302="","",'4a) Berechnungen zu Planwerten'!P51/'4a) Berechnungen zu Planwerten'!P$58),""),"")</f>
        <v/>
      </c>
      <c r="Q302" s="983" t="str">
        <f>IFERROR(IF(Q$7=TRUE,IF($B302="","",'4a) Berechnungen zu Planwerten'!Q51/'4a) Berechnungen zu Planwerten'!Q$58),""),"")</f>
        <v/>
      </c>
      <c r="R302" s="983" t="str">
        <f>IFERROR(IF(R$7=TRUE,IF($B302="","",'4a) Berechnungen zu Planwerten'!R51/'4a) Berechnungen zu Planwerten'!R$58),""),"")</f>
        <v/>
      </c>
      <c r="S302" s="983" t="str">
        <f>IFERROR(IF(S$7=TRUE,IF($B302="","",IF('4c) Berechnungen_MFS'!$E$99="Nein",'4a) Berechnungen zu Planwerten'!S51/'4a) Berechnungen zu Planwerten'!S$58,('4a) Berechnungen zu Planwerten'!S51+'4a) Berechnungen zu Planwerten'!T51)/('4a) Berechnungen zu Planwerten'!S$58+'4a) Berechnungen zu Planwerten'!T$58))),""),"")</f>
        <v/>
      </c>
      <c r="T302" s="985" t="str">
        <f>IFERROR(IF(T$7=TRUE,IF($B302="","",'4a) Berechnungen zu Planwerten'!U51/'4a) Berechnungen zu Planwerten'!U$58),""),"")</f>
        <v/>
      </c>
    </row>
    <row r="303" spans="1:20" ht="14.5" customHeight="1">
      <c r="A303" s="1054"/>
      <c r="B303" s="363" t="str">
        <f>'4a) Berechnungen zu Planwerten'!B52</f>
        <v/>
      </c>
      <c r="C303" s="372"/>
      <c r="D303" s="364" t="str">
        <f t="shared" si="122"/>
        <v/>
      </c>
      <c r="E303" s="380" t="str">
        <f>IFERROR(IF(E$7=TRUE,IF($B303="","",'4a) Berechnungen zu Planwerten'!E52/'4a) Berechnungen zu Planwerten'!E$58),""),"")</f>
        <v/>
      </c>
      <c r="F303" s="381" t="str">
        <f>IFERROR(IF(F$7=TRUE,IF($B303="","",'4a) Berechnungen zu Planwerten'!F52/'4a) Berechnungen zu Planwerten'!F$58),""),"")</f>
        <v/>
      </c>
      <c r="G303" s="381" t="str">
        <f>IFERROR(IF(G$7=TRUE,IF($B303="","",'4a) Berechnungen zu Planwerten'!G52/'4a) Berechnungen zu Planwerten'!G$58),""),"")</f>
        <v/>
      </c>
      <c r="H303" s="381" t="str">
        <f>IFERROR(IF(H$7=TRUE,IF($B303="","",'4a) Berechnungen zu Planwerten'!H52/'4a) Berechnungen zu Planwerten'!H$58),""),"")</f>
        <v/>
      </c>
      <c r="I303" s="381" t="str">
        <f>IFERROR(IF(I$7=TRUE,IF($B303="","",'4a) Berechnungen zu Planwerten'!I52/'4a) Berechnungen zu Planwerten'!I$58),""),"")</f>
        <v/>
      </c>
      <c r="J303" s="382" t="str">
        <f>IFERROR(IF(J$7=TRUE,IF($B303="","",'4a) Berechnungen zu Planwerten'!J52/'4a) Berechnungen zu Planwerten'!J$58),""),"")</f>
        <v/>
      </c>
      <c r="K303" s="381" t="str">
        <f>IFERROR(IF(K$7=TRUE,IF($B303="","",'4a) Berechnungen zu Planwerten'!K52/'4a) Berechnungen zu Planwerten'!K$58),""),"")</f>
        <v/>
      </c>
      <c r="L303" s="381" t="str">
        <f>IFERROR(IF(L$7=TRUE,IF($B303="","",'4a) Berechnungen zu Planwerten'!L52/'4a) Berechnungen zu Planwerten'!L$58),""),"")</f>
        <v/>
      </c>
      <c r="M303" s="381" t="str">
        <f>IFERROR(IF(M$7=TRUE,IF($B303="","",'4a) Berechnungen zu Planwerten'!M52/'4a) Berechnungen zu Planwerten'!M$58),""),"")</f>
        <v/>
      </c>
      <c r="N303" s="381" t="str">
        <f>IFERROR(IF(N$7=TRUE,IF($B303="","",'4a) Berechnungen zu Planwerten'!N52/'4a) Berechnungen zu Planwerten'!N$58),""),"")</f>
        <v/>
      </c>
      <c r="O303" s="381" t="str">
        <f>IFERROR(IF(O$7=TRUE,IF($B303="","",'4a) Berechnungen zu Planwerten'!O52/'4a) Berechnungen zu Planwerten'!O$58),""),"")</f>
        <v/>
      </c>
      <c r="P303" s="381" t="str">
        <f>IFERROR(IF(P$7=TRUE,IF($B303="","",'4a) Berechnungen zu Planwerten'!P52/'4a) Berechnungen zu Planwerten'!P$58),""),"")</f>
        <v/>
      </c>
      <c r="Q303" s="381" t="str">
        <f>IFERROR(IF(Q$7=TRUE,IF($B303="","",'4a) Berechnungen zu Planwerten'!Q52/'4a) Berechnungen zu Planwerten'!Q$58),""),"")</f>
        <v/>
      </c>
      <c r="R303" s="381" t="str">
        <f>IFERROR(IF(R$7=TRUE,IF($B303="","",'4a) Berechnungen zu Planwerten'!R52/'4a) Berechnungen zu Planwerten'!R$58),""),"")</f>
        <v/>
      </c>
      <c r="S303" s="381" t="str">
        <f>IFERROR(IF(S$7=TRUE,IF($B303="","",IF('4c) Berechnungen_MFS'!$E$99="Nein",'4a) Berechnungen zu Planwerten'!S52/'4a) Berechnungen zu Planwerten'!S$58,('4a) Berechnungen zu Planwerten'!S52+'4a) Berechnungen zu Planwerten'!T52)/('4a) Berechnungen zu Planwerten'!S$58+'4a) Berechnungen zu Planwerten'!T$58))),""),"")</f>
        <v/>
      </c>
      <c r="T303" s="383" t="str">
        <f>IFERROR(IF(T$7=TRUE,IF($B303="","",'4a) Berechnungen zu Planwerten'!U52/'4a) Berechnungen zu Planwerten'!U$58),""),"")</f>
        <v/>
      </c>
    </row>
    <row r="304" spans="1:20" ht="14.5" customHeight="1">
      <c r="A304" s="1054"/>
      <c r="B304" s="980" t="str">
        <f>'4a) Berechnungen zu Planwerten'!B53</f>
        <v/>
      </c>
      <c r="C304" s="869"/>
      <c r="D304" s="981" t="str">
        <f t="shared" si="122"/>
        <v/>
      </c>
      <c r="E304" s="982" t="str">
        <f>IFERROR(IF(E$7=TRUE,IF($B304="","",'4a) Berechnungen zu Planwerten'!E53/'4a) Berechnungen zu Planwerten'!E$58),""),"")</f>
        <v/>
      </c>
      <c r="F304" s="983" t="str">
        <f>IFERROR(IF(F$7=TRUE,IF($B304="","",'4a) Berechnungen zu Planwerten'!F53/'4a) Berechnungen zu Planwerten'!F$58),""),"")</f>
        <v/>
      </c>
      <c r="G304" s="983" t="str">
        <f>IFERROR(IF(G$7=TRUE,IF($B304="","",'4a) Berechnungen zu Planwerten'!G53/'4a) Berechnungen zu Planwerten'!G$58),""),"")</f>
        <v/>
      </c>
      <c r="H304" s="983" t="str">
        <f>IFERROR(IF(H$7=TRUE,IF($B304="","",'4a) Berechnungen zu Planwerten'!H53/'4a) Berechnungen zu Planwerten'!H$58),""),"")</f>
        <v/>
      </c>
      <c r="I304" s="983" t="str">
        <f>IFERROR(IF(I$7=TRUE,IF($B304="","",'4a) Berechnungen zu Planwerten'!I53/'4a) Berechnungen zu Planwerten'!I$58),""),"")</f>
        <v/>
      </c>
      <c r="J304" s="984" t="str">
        <f>IFERROR(IF(J$7=TRUE,IF($B304="","",'4a) Berechnungen zu Planwerten'!J53/'4a) Berechnungen zu Planwerten'!J$58),""),"")</f>
        <v/>
      </c>
      <c r="K304" s="983" t="str">
        <f>IFERROR(IF(K$7=TRUE,IF($B304="","",'4a) Berechnungen zu Planwerten'!K53/'4a) Berechnungen zu Planwerten'!K$58),""),"")</f>
        <v/>
      </c>
      <c r="L304" s="983" t="str">
        <f>IFERROR(IF(L$7=TRUE,IF($B304="","",'4a) Berechnungen zu Planwerten'!L53/'4a) Berechnungen zu Planwerten'!L$58),""),"")</f>
        <v/>
      </c>
      <c r="M304" s="983" t="str">
        <f>IFERROR(IF(M$7=TRUE,IF($B304="","",'4a) Berechnungen zu Planwerten'!M53/'4a) Berechnungen zu Planwerten'!M$58),""),"")</f>
        <v/>
      </c>
      <c r="N304" s="983" t="str">
        <f>IFERROR(IF(N$7=TRUE,IF($B304="","",'4a) Berechnungen zu Planwerten'!N53/'4a) Berechnungen zu Planwerten'!N$58),""),"")</f>
        <v/>
      </c>
      <c r="O304" s="983" t="str">
        <f>IFERROR(IF(O$7=TRUE,IF($B304="","",'4a) Berechnungen zu Planwerten'!O53/'4a) Berechnungen zu Planwerten'!O$58),""),"")</f>
        <v/>
      </c>
      <c r="P304" s="983" t="str">
        <f>IFERROR(IF(P$7=TRUE,IF($B304="","",'4a) Berechnungen zu Planwerten'!P53/'4a) Berechnungen zu Planwerten'!P$58),""),"")</f>
        <v/>
      </c>
      <c r="Q304" s="983" t="str">
        <f>IFERROR(IF(Q$7=TRUE,IF($B304="","",'4a) Berechnungen zu Planwerten'!Q53/'4a) Berechnungen zu Planwerten'!Q$58),""),"")</f>
        <v/>
      </c>
      <c r="R304" s="983" t="str">
        <f>IFERROR(IF(R$7=TRUE,IF($B304="","",'4a) Berechnungen zu Planwerten'!R53/'4a) Berechnungen zu Planwerten'!R$58),""),"")</f>
        <v/>
      </c>
      <c r="S304" s="983" t="str">
        <f>IFERROR(IF(S$7=TRUE,IF($B304="","",IF('4c) Berechnungen_MFS'!$E$99="Nein",'4a) Berechnungen zu Planwerten'!S53/'4a) Berechnungen zu Planwerten'!S$58,('4a) Berechnungen zu Planwerten'!S53+'4a) Berechnungen zu Planwerten'!T53)/('4a) Berechnungen zu Planwerten'!S$58+'4a) Berechnungen zu Planwerten'!T$58))),""),"")</f>
        <v/>
      </c>
      <c r="T304" s="985" t="str">
        <f>IFERROR(IF(T$7=TRUE,IF($B304="","",'4a) Berechnungen zu Planwerten'!U53/'4a) Berechnungen zu Planwerten'!U$58),""),"")</f>
        <v/>
      </c>
    </row>
    <row r="305" spans="1:22" ht="14.5" customHeight="1">
      <c r="A305" s="1054"/>
      <c r="B305" s="589" t="str">
        <f>'4a) Berechnungen zu Planwerten'!B54</f>
        <v/>
      </c>
      <c r="C305" s="372"/>
      <c r="D305" s="364" t="str">
        <f t="shared" si="122"/>
        <v/>
      </c>
      <c r="E305" s="380" t="str">
        <f>IFERROR(IF(E$7=TRUE,IF($B305="","",'4a) Berechnungen zu Planwerten'!E54/'4a) Berechnungen zu Planwerten'!E$58),""),"")</f>
        <v/>
      </c>
      <c r="F305" s="381" t="str">
        <f>IFERROR(IF(F$7=TRUE,IF($B305="","",'4a) Berechnungen zu Planwerten'!F54/'4a) Berechnungen zu Planwerten'!F$58),""),"")</f>
        <v/>
      </c>
      <c r="G305" s="381" t="str">
        <f>IFERROR(IF(G$7=TRUE,IF($B305="","",'4a) Berechnungen zu Planwerten'!G54/'4a) Berechnungen zu Planwerten'!G$58),""),"")</f>
        <v/>
      </c>
      <c r="H305" s="381" t="str">
        <f>IFERROR(IF(H$7=TRUE,IF($B305="","",'4a) Berechnungen zu Planwerten'!H54/'4a) Berechnungen zu Planwerten'!H$58),""),"")</f>
        <v/>
      </c>
      <c r="I305" s="381" t="str">
        <f>IFERROR(IF(I$7=TRUE,IF($B305="","",'4a) Berechnungen zu Planwerten'!I54/'4a) Berechnungen zu Planwerten'!I$58),""),"")</f>
        <v/>
      </c>
      <c r="J305" s="382" t="str">
        <f>IFERROR(IF(J$7=TRUE,IF($B305="","",'4a) Berechnungen zu Planwerten'!J54/'4a) Berechnungen zu Planwerten'!J$58),""),"")</f>
        <v/>
      </c>
      <c r="K305" s="381" t="str">
        <f>IFERROR(IF(K$7=TRUE,IF($B305="","",'4a) Berechnungen zu Planwerten'!K54/'4a) Berechnungen zu Planwerten'!K$58),""),"")</f>
        <v/>
      </c>
      <c r="L305" s="381" t="str">
        <f>IFERROR(IF(L$7=TRUE,IF($B305="","",'4a) Berechnungen zu Planwerten'!L54/'4a) Berechnungen zu Planwerten'!L$58),""),"")</f>
        <v/>
      </c>
      <c r="M305" s="381" t="str">
        <f>IFERROR(IF(M$7=TRUE,IF($B305="","",'4a) Berechnungen zu Planwerten'!M54/'4a) Berechnungen zu Planwerten'!M$58),""),"")</f>
        <v/>
      </c>
      <c r="N305" s="381" t="str">
        <f>IFERROR(IF(N$7=TRUE,IF($B305="","",'4a) Berechnungen zu Planwerten'!N54/'4a) Berechnungen zu Planwerten'!N$58),""),"")</f>
        <v/>
      </c>
      <c r="O305" s="381" t="str">
        <f>IFERROR(IF(O$7=TRUE,IF($B305="","",'4a) Berechnungen zu Planwerten'!O54/'4a) Berechnungen zu Planwerten'!O$58),""),"")</f>
        <v/>
      </c>
      <c r="P305" s="381" t="str">
        <f>IFERROR(IF(P$7=TRUE,IF($B305="","",'4a) Berechnungen zu Planwerten'!P54/'4a) Berechnungen zu Planwerten'!P$58),""),"")</f>
        <v/>
      </c>
      <c r="Q305" s="381" t="str">
        <f>IFERROR(IF(Q$7=TRUE,IF($B305="","",'4a) Berechnungen zu Planwerten'!Q54/'4a) Berechnungen zu Planwerten'!Q$58),""),"")</f>
        <v/>
      </c>
      <c r="R305" s="381" t="str">
        <f>IFERROR(IF(R$7=TRUE,IF($B305="","",'4a) Berechnungen zu Planwerten'!R54/'4a) Berechnungen zu Planwerten'!R$58),""),"")</f>
        <v/>
      </c>
      <c r="S305" s="381" t="str">
        <f>IFERROR(IF(S$7=TRUE,IF($B305="","",IF('4c) Berechnungen_MFS'!$E$99="Nein",'4a) Berechnungen zu Planwerten'!S54/'4a) Berechnungen zu Planwerten'!S$58,('4a) Berechnungen zu Planwerten'!S54+'4a) Berechnungen zu Planwerten'!T54)/('4a) Berechnungen zu Planwerten'!S$58+'4a) Berechnungen zu Planwerten'!T$58))),""),"")</f>
        <v/>
      </c>
      <c r="T305" s="383" t="str">
        <f>IFERROR(IF(T$7=TRUE,IF($B305="","",'4a) Berechnungen zu Planwerten'!U54/'4a) Berechnungen zu Planwerten'!U$58),""),"")</f>
        <v/>
      </c>
    </row>
    <row r="306" spans="1:22" ht="14.5" customHeight="1">
      <c r="A306" s="1054"/>
      <c r="B306" s="997" t="str">
        <f>'4a) Berechnungen zu Planwerten'!B55</f>
        <v/>
      </c>
      <c r="C306" s="869"/>
      <c r="D306" s="981" t="str">
        <f t="shared" si="122"/>
        <v/>
      </c>
      <c r="E306" s="982" t="str">
        <f>IFERROR(IF(E$7=TRUE,IF($B306="","",'4a) Berechnungen zu Planwerten'!E55/'4a) Berechnungen zu Planwerten'!E$58),""),"")</f>
        <v/>
      </c>
      <c r="F306" s="983" t="str">
        <f>IFERROR(IF(F$7=TRUE,IF($B306="","",'4a) Berechnungen zu Planwerten'!F55/'4a) Berechnungen zu Planwerten'!F$58),""),"")</f>
        <v/>
      </c>
      <c r="G306" s="983" t="str">
        <f>IFERROR(IF(G$7=TRUE,IF($B306="","",'4a) Berechnungen zu Planwerten'!G55/'4a) Berechnungen zu Planwerten'!G$58),""),"")</f>
        <v/>
      </c>
      <c r="H306" s="983" t="str">
        <f>IFERROR(IF(H$7=TRUE,IF($B306="","",'4a) Berechnungen zu Planwerten'!H55/'4a) Berechnungen zu Planwerten'!H$58),""),"")</f>
        <v/>
      </c>
      <c r="I306" s="983" t="str">
        <f>IFERROR(IF(I$7=TRUE,IF($B306="","",'4a) Berechnungen zu Planwerten'!I55/'4a) Berechnungen zu Planwerten'!I$58),""),"")</f>
        <v/>
      </c>
      <c r="J306" s="984" t="str">
        <f>IFERROR(IF(J$7=TRUE,IF($B306="","",'4a) Berechnungen zu Planwerten'!J55/'4a) Berechnungen zu Planwerten'!J$58),""),"")</f>
        <v/>
      </c>
      <c r="K306" s="983" t="str">
        <f>IFERROR(IF(K$7=TRUE,IF($B306="","",'4a) Berechnungen zu Planwerten'!K55/'4a) Berechnungen zu Planwerten'!K$58),""),"")</f>
        <v/>
      </c>
      <c r="L306" s="983" t="str">
        <f>IFERROR(IF(L$7=TRUE,IF($B306="","",'4a) Berechnungen zu Planwerten'!L55/'4a) Berechnungen zu Planwerten'!L$58),""),"")</f>
        <v/>
      </c>
      <c r="M306" s="983" t="str">
        <f>IFERROR(IF(M$7=TRUE,IF($B306="","",'4a) Berechnungen zu Planwerten'!M55/'4a) Berechnungen zu Planwerten'!M$58),""),"")</f>
        <v/>
      </c>
      <c r="N306" s="983" t="str">
        <f>IFERROR(IF(N$7=TRUE,IF($B306="","",'4a) Berechnungen zu Planwerten'!N55/'4a) Berechnungen zu Planwerten'!N$58),""),"")</f>
        <v/>
      </c>
      <c r="O306" s="983" t="str">
        <f>IFERROR(IF(O$7=TRUE,IF($B306="","",'4a) Berechnungen zu Planwerten'!O55/'4a) Berechnungen zu Planwerten'!O$58),""),"")</f>
        <v/>
      </c>
      <c r="P306" s="983" t="str">
        <f>IFERROR(IF(P$7=TRUE,IF($B306="","",'4a) Berechnungen zu Planwerten'!P55/'4a) Berechnungen zu Planwerten'!P$58),""),"")</f>
        <v/>
      </c>
      <c r="Q306" s="983" t="str">
        <f>IFERROR(IF(Q$7=TRUE,IF($B306="","",'4a) Berechnungen zu Planwerten'!Q55/'4a) Berechnungen zu Planwerten'!Q$58),""),"")</f>
        <v/>
      </c>
      <c r="R306" s="983" t="str">
        <f>IFERROR(IF(R$7=TRUE,IF($B306="","",'4a) Berechnungen zu Planwerten'!R55/'4a) Berechnungen zu Planwerten'!R$58),""),"")</f>
        <v/>
      </c>
      <c r="S306" s="983" t="str">
        <f>IFERROR(IF(S$7=TRUE,IF($B306="","",IF('4c) Berechnungen_MFS'!$E$99="Nein",'4a) Berechnungen zu Planwerten'!S55/'4a) Berechnungen zu Planwerten'!S$58,('4a) Berechnungen zu Planwerten'!S55+'4a) Berechnungen zu Planwerten'!T55)/('4a) Berechnungen zu Planwerten'!S$58+'4a) Berechnungen zu Planwerten'!T$58))),""),"")</f>
        <v/>
      </c>
      <c r="T306" s="985" t="str">
        <f>IFERROR(IF(T$7=TRUE,IF($B306="","",'4a) Berechnungen zu Planwerten'!U55/'4a) Berechnungen zu Planwerten'!U$58),""),"")</f>
        <v/>
      </c>
    </row>
    <row r="307" spans="1:22" ht="14.5" customHeight="1" thickBot="1">
      <c r="A307" s="1054"/>
      <c r="B307" s="370" t="str">
        <f>'4a) Berechnungen zu Planwerten'!B56</f>
        <v/>
      </c>
      <c r="C307" s="1038"/>
      <c r="D307" s="975" t="str">
        <f t="shared" si="122"/>
        <v/>
      </c>
      <c r="E307" s="855" t="str">
        <f>IFERROR(IF(E$7=TRUE,IF($B307="","",'4a) Berechnungen zu Planwerten'!E56/'4a) Berechnungen zu Planwerten'!E$58),""),"")</f>
        <v/>
      </c>
      <c r="F307" s="855" t="str">
        <f>IFERROR(IF(F$7=TRUE,IF($B307="","",'4a) Berechnungen zu Planwerten'!F56/'4a) Berechnungen zu Planwerten'!F$58),""),"")</f>
        <v/>
      </c>
      <c r="G307" s="855" t="str">
        <f>IFERROR(IF(G$7=TRUE,IF($B307="","",'4a) Berechnungen zu Planwerten'!G56/'4a) Berechnungen zu Planwerten'!G$58),""),"")</f>
        <v/>
      </c>
      <c r="H307" s="855" t="str">
        <f>IFERROR(IF(H$7=TRUE,IF($B307="","",'4a) Berechnungen zu Planwerten'!H56/'4a) Berechnungen zu Planwerten'!H$58),""),"")</f>
        <v/>
      </c>
      <c r="I307" s="855" t="str">
        <f>IFERROR(IF(I$7=TRUE,IF($B307="","",'4a) Berechnungen zu Planwerten'!I56/'4a) Berechnungen zu Planwerten'!I$58),""),"")</f>
        <v/>
      </c>
      <c r="J307" s="856" t="str">
        <f>IFERROR(IF(J$7=TRUE,IF($B307="","",'4a) Berechnungen zu Planwerten'!J56/'4a) Berechnungen zu Planwerten'!J$58),""),"")</f>
        <v/>
      </c>
      <c r="K307" s="855" t="str">
        <f>IFERROR(IF(K$7=TRUE,IF($B307="","",'4a) Berechnungen zu Planwerten'!K56/'4a) Berechnungen zu Planwerten'!K$58),""),"")</f>
        <v/>
      </c>
      <c r="L307" s="855" t="str">
        <f>IFERROR(IF(L$7=TRUE,IF($B307="","",'4a) Berechnungen zu Planwerten'!L56/'4a) Berechnungen zu Planwerten'!L$58),""),"")</f>
        <v/>
      </c>
      <c r="M307" s="855" t="str">
        <f>IFERROR(IF(M$7=TRUE,IF($B307="","",'4a) Berechnungen zu Planwerten'!M56/'4a) Berechnungen zu Planwerten'!M$58),""),"")</f>
        <v/>
      </c>
      <c r="N307" s="855" t="str">
        <f>IFERROR(IF(N$7=TRUE,IF($B307="","",'4a) Berechnungen zu Planwerten'!N56/'4a) Berechnungen zu Planwerten'!N$58),""),"")</f>
        <v/>
      </c>
      <c r="O307" s="855" t="str">
        <f>IFERROR(IF(O$7=TRUE,IF($B307="","",'4a) Berechnungen zu Planwerten'!O56/'4a) Berechnungen zu Planwerten'!O$58),""),"")</f>
        <v/>
      </c>
      <c r="P307" s="855" t="str">
        <f>IFERROR(IF(P$7=TRUE,IF($B307="","",'4a) Berechnungen zu Planwerten'!P56/'4a) Berechnungen zu Planwerten'!P$58),""),"")</f>
        <v/>
      </c>
      <c r="Q307" s="855" t="str">
        <f>IFERROR(IF(Q$7=TRUE,IF($B307="","",'4a) Berechnungen zu Planwerten'!Q56/'4a) Berechnungen zu Planwerten'!Q$58),""),"")</f>
        <v/>
      </c>
      <c r="R307" s="855" t="str">
        <f>IFERROR(IF(R$7=TRUE,IF($B307="","",'4a) Berechnungen zu Planwerten'!R56/'4a) Berechnungen zu Planwerten'!R$58),""),"")</f>
        <v/>
      </c>
      <c r="S307" s="855" t="str">
        <f>IFERROR(IF(S$7=TRUE,IF($B307="","",IF('4c) Berechnungen_MFS'!$E$99="Nein",'4a) Berechnungen zu Planwerten'!S56/'4a) Berechnungen zu Planwerten'!S$58,('4a) Berechnungen zu Planwerten'!S56+'4a) Berechnungen zu Planwerten'!T56)/('4a) Berechnungen zu Planwerten'!S$58+'4a) Berechnungen zu Planwerten'!T$58))),""),"")</f>
        <v/>
      </c>
      <c r="T307" s="854" t="str">
        <f>IFERROR(IF(T$7=TRUE,IF($B307="","",'4a) Berechnungen zu Planwerten'!U56/'4a) Berechnungen zu Planwerten'!U$58),""),"")</f>
        <v/>
      </c>
    </row>
    <row r="308" spans="1:22" ht="14.5" customHeight="1" thickBot="1">
      <c r="A308" s="1054"/>
      <c r="B308" s="932" t="str">
        <f>'4a) Berechnungen zu Planwerten'!B57</f>
        <v/>
      </c>
      <c r="C308" s="1010"/>
      <c r="D308" s="1011" t="str">
        <f t="shared" si="121"/>
        <v/>
      </c>
      <c r="E308" s="1071" t="str">
        <f>IFERROR(IF(E$7=TRUE,IF($B308="","",'4a) Berechnungen zu Planwerten'!E57/'4a) Berechnungen zu Planwerten'!E$58),""),"")</f>
        <v/>
      </c>
      <c r="F308" s="933" t="str">
        <f>IFERROR(IF(F$7=TRUE,IF($B308="","",'4a) Berechnungen zu Planwerten'!F57/'4a) Berechnungen zu Planwerten'!F$58),""),"")</f>
        <v/>
      </c>
      <c r="G308" s="933" t="str">
        <f>IFERROR(IF(G$7=TRUE,IF($B308="","",'4a) Berechnungen zu Planwerten'!G57/'4a) Berechnungen zu Planwerten'!G$58),""),"")</f>
        <v/>
      </c>
      <c r="H308" s="933" t="str">
        <f>IFERROR(IF(H$7=TRUE,IF($B308="","",'4a) Berechnungen zu Planwerten'!H57/'4a) Berechnungen zu Planwerten'!H$58),""),"")</f>
        <v/>
      </c>
      <c r="I308" s="933" t="str">
        <f>IFERROR(IF(I$7=TRUE,IF($B308="","",'4a) Berechnungen zu Planwerten'!I57/'4a) Berechnungen zu Planwerten'!I$58),""),"")</f>
        <v/>
      </c>
      <c r="J308" s="1012" t="str">
        <f>IFERROR(IF(J$7=TRUE,IF($B308="","",'4a) Berechnungen zu Planwerten'!J57/'4a) Berechnungen zu Planwerten'!J$58),""),"")</f>
        <v/>
      </c>
      <c r="K308" s="933" t="str">
        <f>IFERROR(IF(K$7=TRUE,IF($B308="","",'4a) Berechnungen zu Planwerten'!K57/'4a) Berechnungen zu Planwerten'!K$58),""),"")</f>
        <v/>
      </c>
      <c r="L308" s="933" t="str">
        <f>IFERROR(IF(L$7=TRUE,IF($B308="","",'4a) Berechnungen zu Planwerten'!L57/'4a) Berechnungen zu Planwerten'!L$58),""),"")</f>
        <v/>
      </c>
      <c r="M308" s="933" t="str">
        <f>IFERROR(IF(M$7=TRUE,IF($B308="","",'4a) Berechnungen zu Planwerten'!M57/'4a) Berechnungen zu Planwerten'!M$58),""),"")</f>
        <v/>
      </c>
      <c r="N308" s="933" t="str">
        <f>IFERROR(IF(N$7=TRUE,IF($B308="","",'4a) Berechnungen zu Planwerten'!N57/'4a) Berechnungen zu Planwerten'!N$58),""),"")</f>
        <v/>
      </c>
      <c r="O308" s="933" t="str">
        <f>IFERROR(IF(O$7=TRUE,IF($B308="","",'4a) Berechnungen zu Planwerten'!O57/'4a) Berechnungen zu Planwerten'!O$58),""),"")</f>
        <v/>
      </c>
      <c r="P308" s="933" t="str">
        <f>IFERROR(IF(P$7=TRUE,IF($B308="","",'4a) Berechnungen zu Planwerten'!P57/'4a) Berechnungen zu Planwerten'!P$58),""),"")</f>
        <v/>
      </c>
      <c r="Q308" s="933" t="str">
        <f>IFERROR(IF(Q$7=TRUE,IF($B308="","",'4a) Berechnungen zu Planwerten'!Q57/'4a) Berechnungen zu Planwerten'!Q$58),""),"")</f>
        <v/>
      </c>
      <c r="R308" s="933" t="str">
        <f>IFERROR(IF(R$7=TRUE,IF($B308="","",'4a) Berechnungen zu Planwerten'!R57/'4a) Berechnungen zu Planwerten'!R$58),""),"")</f>
        <v/>
      </c>
      <c r="S308" s="933" t="str">
        <f>IFERROR(IF(S$7=TRUE,IF($B308="","",IF('4c) Berechnungen_MFS'!$E$99="Nein",'4a) Berechnungen zu Planwerten'!S57/'4a) Berechnungen zu Planwerten'!S$58,('4a) Berechnungen zu Planwerten'!S57+'4a) Berechnungen zu Planwerten'!T57)/('4a) Berechnungen zu Planwerten'!S$58+'4a) Berechnungen zu Planwerten'!T$58))),""),"")</f>
        <v/>
      </c>
      <c r="T308" s="934" t="str">
        <f>IFERROR(IF(T$7=TRUE,IF($B308="","",'4a) Berechnungen zu Planwerten'!U57/'4a) Berechnungen zu Planwerten'!U$58),""),"")</f>
        <v/>
      </c>
    </row>
    <row r="309" spans="1:22" ht="14.5" customHeight="1">
      <c r="A309" s="1054"/>
      <c r="B309" s="366" t="str">
        <f>IF(ISBLANK('4b) Berechnungen zu real. Wert.'!B37),"",IF(COUNTIF($B$288:$B$291,'4b) Berechnungen zu real. Wert.'!B37)+COUNTIF($B$308,'4b) Berechnungen zu real. Wert.'!B37)&gt;0,"",'4b) Berechnungen zu real. Wert.'!B37))</f>
        <v/>
      </c>
      <c r="C309" s="373"/>
      <c r="D309" s="367" t="str">
        <f t="shared" si="121"/>
        <v/>
      </c>
      <c r="E309" s="384" t="str">
        <f>IFERROR(IF(E$7=TRUE,IF($B309="","",0/'4a) Berechnungen zu Planwerten'!E$58),""),"")</f>
        <v/>
      </c>
      <c r="F309" s="385" t="str">
        <f>IFERROR(IF(F$7=TRUE,IF($B309="","",0/'4a) Berechnungen zu Planwerten'!F$58),""),"")</f>
        <v/>
      </c>
      <c r="G309" s="385" t="str">
        <f>IFERROR(IF(G$7=TRUE,IF($B309="","",0/'4a) Berechnungen zu Planwerten'!G$58),""),"")</f>
        <v/>
      </c>
      <c r="H309" s="385" t="str">
        <f>IFERROR(IF(H$7=TRUE,IF($B309="","",0/'4a) Berechnungen zu Planwerten'!H$58),""),"")</f>
        <v/>
      </c>
      <c r="I309" s="385" t="str">
        <f>IFERROR(IF(I$7=TRUE,IF($B309="","",0/'4a) Berechnungen zu Planwerten'!I$58),""),"")</f>
        <v/>
      </c>
      <c r="J309" s="386" t="str">
        <f>IFERROR(IF(J$7=TRUE,IF($B309="","",0/'4a) Berechnungen zu Planwerten'!J$58),""),"")</f>
        <v/>
      </c>
      <c r="K309" s="385" t="str">
        <f>IFERROR(IF(K$7=TRUE,IF($B309="","",0/'4a) Berechnungen zu Planwerten'!K$58),""),"")</f>
        <v/>
      </c>
      <c r="L309" s="385" t="str">
        <f>IFERROR(IF(L$7=TRUE,IF($B309="","",0/'4a) Berechnungen zu Planwerten'!L$58),""),"")</f>
        <v/>
      </c>
      <c r="M309" s="385" t="str">
        <f>IFERROR(IF(M$7=TRUE,IF($B309="","",0/'4a) Berechnungen zu Planwerten'!M$58),""),"")</f>
        <v/>
      </c>
      <c r="N309" s="385" t="str">
        <f>IFERROR(IF(N$7=TRUE,IF($B309="","",0/'4a) Berechnungen zu Planwerten'!N$58),""),"")</f>
        <v/>
      </c>
      <c r="O309" s="385" t="str">
        <f>IFERROR(IF(O$7=TRUE,IF($B309="","",0/'4a) Berechnungen zu Planwerten'!O$58),""),"")</f>
        <v/>
      </c>
      <c r="P309" s="385" t="str">
        <f>IFERROR(IF(P$7=TRUE,IF($B309="","",0/'4a) Berechnungen zu Planwerten'!P$58),""),"")</f>
        <v/>
      </c>
      <c r="Q309" s="385" t="str">
        <f>IFERROR(IF(Q$7=TRUE,IF($B309="","",0/'4a) Berechnungen zu Planwerten'!Q$58),""),"")</f>
        <v/>
      </c>
      <c r="R309" s="385" t="str">
        <f>IFERROR(IF(R$7=TRUE,IF($B309="","",0/'4a) Berechnungen zu Planwerten'!R$58),""),"")</f>
        <v/>
      </c>
      <c r="S309" s="385" t="str">
        <f>IFERROR(IF(S$7=TRUE,IF($B309="","",IF('4c) Berechnungen_MFS'!$E$99="Nein",0/'4a) Berechnungen zu Planwerten'!S$58,0/('4a) Berechnungen zu Planwerten'!S$58+'4a) Berechnungen zu Planwerten'!T$58))),""),"")</f>
        <v/>
      </c>
      <c r="T309" s="387" t="str">
        <f>IFERROR(IF(T$7=TRUE,IF($B309="","",0/'4a) Berechnungen zu Planwerten'!U$58),""),"")</f>
        <v/>
      </c>
    </row>
    <row r="310" spans="1:22" ht="14.5" customHeight="1">
      <c r="A310" s="1054"/>
      <c r="B310" s="980" t="str">
        <f>IF(ISBLANK('4b) Berechnungen zu real. Wert.'!B38),"",IF(COUNTIF($B$288:$B$291,'4b) Berechnungen zu real. Wert.'!B38)+COUNTIF($B$308,'4b) Berechnungen zu real. Wert.'!B38)&gt;0,"",'4b) Berechnungen zu real. Wert.'!B38))</f>
        <v/>
      </c>
      <c r="C310" s="869"/>
      <c r="D310" s="981" t="str">
        <f t="shared" si="121"/>
        <v/>
      </c>
      <c r="E310" s="884" t="str">
        <f>IFERROR(IF(E$7=TRUE,IF($B310="","",0/'4a) Berechnungen zu Planwerten'!E$58),""),"")</f>
        <v/>
      </c>
      <c r="F310" s="880" t="str">
        <f>IFERROR(IF(F$7=TRUE,IF($B310="","",0/'4a) Berechnungen zu Planwerten'!F$58),""),"")</f>
        <v/>
      </c>
      <c r="G310" s="880" t="str">
        <f>IFERROR(IF(G$7=TRUE,IF($B310="","",0/'4a) Berechnungen zu Planwerten'!G$58),""),"")</f>
        <v/>
      </c>
      <c r="H310" s="880" t="str">
        <f>IFERROR(IF(H$7=TRUE,IF($B310="","",0/'4a) Berechnungen zu Planwerten'!H$58),""),"")</f>
        <v/>
      </c>
      <c r="I310" s="880" t="str">
        <f>IFERROR(IF(I$7=TRUE,IF($B310="","",0/'4a) Berechnungen zu Planwerten'!I$58),""),"")</f>
        <v/>
      </c>
      <c r="J310" s="870" t="str">
        <f>IFERROR(IF(J$7=TRUE,IF($B310="","",0/'4a) Berechnungen zu Planwerten'!J$58),""),"")</f>
        <v/>
      </c>
      <c r="K310" s="880" t="str">
        <f>IFERROR(IF(K$7=TRUE,IF($B310="","",0/'4a) Berechnungen zu Planwerten'!K$58),""),"")</f>
        <v/>
      </c>
      <c r="L310" s="880" t="str">
        <f>IFERROR(IF(L$7=TRUE,IF($B310="","",0/'4a) Berechnungen zu Planwerten'!L$58),""),"")</f>
        <v/>
      </c>
      <c r="M310" s="880" t="str">
        <f>IFERROR(IF(M$7=TRUE,IF($B310="","",0/'4a) Berechnungen zu Planwerten'!M$58),""),"")</f>
        <v/>
      </c>
      <c r="N310" s="880" t="str">
        <f>IFERROR(IF(N$7=TRUE,IF($B310="","",0/'4a) Berechnungen zu Planwerten'!N$58),""),"")</f>
        <v/>
      </c>
      <c r="O310" s="880" t="str">
        <f>IFERROR(IF(O$7=TRUE,IF($B310="","",0/'4a) Berechnungen zu Planwerten'!O$58),""),"")</f>
        <v/>
      </c>
      <c r="P310" s="880" t="str">
        <f>IFERROR(IF(P$7=TRUE,IF($B310="","",0/'4a) Berechnungen zu Planwerten'!P$58),""),"")</f>
        <v/>
      </c>
      <c r="Q310" s="880" t="str">
        <f>IFERROR(IF(Q$7=TRUE,IF($B310="","",0/'4a) Berechnungen zu Planwerten'!Q$58),""),"")</f>
        <v/>
      </c>
      <c r="R310" s="880" t="str">
        <f>IFERROR(IF(R$7=TRUE,IF($B310="","",0/'4a) Berechnungen zu Planwerten'!R$58),""),"")</f>
        <v/>
      </c>
      <c r="S310" s="880" t="str">
        <f>IFERROR(IF(S$7=TRUE,IF($B310="","",IF('4c) Berechnungen_MFS'!$E$99="Nein",0/'4a) Berechnungen zu Planwerten'!S$58,0/('4a) Berechnungen zu Planwerten'!S$58+'4a) Berechnungen zu Planwerten'!T$58))),""),"")</f>
        <v/>
      </c>
      <c r="T310" s="990" t="str">
        <f>IFERROR(IF(T$7=TRUE,IF($B310="","",0/'4a) Berechnungen zu Planwerten'!U$58),""),"")</f>
        <v/>
      </c>
    </row>
    <row r="311" spans="1:22" ht="14.5" customHeight="1">
      <c r="A311" s="1054"/>
      <c r="B311" s="366" t="str">
        <f>IF(ISBLANK('4b) Berechnungen zu real. Wert.'!B39),"",IF(COUNTIF($B$288:$B$291,'4b) Berechnungen zu real. Wert.'!B39)+COUNTIF($B$308,'4b) Berechnungen zu real. Wert.'!B39)&gt;0,"",'4b) Berechnungen zu real. Wert.'!B39))</f>
        <v/>
      </c>
      <c r="C311" s="373"/>
      <c r="D311" s="367" t="str">
        <f t="shared" si="121"/>
        <v/>
      </c>
      <c r="E311" s="380" t="str">
        <f>IFERROR(IF(E$7=TRUE,IF($B311="","",0/'4a) Berechnungen zu Planwerten'!E$58),""),"")</f>
        <v/>
      </c>
      <c r="F311" s="381" t="str">
        <f>IFERROR(IF(F$7=TRUE,IF($B311="","",0/'4a) Berechnungen zu Planwerten'!F$58),""),"")</f>
        <v/>
      </c>
      <c r="G311" s="381" t="str">
        <f>IFERROR(IF(G$7=TRUE,IF($B311="","",0/'4a) Berechnungen zu Planwerten'!G$58),""),"")</f>
        <v/>
      </c>
      <c r="H311" s="381" t="str">
        <f>IFERROR(IF(H$7=TRUE,IF($B311="","",0/'4a) Berechnungen zu Planwerten'!H$58),""),"")</f>
        <v/>
      </c>
      <c r="I311" s="381" t="str">
        <f>IFERROR(IF(I$7=TRUE,IF($B311="","",0/'4a) Berechnungen zu Planwerten'!I$58),""),"")</f>
        <v/>
      </c>
      <c r="J311" s="382" t="str">
        <f>IFERROR(IF(J$7=TRUE,IF($B311="","",0/'4a) Berechnungen zu Planwerten'!J$58),""),"")</f>
        <v/>
      </c>
      <c r="K311" s="381" t="str">
        <f>IFERROR(IF(K$7=TRUE,IF($B311="","",0/'4a) Berechnungen zu Planwerten'!K$58),""),"")</f>
        <v/>
      </c>
      <c r="L311" s="381" t="str">
        <f>IFERROR(IF(L$7=TRUE,IF($B311="","",0/'4a) Berechnungen zu Planwerten'!L$58),""),"")</f>
        <v/>
      </c>
      <c r="M311" s="381" t="str">
        <f>IFERROR(IF(M$7=TRUE,IF($B311="","",0/'4a) Berechnungen zu Planwerten'!M$58),""),"")</f>
        <v/>
      </c>
      <c r="N311" s="381" t="str">
        <f>IFERROR(IF(N$7=TRUE,IF($B311="","",0/'4a) Berechnungen zu Planwerten'!N$58),""),"")</f>
        <v/>
      </c>
      <c r="O311" s="381" t="str">
        <f>IFERROR(IF(O$7=TRUE,IF($B311="","",0/'4a) Berechnungen zu Planwerten'!O$58),""),"")</f>
        <v/>
      </c>
      <c r="P311" s="381" t="str">
        <f>IFERROR(IF(P$7=TRUE,IF($B311="","",0/'4a) Berechnungen zu Planwerten'!P$58),""),"")</f>
        <v/>
      </c>
      <c r="Q311" s="381" t="str">
        <f>IFERROR(IF(Q$7=TRUE,IF($B311="","",0/'4a) Berechnungen zu Planwerten'!Q$58),""),"")</f>
        <v/>
      </c>
      <c r="R311" s="381" t="str">
        <f>IFERROR(IF(R$7=TRUE,IF($B311="","",0/'4a) Berechnungen zu Planwerten'!R$58),""),"")</f>
        <v/>
      </c>
      <c r="S311" s="381" t="str">
        <f>IFERROR(IF(S$7=TRUE,IF($B311="","",IF('4c) Berechnungen_MFS'!$E$99="Nein",0/'4a) Berechnungen zu Planwerten'!S$58,0/('4a) Berechnungen zu Planwerten'!S$58+'4a) Berechnungen zu Planwerten'!T$58))),""),"")</f>
        <v/>
      </c>
      <c r="T311" s="383" t="str">
        <f>IFERROR(IF(T$7=TRUE,IF($B311="","",0/'4a) Berechnungen zu Planwerten'!U$58),""),"")</f>
        <v/>
      </c>
    </row>
    <row r="312" spans="1:22" ht="14.5" customHeight="1" thickBot="1">
      <c r="A312" s="1054"/>
      <c r="B312" s="999" t="str">
        <f>IF(ISBLANK('4b) Berechnungen zu real. Wert.'!B40),"",IF(COUNTIF($B$288:$B$291,'4b) Berechnungen zu real. Wert.'!B40)+COUNTIF($B$308,'4b) Berechnungen zu real. Wert.'!B40)&gt;0,"",'4b) Berechnungen zu real. Wert.'!B40))</f>
        <v/>
      </c>
      <c r="C312" s="1000"/>
      <c r="D312" s="1001" t="str">
        <f t="shared" ref="D312:D329" si="123">IF(B312="","","%")</f>
        <v/>
      </c>
      <c r="E312" s="987" t="str">
        <f>IFERROR(IF(E$7=TRUE,IF($B312="","",0/'4a) Berechnungen zu Planwerten'!E$58),""),"")</f>
        <v/>
      </c>
      <c r="F312" s="987" t="str">
        <f>IFERROR(IF(F$7=TRUE,IF($B312="","",0/'4a) Berechnungen zu Planwerten'!F$58),""),"")</f>
        <v/>
      </c>
      <c r="G312" s="987" t="str">
        <f>IFERROR(IF(G$7=TRUE,IF($B312="","",0/'4a) Berechnungen zu Planwerten'!G$58),""),"")</f>
        <v/>
      </c>
      <c r="H312" s="987" t="str">
        <f>IFERROR(IF(H$7=TRUE,IF($B312="","",0/'4a) Berechnungen zu Planwerten'!H$58),""),"")</f>
        <v/>
      </c>
      <c r="I312" s="987" t="str">
        <f>IFERROR(IF(I$7=TRUE,IF($B312="","",0/'4a) Berechnungen zu Planwerten'!I$58),""),"")</f>
        <v/>
      </c>
      <c r="J312" s="988" t="str">
        <f>IFERROR(IF(J$7=TRUE,IF($B312="","",0/'4a) Berechnungen zu Planwerten'!J$58),""),"")</f>
        <v/>
      </c>
      <c r="K312" s="987" t="str">
        <f>IFERROR(IF(K$7=TRUE,IF($B312="","",0/'4a) Berechnungen zu Planwerten'!K$58),""),"")</f>
        <v/>
      </c>
      <c r="L312" s="987" t="str">
        <f>IFERROR(IF(L$7=TRUE,IF($B312="","",0/'4a) Berechnungen zu Planwerten'!L$58),""),"")</f>
        <v/>
      </c>
      <c r="M312" s="987" t="str">
        <f>IFERROR(IF(M$7=TRUE,IF($B312="","",0/'4a) Berechnungen zu Planwerten'!M$58),""),"")</f>
        <v/>
      </c>
      <c r="N312" s="987" t="str">
        <f>IFERROR(IF(N$7=TRUE,IF($B312="","",0/'4a) Berechnungen zu Planwerten'!N$58),""),"")</f>
        <v/>
      </c>
      <c r="O312" s="987" t="str">
        <f>IFERROR(IF(O$7=TRUE,IF($B312="","",0/'4a) Berechnungen zu Planwerten'!O$58),""),"")</f>
        <v/>
      </c>
      <c r="P312" s="987" t="str">
        <f>IFERROR(IF(P$7=TRUE,IF($B312="","",0/'4a) Berechnungen zu Planwerten'!P$58),""),"")</f>
        <v/>
      </c>
      <c r="Q312" s="987" t="str">
        <f>IFERROR(IF(Q$7=TRUE,IF($B312="","",0/'4a) Berechnungen zu Planwerten'!Q$58),""),"")</f>
        <v/>
      </c>
      <c r="R312" s="987" t="str">
        <f>IFERROR(IF(R$7=TRUE,IF($B312="","",0/'4a) Berechnungen zu Planwerten'!R$58),""),"")</f>
        <v/>
      </c>
      <c r="S312" s="987" t="str">
        <f>IFERROR(IF(S$7=TRUE,IF($B312="","",IF('4c) Berechnungen_MFS'!$E$99="Nein",0/'4a) Berechnungen zu Planwerten'!S$58,0/('4a) Berechnungen zu Planwerten'!S$58+'4a) Berechnungen zu Planwerten'!T$58))),""),"")</f>
        <v/>
      </c>
      <c r="T312" s="989" t="str">
        <f>IFERROR(IF(T$7=TRUE,IF($B312="","",0/'4a) Berechnungen zu Planwerten'!U$58),""),"")</f>
        <v/>
      </c>
    </row>
    <row r="313" spans="1:22" s="871" customFormat="1" ht="14.5" customHeight="1">
      <c r="A313" s="1054"/>
      <c r="B313" s="486" t="str">
        <f>IF(ISBLANK('4b) Berechnungen zu real. Wert.'!B41),"",IF(COUNTIF($B$292:$B$295,'4b) Berechnungen zu real. Wert.'!B41)+COUNTIF($B$308,'4b) Berechnungen zu real. Wert.'!B41)&gt;0,"",'4b) Berechnungen zu real. Wert.'!B41))</f>
        <v/>
      </c>
      <c r="C313" s="374"/>
      <c r="D313" s="857" t="str">
        <f t="shared" si="123"/>
        <v/>
      </c>
      <c r="E313" s="385" t="str">
        <f>IFERROR(IF(E$7=TRUE,IF($B313="","",0/'4a) Berechnungen zu Planwerten'!E$58),""),"")</f>
        <v/>
      </c>
      <c r="F313" s="386" t="str">
        <f>IFERROR(IF(F$7=TRUE,IF($B313="","",0/'4a) Berechnungen zu Planwerten'!F$58),""),"")</f>
        <v/>
      </c>
      <c r="G313" s="386" t="str">
        <f>IFERROR(IF(G$7=TRUE,IF($B313="","",0/'4a) Berechnungen zu Planwerten'!G$58),""),"")</f>
        <v/>
      </c>
      <c r="H313" s="386" t="str">
        <f>IFERROR(IF(H$7=TRUE,IF($B313="","",0/'4a) Berechnungen zu Planwerten'!H$58),""),"")</f>
        <v/>
      </c>
      <c r="I313" s="386" t="str">
        <f>IFERROR(IF(I$7=TRUE,IF($B313="","",0/'4a) Berechnungen zu Planwerten'!I$58),""),"")</f>
        <v/>
      </c>
      <c r="J313" s="386" t="str">
        <f>IFERROR(IF(J$7=TRUE,IF($B313="","",0/'4a) Berechnungen zu Planwerten'!J$58),""),"")</f>
        <v/>
      </c>
      <c r="K313" s="386" t="str">
        <f>IFERROR(IF(K$7=TRUE,IF($B313="","",0/'4a) Berechnungen zu Planwerten'!K$58),""),"")</f>
        <v/>
      </c>
      <c r="L313" s="386" t="str">
        <f>IFERROR(IF(L$7=TRUE,IF($B313="","",0/'4a) Berechnungen zu Planwerten'!L$58),""),"")</f>
        <v/>
      </c>
      <c r="M313" s="386" t="str">
        <f>IFERROR(IF(M$7=TRUE,IF($B313="","",0/'4a) Berechnungen zu Planwerten'!M$58),""),"")</f>
        <v/>
      </c>
      <c r="N313" s="386" t="str">
        <f>IFERROR(IF(N$7=TRUE,IF($B313="","",0/'4a) Berechnungen zu Planwerten'!N$58),""),"")</f>
        <v/>
      </c>
      <c r="O313" s="386" t="str">
        <f>IFERROR(IF(O$7=TRUE,IF($B313="","",0/'4a) Berechnungen zu Planwerten'!O$58),""),"")</f>
        <v/>
      </c>
      <c r="P313" s="386" t="str">
        <f>IFERROR(IF(P$7=TRUE,IF($B313="","",0/'4a) Berechnungen zu Planwerten'!P$58),""),"")</f>
        <v/>
      </c>
      <c r="Q313" s="386" t="str">
        <f>IFERROR(IF(Q$7=TRUE,IF($B313="","",0/'4a) Berechnungen zu Planwerten'!Q$58),""),"")</f>
        <v/>
      </c>
      <c r="R313" s="386" t="str">
        <f>IFERROR(IF(R$7=TRUE,IF($B313="","",0/'4a) Berechnungen zu Planwerten'!R$58),""),"")</f>
        <v/>
      </c>
      <c r="S313" s="386" t="str">
        <f>IFERROR(IF(S$7=TRUE,IF($B313="","",IF('4c) Berechnungen_MFS'!$E$99="Nein",0/'4a) Berechnungen zu Planwerten'!S$58,0/('4a) Berechnungen zu Planwerten'!S$58+'4a) Berechnungen zu Planwerten'!T$58))),""),"")</f>
        <v/>
      </c>
      <c r="T313" s="671" t="str">
        <f>IFERROR(IF(T$7=TRUE,IF($B313="","",0/'4a) Berechnungen zu Planwerten'!U$58),""),"")</f>
        <v/>
      </c>
      <c r="U313" s="1054"/>
      <c r="V313" s="1054"/>
    </row>
    <row r="314" spans="1:22" ht="14.5" customHeight="1">
      <c r="A314" s="1054"/>
      <c r="B314" s="876" t="str">
        <f>IF(ISBLANK('4b) Berechnungen zu real. Wert.'!B42),"",IF(COUNTIF($B$292:$B$295,'4b) Berechnungen zu real. Wert.'!B42)+COUNTIF($B$308,'4b) Berechnungen zu real. Wert.'!B42)&gt;0,"",'4b) Berechnungen zu real. Wert.'!B42))</f>
        <v/>
      </c>
      <c r="C314" s="869"/>
      <c r="D314" s="882" t="str">
        <f t="shared" si="123"/>
        <v/>
      </c>
      <c r="E314" s="880" t="str">
        <f>IFERROR(IF(E$7=TRUE,IF($B314="","",0/'4a) Berechnungen zu Planwerten'!E$58),""),"")</f>
        <v/>
      </c>
      <c r="F314" s="870" t="str">
        <f>IFERROR(IF(F$7=TRUE,IF($B314="","",0/'4a) Berechnungen zu Planwerten'!F$58),""),"")</f>
        <v/>
      </c>
      <c r="G314" s="870" t="str">
        <f>IFERROR(IF(G$7=TRUE,IF($B314="","",0/'4a) Berechnungen zu Planwerten'!G$58),""),"")</f>
        <v/>
      </c>
      <c r="H314" s="870" t="str">
        <f>IFERROR(IF(H$7=TRUE,IF($B314="","",0/'4a) Berechnungen zu Planwerten'!H$58),""),"")</f>
        <v/>
      </c>
      <c r="I314" s="870" t="str">
        <f>IFERROR(IF(I$7=TRUE,IF($B314="","",0/'4a) Berechnungen zu Planwerten'!I$58),""),"")</f>
        <v/>
      </c>
      <c r="J314" s="870" t="str">
        <f>IFERROR(IF(J$7=TRUE,IF($B314="","",0/'4a) Berechnungen zu Planwerten'!J$58),""),"")</f>
        <v/>
      </c>
      <c r="K314" s="870" t="str">
        <f>IFERROR(IF(K$7=TRUE,IF($B314="","",0/'4a) Berechnungen zu Planwerten'!K$58),""),"")</f>
        <v/>
      </c>
      <c r="L314" s="870" t="str">
        <f>IFERROR(IF(L$7=TRUE,IF($B314="","",0/'4a) Berechnungen zu Planwerten'!L$58),""),"")</f>
        <v/>
      </c>
      <c r="M314" s="870" t="str">
        <f>IFERROR(IF(M$7=TRUE,IF($B314="","",0/'4a) Berechnungen zu Planwerten'!M$58),""),"")</f>
        <v/>
      </c>
      <c r="N314" s="870" t="str">
        <f>IFERROR(IF(N$7=TRUE,IF($B314="","",0/'4a) Berechnungen zu Planwerten'!N$58),""),"")</f>
        <v/>
      </c>
      <c r="O314" s="870" t="str">
        <f>IFERROR(IF(O$7=TRUE,IF($B314="","",0/'4a) Berechnungen zu Planwerten'!O$58),""),"")</f>
        <v/>
      </c>
      <c r="P314" s="870" t="str">
        <f>IFERROR(IF(P$7=TRUE,IF($B314="","",0/'4a) Berechnungen zu Planwerten'!P$58),""),"")</f>
        <v/>
      </c>
      <c r="Q314" s="870" t="str">
        <f>IFERROR(IF(Q$7=TRUE,IF($B314="","",0/'4a) Berechnungen zu Planwerten'!Q$58),""),"")</f>
        <v/>
      </c>
      <c r="R314" s="870" t="str">
        <f>IFERROR(IF(R$7=TRUE,IF($B314="","",0/'4a) Berechnungen zu Planwerten'!R$58),""),"")</f>
        <v/>
      </c>
      <c r="S314" s="870" t="str">
        <f>IFERROR(IF(S$7=TRUE,IF($B314="","",IF('4c) Berechnungen_MFS'!$E$99="Nein",0/'4a) Berechnungen zu Planwerten'!S$58,0/('4a) Berechnungen zu Planwerten'!S$58+'4a) Berechnungen zu Planwerten'!T$58))),""),"")</f>
        <v/>
      </c>
      <c r="T314" s="877" t="str">
        <f>IFERROR(IF(T$7=TRUE,IF($B314="","",0/'4a) Berechnungen zu Planwerten'!U$58),""),"")</f>
        <v/>
      </c>
    </row>
    <row r="315" spans="1:22" s="871" customFormat="1" ht="14.5" customHeight="1">
      <c r="A315" s="1054"/>
      <c r="B315" s="589" t="str">
        <f>IF(ISBLANK('4b) Berechnungen zu real. Wert.'!B43),"",IF(COUNTIF($B$292:$B$295,'4b) Berechnungen zu real. Wert.'!B43)+COUNTIF($B$308,'4b) Berechnungen zu real. Wert.'!B43)&gt;0,"",'4b) Berechnungen zu real. Wert.'!B43))</f>
        <v/>
      </c>
      <c r="C315" s="372"/>
      <c r="D315" s="858" t="str">
        <f t="shared" si="123"/>
        <v/>
      </c>
      <c r="E315" s="389" t="str">
        <f>IFERROR(IF(E$7=TRUE,IF($B315="","",0/'4a) Berechnungen zu Planwerten'!E$58),""),"")</f>
        <v/>
      </c>
      <c r="F315" s="390" t="str">
        <f>IFERROR(IF(F$7=TRUE,IF($B315="","",0/'4a) Berechnungen zu Planwerten'!F$58),""),"")</f>
        <v/>
      </c>
      <c r="G315" s="390" t="str">
        <f>IFERROR(IF(G$7=TRUE,IF($B315="","",0/'4a) Berechnungen zu Planwerten'!G$58),""),"")</f>
        <v/>
      </c>
      <c r="H315" s="390" t="str">
        <f>IFERROR(IF(H$7=TRUE,IF($B315="","",0/'4a) Berechnungen zu Planwerten'!H$58),""),"")</f>
        <v/>
      </c>
      <c r="I315" s="390" t="str">
        <f>IFERROR(IF(I$7=TRUE,IF($B315="","",0/'4a) Berechnungen zu Planwerten'!I$58),""),"")</f>
        <v/>
      </c>
      <c r="J315" s="390" t="str">
        <f>IFERROR(IF(J$7=TRUE,IF($B315="","",0/'4a) Berechnungen zu Planwerten'!J$58),""),"")</f>
        <v/>
      </c>
      <c r="K315" s="390" t="str">
        <f>IFERROR(IF(K$7=TRUE,IF($B315="","",0/'4a) Berechnungen zu Planwerten'!K$58),""),"")</f>
        <v/>
      </c>
      <c r="L315" s="390" t="str">
        <f>IFERROR(IF(L$7=TRUE,IF($B315="","",0/'4a) Berechnungen zu Planwerten'!L$58),""),"")</f>
        <v/>
      </c>
      <c r="M315" s="390" t="str">
        <f>IFERROR(IF(M$7=TRUE,IF($B315="","",0/'4a) Berechnungen zu Planwerten'!M$58),""),"")</f>
        <v/>
      </c>
      <c r="N315" s="390" t="str">
        <f>IFERROR(IF(N$7=TRUE,IF($B315="","",0/'4a) Berechnungen zu Planwerten'!N$58),""),"")</f>
        <v/>
      </c>
      <c r="O315" s="390" t="str">
        <f>IFERROR(IF(O$7=TRUE,IF($B315="","",0/'4a) Berechnungen zu Planwerten'!O$58),""),"")</f>
        <v/>
      </c>
      <c r="P315" s="390" t="str">
        <f>IFERROR(IF(P$7=TRUE,IF($B315="","",0/'4a) Berechnungen zu Planwerten'!P$58),""),"")</f>
        <v/>
      </c>
      <c r="Q315" s="390" t="str">
        <f>IFERROR(IF(Q$7=TRUE,IF($B315="","",0/'4a) Berechnungen zu Planwerten'!Q$58),""),"")</f>
        <v/>
      </c>
      <c r="R315" s="390" t="str">
        <f>IFERROR(IF(R$7=TRUE,IF($B315="","",0/'4a) Berechnungen zu Planwerten'!R$58),""),"")</f>
        <v/>
      </c>
      <c r="S315" s="390" t="str">
        <f>IFERROR(IF(S$7=TRUE,IF($B315="","",IF('4c) Berechnungen_MFS'!$E$99="Nein",0/'4a) Berechnungen zu Planwerten'!S$58,0/('4a) Berechnungen zu Planwerten'!S$58+'4a) Berechnungen zu Planwerten'!T$58))),""),"")</f>
        <v/>
      </c>
      <c r="T315" s="501" t="str">
        <f>IFERROR(IF(T$7=TRUE,IF($B315="","",0/'4a) Berechnungen zu Planwerten'!U$58),""),"")</f>
        <v/>
      </c>
      <c r="U315" s="1054"/>
      <c r="V315" s="1054"/>
    </row>
    <row r="316" spans="1:22" ht="14.5" customHeight="1" thickBot="1">
      <c r="A316" s="1054"/>
      <c r="B316" s="991" t="str">
        <f>IF(ISBLANK('4b) Berechnungen zu real. Wert.'!B44),"",IF(COUNTIF($B$292:$B$295,'4b) Berechnungen zu real. Wert.'!B44)+COUNTIF($B$308,'4b) Berechnungen zu real. Wert.'!B44)&gt;0,"",'4b) Berechnungen zu real. Wert.'!B44))</f>
        <v/>
      </c>
      <c r="C316" s="992"/>
      <c r="D316" s="993" t="str">
        <f t="shared" si="123"/>
        <v/>
      </c>
      <c r="E316" s="1002" t="str">
        <f>IFERROR(IF(E$7=TRUE,IF($B316="","",0/'4a) Berechnungen zu Planwerten'!E$58),""),"")</f>
        <v/>
      </c>
      <c r="F316" s="1003" t="str">
        <f>IFERROR(IF(F$7=TRUE,IF($B316="","",0/'4a) Berechnungen zu Planwerten'!F$58),""),"")</f>
        <v/>
      </c>
      <c r="G316" s="1003" t="str">
        <f>IFERROR(IF(G$7=TRUE,IF($B316="","",0/'4a) Berechnungen zu Planwerten'!G$58),""),"")</f>
        <v/>
      </c>
      <c r="H316" s="1003" t="str">
        <f>IFERROR(IF(H$7=TRUE,IF($B316="","",0/'4a) Berechnungen zu Planwerten'!H$58),""),"")</f>
        <v/>
      </c>
      <c r="I316" s="1003" t="str">
        <f>IFERROR(IF(I$7=TRUE,IF($B316="","",0/'4a) Berechnungen zu Planwerten'!I$58),""),"")</f>
        <v/>
      </c>
      <c r="J316" s="1003" t="str">
        <f>IFERROR(IF(J$7=TRUE,IF($B316="","",0/'4a) Berechnungen zu Planwerten'!J$58),""),"")</f>
        <v/>
      </c>
      <c r="K316" s="1003" t="str">
        <f>IFERROR(IF(K$7=TRUE,IF($B316="","",0/'4a) Berechnungen zu Planwerten'!K$58),""),"")</f>
        <v/>
      </c>
      <c r="L316" s="1003" t="str">
        <f>IFERROR(IF(L$7=TRUE,IF($B316="","",0/'4a) Berechnungen zu Planwerten'!L$58),""),"")</f>
        <v/>
      </c>
      <c r="M316" s="1003" t="str">
        <f>IFERROR(IF(M$7=TRUE,IF($B316="","",0/'4a) Berechnungen zu Planwerten'!M$58),""),"")</f>
        <v/>
      </c>
      <c r="N316" s="1003" t="str">
        <f>IFERROR(IF(N$7=TRUE,IF($B316="","",0/'4a) Berechnungen zu Planwerten'!N$58),""),"")</f>
        <v/>
      </c>
      <c r="O316" s="1003" t="str">
        <f>IFERROR(IF(O$7=TRUE,IF($B316="","",0/'4a) Berechnungen zu Planwerten'!O$58),""),"")</f>
        <v/>
      </c>
      <c r="P316" s="1003" t="str">
        <f>IFERROR(IF(P$7=TRUE,IF($B316="","",0/'4a) Berechnungen zu Planwerten'!P$58),""),"")</f>
        <v/>
      </c>
      <c r="Q316" s="1003" t="str">
        <f>IFERROR(IF(Q$7=TRUE,IF($B316="","",0/'4a) Berechnungen zu Planwerten'!Q$58),""),"")</f>
        <v/>
      </c>
      <c r="R316" s="1003" t="str">
        <f>IFERROR(IF(R$7=TRUE,IF($B316="","",0/'4a) Berechnungen zu Planwerten'!R$58),""),"")</f>
        <v/>
      </c>
      <c r="S316" s="1003" t="str">
        <f>IFERROR(IF(S$7=TRUE,IF($B316="","",IF('4c) Berechnungen_MFS'!$E$99="Nein",0/'4a) Berechnungen zu Planwerten'!S$58,0/('4a) Berechnungen zu Planwerten'!S$58+'4a) Berechnungen zu Planwerten'!T$58))),""),"")</f>
        <v/>
      </c>
      <c r="T316" s="1004" t="str">
        <f>IFERROR(IF(T$7=TRUE,IF($B316="","",0/'4a) Berechnungen zu Planwerten'!U$58),""),"")</f>
        <v/>
      </c>
    </row>
    <row r="317" spans="1:22" s="871" customFormat="1" ht="14.5" customHeight="1">
      <c r="A317" s="1054"/>
      <c r="B317" s="486" t="str">
        <f>IF(ISBLANK('4b) Berechnungen zu real. Wert.'!B45),"",IF(COUNTIF($B$296:$B$301,'4b) Berechnungen zu real. Wert.'!B45)+COUNTIF($B$308,'4b) Berechnungen zu real. Wert.'!B45)&gt;0,"",'4b) Berechnungen zu real. Wert.'!B45))</f>
        <v/>
      </c>
      <c r="C317" s="374"/>
      <c r="D317" s="857" t="str">
        <f t="shared" si="123"/>
        <v/>
      </c>
      <c r="E317" s="384" t="str">
        <f>IFERROR(IF(E$7=TRUE,IF($B317="","",0/'4a) Berechnungen zu Planwerten'!E$58),""),"")</f>
        <v/>
      </c>
      <c r="F317" s="386" t="str">
        <f>IFERROR(IF(F$7=TRUE,IF($B317="","",0/'4a) Berechnungen zu Planwerten'!F$58),""),"")</f>
        <v/>
      </c>
      <c r="G317" s="386" t="str">
        <f>IFERROR(IF(G$7=TRUE,IF($B317="","",0/'4a) Berechnungen zu Planwerten'!G$58),""),"")</f>
        <v/>
      </c>
      <c r="H317" s="386" t="str">
        <f>IFERROR(IF(H$7=TRUE,IF($B317="","",0/'4a) Berechnungen zu Planwerten'!H$58),""),"")</f>
        <v/>
      </c>
      <c r="I317" s="386" t="str">
        <f>IFERROR(IF(I$7=TRUE,IF($B317="","",0/'4a) Berechnungen zu Planwerten'!I$58),""),"")</f>
        <v/>
      </c>
      <c r="J317" s="386" t="str">
        <f>IFERROR(IF(J$7=TRUE,IF($B317="","",0/'4a) Berechnungen zu Planwerten'!J$58),""),"")</f>
        <v/>
      </c>
      <c r="K317" s="386" t="str">
        <f>IFERROR(IF(K$7=TRUE,IF($B317="","",0/'4a) Berechnungen zu Planwerten'!K$58),""),"")</f>
        <v/>
      </c>
      <c r="L317" s="386" t="str">
        <f>IFERROR(IF(L$7=TRUE,IF($B317="","",0/'4a) Berechnungen zu Planwerten'!L$58),""),"")</f>
        <v/>
      </c>
      <c r="M317" s="386" t="str">
        <f>IFERROR(IF(M$7=TRUE,IF($B317="","",0/'4a) Berechnungen zu Planwerten'!M$58),""),"")</f>
        <v/>
      </c>
      <c r="N317" s="386" t="str">
        <f>IFERROR(IF(N$7=TRUE,IF($B317="","",0/'4a) Berechnungen zu Planwerten'!N$58),""),"")</f>
        <v/>
      </c>
      <c r="O317" s="386" t="str">
        <f>IFERROR(IF(O$7=TRUE,IF($B317="","",0/'4a) Berechnungen zu Planwerten'!O$58),""),"")</f>
        <v/>
      </c>
      <c r="P317" s="386" t="str">
        <f>IFERROR(IF(P$7=TRUE,IF($B317="","",0/'4a) Berechnungen zu Planwerten'!P$58),""),"")</f>
        <v/>
      </c>
      <c r="Q317" s="386" t="str">
        <f>IFERROR(IF(Q$7=TRUE,IF($B317="","",0/'4a) Berechnungen zu Planwerten'!Q$58),""),"")</f>
        <v/>
      </c>
      <c r="R317" s="386" t="str">
        <f>IFERROR(IF(R$7=TRUE,IF($B317="","",0/'4a) Berechnungen zu Planwerten'!R$58),""),"")</f>
        <v/>
      </c>
      <c r="S317" s="386" t="str">
        <f>IFERROR(IF(S$7=TRUE,IF($B317="","",IF('4c) Berechnungen_MFS'!$E$99="Nein",0/'4a) Berechnungen zu Planwerten'!S$58,0/('4a) Berechnungen zu Planwerten'!S$58+'4a) Berechnungen zu Planwerten'!T$58))),""),"")</f>
        <v/>
      </c>
      <c r="T317" s="671" t="str">
        <f>IFERROR(IF(T$7=TRUE,IF($B317="","",0/'4a) Berechnungen zu Planwerten'!U$58),""),"")</f>
        <v/>
      </c>
      <c r="U317" s="1054"/>
      <c r="V317" s="1054"/>
    </row>
    <row r="318" spans="1:22" ht="14.5" customHeight="1">
      <c r="A318" s="1054"/>
      <c r="B318" s="876" t="str">
        <f>IF(ISBLANK('4b) Berechnungen zu real. Wert.'!B46),"",IF(COUNTIF($B$296:$B$301,'4b) Berechnungen zu real. Wert.'!B46)+COUNTIF($B$308,'4b) Berechnungen zu real. Wert.'!B46)&gt;0,"",'4b) Berechnungen zu real. Wert.'!B46))</f>
        <v/>
      </c>
      <c r="C318" s="869"/>
      <c r="D318" s="882" t="str">
        <f t="shared" si="123"/>
        <v/>
      </c>
      <c r="E318" s="884" t="str">
        <f>IFERROR(IF(E$7=TRUE,IF($B318="","",0/'4a) Berechnungen zu Planwerten'!E$58),""),"")</f>
        <v/>
      </c>
      <c r="F318" s="870" t="str">
        <f>IFERROR(IF(F$7=TRUE,IF($B318="","",0/'4a) Berechnungen zu Planwerten'!F$58),""),"")</f>
        <v/>
      </c>
      <c r="G318" s="870" t="str">
        <f>IFERROR(IF(G$7=TRUE,IF($B318="","",0/'4a) Berechnungen zu Planwerten'!G$58),""),"")</f>
        <v/>
      </c>
      <c r="H318" s="870" t="str">
        <f>IFERROR(IF(H$7=TRUE,IF($B318="","",0/'4a) Berechnungen zu Planwerten'!H$58),""),"")</f>
        <v/>
      </c>
      <c r="I318" s="870" t="str">
        <f>IFERROR(IF(I$7=TRUE,IF($B318="","",0/'4a) Berechnungen zu Planwerten'!I$58),""),"")</f>
        <v/>
      </c>
      <c r="J318" s="870" t="str">
        <f>IFERROR(IF(J$7=TRUE,IF($B318="","",0/'4a) Berechnungen zu Planwerten'!J$58),""),"")</f>
        <v/>
      </c>
      <c r="K318" s="870" t="str">
        <f>IFERROR(IF(K$7=TRUE,IF($B318="","",0/'4a) Berechnungen zu Planwerten'!K$58),""),"")</f>
        <v/>
      </c>
      <c r="L318" s="870" t="str">
        <f>IFERROR(IF(L$7=TRUE,IF($B318="","",0/'4a) Berechnungen zu Planwerten'!L$58),""),"")</f>
        <v/>
      </c>
      <c r="M318" s="870" t="str">
        <f>IFERROR(IF(M$7=TRUE,IF($B318="","",0/'4a) Berechnungen zu Planwerten'!M$58),""),"")</f>
        <v/>
      </c>
      <c r="N318" s="870" t="str">
        <f>IFERROR(IF(N$7=TRUE,IF($B318="","",0/'4a) Berechnungen zu Planwerten'!N$58),""),"")</f>
        <v/>
      </c>
      <c r="O318" s="870" t="str">
        <f>IFERROR(IF(O$7=TRUE,IF($B318="","",0/'4a) Berechnungen zu Planwerten'!O$58),""),"")</f>
        <v/>
      </c>
      <c r="P318" s="870" t="str">
        <f>IFERROR(IF(P$7=TRUE,IF($B318="","",0/'4a) Berechnungen zu Planwerten'!P$58),""),"")</f>
        <v/>
      </c>
      <c r="Q318" s="870" t="str">
        <f>IFERROR(IF(Q$7=TRUE,IF($B318="","",0/'4a) Berechnungen zu Planwerten'!Q$58),""),"")</f>
        <v/>
      </c>
      <c r="R318" s="870" t="str">
        <f>IFERROR(IF(R$7=TRUE,IF($B318="","",0/'4a) Berechnungen zu Planwerten'!R$58),""),"")</f>
        <v/>
      </c>
      <c r="S318" s="870" t="str">
        <f>IFERROR(IF(S$7=TRUE,IF($B318="","",IF('4c) Berechnungen_MFS'!$E$99="Nein",0/'4a) Berechnungen zu Planwerten'!S$58,0/('4a) Berechnungen zu Planwerten'!S$58+'4a) Berechnungen zu Planwerten'!T$58))),""),"")</f>
        <v/>
      </c>
      <c r="T318" s="877" t="str">
        <f>IFERROR(IF(T$7=TRUE,IF($B318="","",0/'4a) Berechnungen zu Planwerten'!U$58),""),"")</f>
        <v/>
      </c>
    </row>
    <row r="319" spans="1:22" s="871" customFormat="1" ht="14.5" customHeight="1">
      <c r="A319" s="1054"/>
      <c r="B319" s="589" t="str">
        <f>IF(ISBLANK('4b) Berechnungen zu real. Wert.'!B47),"",IF(COUNTIF($B$296:$B$301,'4b) Berechnungen zu real. Wert.'!B47)+COUNTIF($B$308,'4b) Berechnungen zu real. Wert.'!B47)&gt;0,"",'4b) Berechnungen zu real. Wert.'!B47))</f>
        <v/>
      </c>
      <c r="C319" s="372"/>
      <c r="D319" s="858" t="str">
        <f t="shared" si="123"/>
        <v/>
      </c>
      <c r="E319" s="388" t="str">
        <f>IFERROR(IF(E$7=TRUE,IF($B319="","",0/'4a) Berechnungen zu Planwerten'!E$58),""),"")</f>
        <v/>
      </c>
      <c r="F319" s="390" t="str">
        <f>IFERROR(IF(F$7=TRUE,IF($B319="","",0/'4a) Berechnungen zu Planwerten'!F$58),""),"")</f>
        <v/>
      </c>
      <c r="G319" s="390" t="str">
        <f>IFERROR(IF(G$7=TRUE,IF($B319="","",0/'4a) Berechnungen zu Planwerten'!G$58),""),"")</f>
        <v/>
      </c>
      <c r="H319" s="390" t="str">
        <f>IFERROR(IF(H$7=TRUE,IF($B319="","",0/'4a) Berechnungen zu Planwerten'!H$58),""),"")</f>
        <v/>
      </c>
      <c r="I319" s="390" t="str">
        <f>IFERROR(IF(I$7=TRUE,IF($B319="","",0/'4a) Berechnungen zu Planwerten'!I$58),""),"")</f>
        <v/>
      </c>
      <c r="J319" s="390" t="str">
        <f>IFERROR(IF(J$7=TRUE,IF($B319="","",0/'4a) Berechnungen zu Planwerten'!J$58),""),"")</f>
        <v/>
      </c>
      <c r="K319" s="390" t="str">
        <f>IFERROR(IF(K$7=TRUE,IF($B319="","",0/'4a) Berechnungen zu Planwerten'!K$58),""),"")</f>
        <v/>
      </c>
      <c r="L319" s="390" t="str">
        <f>IFERROR(IF(L$7=TRUE,IF($B319="","",0/'4a) Berechnungen zu Planwerten'!L$58),""),"")</f>
        <v/>
      </c>
      <c r="M319" s="390" t="str">
        <f>IFERROR(IF(M$7=TRUE,IF($B319="","",0/'4a) Berechnungen zu Planwerten'!M$58),""),"")</f>
        <v/>
      </c>
      <c r="N319" s="390" t="str">
        <f>IFERROR(IF(N$7=TRUE,IF($B319="","",0/'4a) Berechnungen zu Planwerten'!N$58),""),"")</f>
        <v/>
      </c>
      <c r="O319" s="390" t="str">
        <f>IFERROR(IF(O$7=TRUE,IF($B319="","",0/'4a) Berechnungen zu Planwerten'!O$58),""),"")</f>
        <v/>
      </c>
      <c r="P319" s="390" t="str">
        <f>IFERROR(IF(P$7=TRUE,IF($B319="","",0/'4a) Berechnungen zu Planwerten'!P$58),""),"")</f>
        <v/>
      </c>
      <c r="Q319" s="390" t="str">
        <f>IFERROR(IF(Q$7=TRUE,IF($B319="","",0/'4a) Berechnungen zu Planwerten'!Q$58),""),"")</f>
        <v/>
      </c>
      <c r="R319" s="390" t="str">
        <f>IFERROR(IF(R$7=TRUE,IF($B319="","",0/'4a) Berechnungen zu Planwerten'!R$58),""),"")</f>
        <v/>
      </c>
      <c r="S319" s="390" t="str">
        <f>IFERROR(IF(S$7=TRUE,IF($B319="","",IF('4c) Berechnungen_MFS'!$E$99="Nein",0/'4a) Berechnungen zu Planwerten'!S$58,0/('4a) Berechnungen zu Planwerten'!S$58+'4a) Berechnungen zu Planwerten'!T$58))),""),"")</f>
        <v/>
      </c>
      <c r="T319" s="501" t="str">
        <f>IFERROR(IF(T$7=TRUE,IF($B319="","",0/'4a) Berechnungen zu Planwerten'!U$58),""),"")</f>
        <v/>
      </c>
      <c r="U319" s="1054"/>
      <c r="V319" s="1054"/>
    </row>
    <row r="320" spans="1:22" ht="14.5" customHeight="1">
      <c r="A320" s="1054"/>
      <c r="B320" s="876" t="str">
        <f>IF(ISBLANK('4b) Berechnungen zu real. Wert.'!B48),"",IF(COUNTIF($B$296:$B$301,'4b) Berechnungen zu real. Wert.'!B48)+COUNTIF($B$308,'4b) Berechnungen zu real. Wert.'!B48)&gt;0,"",'4b) Berechnungen zu real. Wert.'!B48))</f>
        <v/>
      </c>
      <c r="C320" s="869"/>
      <c r="D320" s="882" t="str">
        <f t="shared" si="123"/>
        <v/>
      </c>
      <c r="E320" s="884" t="str">
        <f>IFERROR(IF(E$7=TRUE,IF($B320="","",0/'4a) Berechnungen zu Planwerten'!E$58),""),"")</f>
        <v/>
      </c>
      <c r="F320" s="870" t="str">
        <f>IFERROR(IF(F$7=TRUE,IF($B320="","",0/'4a) Berechnungen zu Planwerten'!F$58),""),"")</f>
        <v/>
      </c>
      <c r="G320" s="870" t="str">
        <f>IFERROR(IF(G$7=TRUE,IF($B320="","",0/'4a) Berechnungen zu Planwerten'!G$58),""),"")</f>
        <v/>
      </c>
      <c r="H320" s="870" t="str">
        <f>IFERROR(IF(H$7=TRUE,IF($B320="","",0/'4a) Berechnungen zu Planwerten'!H$58),""),"")</f>
        <v/>
      </c>
      <c r="I320" s="870" t="str">
        <f>IFERROR(IF(I$7=TRUE,IF($B320="","",0/'4a) Berechnungen zu Planwerten'!I$58),""),"")</f>
        <v/>
      </c>
      <c r="J320" s="870" t="str">
        <f>IFERROR(IF(J$7=TRUE,IF($B320="","",0/'4a) Berechnungen zu Planwerten'!J$58),""),"")</f>
        <v/>
      </c>
      <c r="K320" s="870" t="str">
        <f>IFERROR(IF(K$7=TRUE,IF($B320="","",0/'4a) Berechnungen zu Planwerten'!K$58),""),"")</f>
        <v/>
      </c>
      <c r="L320" s="870" t="str">
        <f>IFERROR(IF(L$7=TRUE,IF($B320="","",0/'4a) Berechnungen zu Planwerten'!L$58),""),"")</f>
        <v/>
      </c>
      <c r="M320" s="870" t="str">
        <f>IFERROR(IF(M$7=TRUE,IF($B320="","",0/'4a) Berechnungen zu Planwerten'!M$58),""),"")</f>
        <v/>
      </c>
      <c r="N320" s="870" t="str">
        <f>IFERROR(IF(N$7=TRUE,IF($B320="","",0/'4a) Berechnungen zu Planwerten'!N$58),""),"")</f>
        <v/>
      </c>
      <c r="O320" s="870" t="str">
        <f>IFERROR(IF(O$7=TRUE,IF($B320="","",0/'4a) Berechnungen zu Planwerten'!O$58),""),"")</f>
        <v/>
      </c>
      <c r="P320" s="870" t="str">
        <f>IFERROR(IF(P$7=TRUE,IF($B320="","",0/'4a) Berechnungen zu Planwerten'!P$58),""),"")</f>
        <v/>
      </c>
      <c r="Q320" s="870" t="str">
        <f>IFERROR(IF(Q$7=TRUE,IF($B320="","",0/'4a) Berechnungen zu Planwerten'!Q$58),""),"")</f>
        <v/>
      </c>
      <c r="R320" s="870" t="str">
        <f>IFERROR(IF(R$7=TRUE,IF($B320="","",0/'4a) Berechnungen zu Planwerten'!R$58),""),"")</f>
        <v/>
      </c>
      <c r="S320" s="870" t="str">
        <f>IFERROR(IF(S$7=TRUE,IF($B320="","",IF('4c) Berechnungen_MFS'!$E$99="Nein",0/'4a) Berechnungen zu Planwerten'!S$58,0/('4a) Berechnungen zu Planwerten'!S$58+'4a) Berechnungen zu Planwerten'!T$58))),""),"")</f>
        <v/>
      </c>
      <c r="T320" s="877" t="str">
        <f>IFERROR(IF(T$7=TRUE,IF($B320="","",0/'4a) Berechnungen zu Planwerten'!U$58),""),"")</f>
        <v/>
      </c>
    </row>
    <row r="321" spans="1:22" s="871" customFormat="1" ht="14.5" customHeight="1">
      <c r="A321" s="1054"/>
      <c r="B321" s="589" t="str">
        <f>IF(ISBLANK('4b) Berechnungen zu real. Wert.'!B49),"",IF(COUNTIF($B$296:$B$301,'4b) Berechnungen zu real. Wert.'!B49)+COUNTIF($B$308,'4b) Berechnungen zu real. Wert.'!B49)&gt;0,"",'4b) Berechnungen zu real. Wert.'!B49))</f>
        <v/>
      </c>
      <c r="C321" s="372"/>
      <c r="D321" s="858" t="str">
        <f t="shared" si="123"/>
        <v/>
      </c>
      <c r="E321" s="388" t="str">
        <f>IFERROR(IF(E$7=TRUE,IF($B321="","",0/'4a) Berechnungen zu Planwerten'!E$58),""),"")</f>
        <v/>
      </c>
      <c r="F321" s="390" t="str">
        <f>IFERROR(IF(F$7=TRUE,IF($B321="","",0/'4a) Berechnungen zu Planwerten'!F$58),""),"")</f>
        <v/>
      </c>
      <c r="G321" s="390" t="str">
        <f>IFERROR(IF(G$7=TRUE,IF($B321="","",0/'4a) Berechnungen zu Planwerten'!G$58),""),"")</f>
        <v/>
      </c>
      <c r="H321" s="390" t="str">
        <f>IFERROR(IF(H$7=TRUE,IF($B321="","",0/'4a) Berechnungen zu Planwerten'!H$58),""),"")</f>
        <v/>
      </c>
      <c r="I321" s="390" t="str">
        <f>IFERROR(IF(I$7=TRUE,IF($B321="","",0/'4a) Berechnungen zu Planwerten'!I$58),""),"")</f>
        <v/>
      </c>
      <c r="J321" s="390" t="str">
        <f>IFERROR(IF(J$7=TRUE,IF($B321="","",0/'4a) Berechnungen zu Planwerten'!J$58),""),"")</f>
        <v/>
      </c>
      <c r="K321" s="390" t="str">
        <f>IFERROR(IF(K$7=TRUE,IF($B321="","",0/'4a) Berechnungen zu Planwerten'!K$58),""),"")</f>
        <v/>
      </c>
      <c r="L321" s="390" t="str">
        <f>IFERROR(IF(L$7=TRUE,IF($B321="","",0/'4a) Berechnungen zu Planwerten'!L$58),""),"")</f>
        <v/>
      </c>
      <c r="M321" s="390" t="str">
        <f>IFERROR(IF(M$7=TRUE,IF($B321="","",0/'4a) Berechnungen zu Planwerten'!M$58),""),"")</f>
        <v/>
      </c>
      <c r="N321" s="390" t="str">
        <f>IFERROR(IF(N$7=TRUE,IF($B321="","",0/'4a) Berechnungen zu Planwerten'!N$58),""),"")</f>
        <v/>
      </c>
      <c r="O321" s="390" t="str">
        <f>IFERROR(IF(O$7=TRUE,IF($B321="","",0/'4a) Berechnungen zu Planwerten'!O$58),""),"")</f>
        <v/>
      </c>
      <c r="P321" s="390" t="str">
        <f>IFERROR(IF(P$7=TRUE,IF($B321="","",0/'4a) Berechnungen zu Planwerten'!P$58),""),"")</f>
        <v/>
      </c>
      <c r="Q321" s="390" t="str">
        <f>IFERROR(IF(Q$7=TRUE,IF($B321="","",0/'4a) Berechnungen zu Planwerten'!Q$58),""),"")</f>
        <v/>
      </c>
      <c r="R321" s="390" t="str">
        <f>IFERROR(IF(R$7=TRUE,IF($B321="","",0/'4a) Berechnungen zu Planwerten'!R$58),""),"")</f>
        <v/>
      </c>
      <c r="S321" s="390" t="str">
        <f>IFERROR(IF(S$7=TRUE,IF($B321="","",IF('4c) Berechnungen_MFS'!$E$99="Nein",0/'4a) Berechnungen zu Planwerten'!S$58,0/('4a) Berechnungen zu Planwerten'!S$58+'4a) Berechnungen zu Planwerten'!T$58))),""),"")</f>
        <v/>
      </c>
      <c r="T321" s="501" t="str">
        <f>IFERROR(IF(T$7=TRUE,IF($B321="","",0/'4a) Berechnungen zu Planwerten'!U$58),""),"")</f>
        <v/>
      </c>
      <c r="U321" s="1054"/>
      <c r="V321" s="1054"/>
    </row>
    <row r="322" spans="1:22" ht="14.5" customHeight="1" thickBot="1">
      <c r="A322" s="1054"/>
      <c r="B322" s="991" t="str">
        <f>IF(ISBLANK('4b) Berechnungen zu real. Wert.'!B50),"",IF(COUNTIF($B$296:$B$301,'4b) Berechnungen zu real. Wert.'!B50)+COUNTIF($B$308,'4b) Berechnungen zu real. Wert.'!B50)&gt;0,"",'4b) Berechnungen zu real. Wert.'!B50))</f>
        <v/>
      </c>
      <c r="C322" s="992"/>
      <c r="D322" s="993" t="str">
        <f t="shared" si="123"/>
        <v/>
      </c>
      <c r="E322" s="1005" t="str">
        <f>IFERROR(IF(E$7=TRUE,IF($B322="","",0/'4a) Berechnungen zu Planwerten'!E$58),""),"")</f>
        <v/>
      </c>
      <c r="F322" s="1003" t="str">
        <f>IFERROR(IF(F$7=TRUE,IF($B322="","",0/'4a) Berechnungen zu Planwerten'!F$58),""),"")</f>
        <v/>
      </c>
      <c r="G322" s="1003" t="str">
        <f>IFERROR(IF(G$7=TRUE,IF($B322="","",0/'4a) Berechnungen zu Planwerten'!G$58),""),"")</f>
        <v/>
      </c>
      <c r="H322" s="1003" t="str">
        <f>IFERROR(IF(H$7=TRUE,IF($B322="","",0/'4a) Berechnungen zu Planwerten'!H$58),""),"")</f>
        <v/>
      </c>
      <c r="I322" s="1003" t="str">
        <f>IFERROR(IF(I$7=TRUE,IF($B322="","",0/'4a) Berechnungen zu Planwerten'!I$58),""),"")</f>
        <v/>
      </c>
      <c r="J322" s="1003" t="str">
        <f>IFERROR(IF(J$7=TRUE,IF($B322="","",0/'4a) Berechnungen zu Planwerten'!J$58),""),"")</f>
        <v/>
      </c>
      <c r="K322" s="1003" t="str">
        <f>IFERROR(IF(K$7=TRUE,IF($B322="","",0/'4a) Berechnungen zu Planwerten'!K$58),""),"")</f>
        <v/>
      </c>
      <c r="L322" s="1003" t="str">
        <f>IFERROR(IF(L$7=TRUE,IF($B322="","",0/'4a) Berechnungen zu Planwerten'!L$58),""),"")</f>
        <v/>
      </c>
      <c r="M322" s="1003" t="str">
        <f>IFERROR(IF(M$7=TRUE,IF($B322="","",0/'4a) Berechnungen zu Planwerten'!M$58),""),"")</f>
        <v/>
      </c>
      <c r="N322" s="1003" t="str">
        <f>IFERROR(IF(N$7=TRUE,IF($B322="","",0/'4a) Berechnungen zu Planwerten'!N$58),""),"")</f>
        <v/>
      </c>
      <c r="O322" s="1003" t="str">
        <f>IFERROR(IF(O$7=TRUE,IF($B322="","",0/'4a) Berechnungen zu Planwerten'!O$58),""),"")</f>
        <v/>
      </c>
      <c r="P322" s="1003" t="str">
        <f>IFERROR(IF(P$7=TRUE,IF($B322="","",0/'4a) Berechnungen zu Planwerten'!P$58),""),"")</f>
        <v/>
      </c>
      <c r="Q322" s="1003" t="str">
        <f>IFERROR(IF(Q$7=TRUE,IF($B322="","",0/'4a) Berechnungen zu Planwerten'!Q$58),""),"")</f>
        <v/>
      </c>
      <c r="R322" s="1003" t="str">
        <f>IFERROR(IF(R$7=TRUE,IF($B322="","",0/'4a) Berechnungen zu Planwerten'!R$58),""),"")</f>
        <v/>
      </c>
      <c r="S322" s="1003" t="str">
        <f>IFERROR(IF(S$7=TRUE,IF($B322="","",IF('4c) Berechnungen_MFS'!$E$99="Nein",0/'4a) Berechnungen zu Planwerten'!S$58,0/('4a) Berechnungen zu Planwerten'!S$58+'4a) Berechnungen zu Planwerten'!T$58))),""),"")</f>
        <v/>
      </c>
      <c r="T322" s="1004" t="str">
        <f>IFERROR(IF(T$7=TRUE,IF($B322="","",0/'4a) Berechnungen zu Planwerten'!U$58),""),"")</f>
        <v/>
      </c>
    </row>
    <row r="323" spans="1:22" ht="14.5" customHeight="1">
      <c r="A323" s="1054"/>
      <c r="B323" s="366" t="str">
        <f>IF(ISBLANK('4b) Berechnungen zu real. Wert.'!B51),"",IF(COUNTIF($B$302:$B$307,'4b) Berechnungen zu real. Wert.'!B51)+COUNTIF($B$308,'4b) Berechnungen zu real. Wert.'!B51)&gt;0,"",'4b) Berechnungen zu real. Wert.'!B51))</f>
        <v/>
      </c>
      <c r="C323" s="373"/>
      <c r="D323" s="367" t="str">
        <f t="shared" ref="D323:D328" si="124">IF(B323="","","%")</f>
        <v/>
      </c>
      <c r="E323" s="380" t="str">
        <f>IFERROR(IF(E$7=TRUE,IF($B323="","",0/'4a) Berechnungen zu Planwerten'!E$58),""),"")</f>
        <v/>
      </c>
      <c r="F323" s="381" t="str">
        <f>IFERROR(IF(F$7=TRUE,IF($B323="","",0/'4a) Berechnungen zu Planwerten'!F$58),""),"")</f>
        <v/>
      </c>
      <c r="G323" s="381" t="str">
        <f>IFERROR(IF(G$7=TRUE,IF($B323="","",0/'4a) Berechnungen zu Planwerten'!G$58),""),"")</f>
        <v/>
      </c>
      <c r="H323" s="381" t="str">
        <f>IFERROR(IF(H$7=TRUE,IF($B323="","",0/'4a) Berechnungen zu Planwerten'!H$58),""),"")</f>
        <v/>
      </c>
      <c r="I323" s="381" t="str">
        <f>IFERROR(IF(I$7=TRUE,IF($B323="","",0/'4a) Berechnungen zu Planwerten'!I$58),""),"")</f>
        <v/>
      </c>
      <c r="J323" s="382" t="str">
        <f>IFERROR(IF(J$7=TRUE,IF($B323="","",0/'4a) Berechnungen zu Planwerten'!J$58),""),"")</f>
        <v/>
      </c>
      <c r="K323" s="381" t="str">
        <f>IFERROR(IF(K$7=TRUE,IF($B323="","",0/'4a) Berechnungen zu Planwerten'!K$58),""),"")</f>
        <v/>
      </c>
      <c r="L323" s="381" t="str">
        <f>IFERROR(IF(L$7=TRUE,IF($B323="","",0/'4a) Berechnungen zu Planwerten'!L$58),""),"")</f>
        <v/>
      </c>
      <c r="M323" s="381" t="str">
        <f>IFERROR(IF(M$7=TRUE,IF($B323="","",0/'4a) Berechnungen zu Planwerten'!M$58),""),"")</f>
        <v/>
      </c>
      <c r="N323" s="381" t="str">
        <f>IFERROR(IF(N$7=TRUE,IF($B323="","",0/'4a) Berechnungen zu Planwerten'!N$58),""),"")</f>
        <v/>
      </c>
      <c r="O323" s="381" t="str">
        <f>IFERROR(IF(O$7=TRUE,IF($B323="","",0/'4a) Berechnungen zu Planwerten'!O$58),""),"")</f>
        <v/>
      </c>
      <c r="P323" s="381" t="str">
        <f>IFERROR(IF(P$7=TRUE,IF($B323="","",0/'4a) Berechnungen zu Planwerten'!P$58),""),"")</f>
        <v/>
      </c>
      <c r="Q323" s="381" t="str">
        <f>IFERROR(IF(Q$7=TRUE,IF($B323="","",0/'4a) Berechnungen zu Planwerten'!Q$58),""),"")</f>
        <v/>
      </c>
      <c r="R323" s="381" t="str">
        <f>IFERROR(IF(R$7=TRUE,IF($B323="","",0/'4a) Berechnungen zu Planwerten'!R$58),""),"")</f>
        <v/>
      </c>
      <c r="S323" s="381" t="str">
        <f>IFERROR(IF(S$7=TRUE,IF($B323="","",IF('4c) Berechnungen_MFS'!$E$99="Nein",0/'4a) Berechnungen zu Planwerten'!S$58,0/('4a) Berechnungen zu Planwerten'!S$58+'4a) Berechnungen zu Planwerten'!T$58))),""),"")</f>
        <v/>
      </c>
      <c r="T323" s="383" t="str">
        <f>IFERROR(IF(T$7=TRUE,IF($B323="","",0/'4a) Berechnungen zu Planwerten'!U$58),""),"")</f>
        <v/>
      </c>
    </row>
    <row r="324" spans="1:22" ht="14.5" customHeight="1">
      <c r="A324" s="1054"/>
      <c r="B324" s="997" t="str">
        <f>IF(ISBLANK('4b) Berechnungen zu real. Wert.'!B52),"",IF(COUNTIF($B$302:$B$307,'4b) Berechnungen zu real. Wert.'!B52)+COUNTIF($B$308,'4b) Berechnungen zu real. Wert.'!B52)&gt;0,"",'4b) Berechnungen zu real. Wert.'!B52))</f>
        <v/>
      </c>
      <c r="C324" s="998"/>
      <c r="D324" s="941" t="str">
        <f t="shared" si="124"/>
        <v/>
      </c>
      <c r="E324" s="982" t="str">
        <f>IFERROR(IF(E$7=TRUE,IF($B324="","",0/'4a) Berechnungen zu Planwerten'!E$58),""),"")</f>
        <v/>
      </c>
      <c r="F324" s="983" t="str">
        <f>IFERROR(IF(F$7=TRUE,IF($B324="","",0/'4a) Berechnungen zu Planwerten'!F$58),""),"")</f>
        <v/>
      </c>
      <c r="G324" s="983" t="str">
        <f>IFERROR(IF(G$7=TRUE,IF($B324="","",0/'4a) Berechnungen zu Planwerten'!G$58),""),"")</f>
        <v/>
      </c>
      <c r="H324" s="983" t="str">
        <f>IFERROR(IF(H$7=TRUE,IF($B324="","",0/'4a) Berechnungen zu Planwerten'!H$58),""),"")</f>
        <v/>
      </c>
      <c r="I324" s="983" t="str">
        <f>IFERROR(IF(I$7=TRUE,IF($B324="","",0/'4a) Berechnungen zu Planwerten'!I$58),""),"")</f>
        <v/>
      </c>
      <c r="J324" s="984" t="str">
        <f>IFERROR(IF(J$7=TRUE,IF($B324="","",0/'4a) Berechnungen zu Planwerten'!J$58),""),"")</f>
        <v/>
      </c>
      <c r="K324" s="983" t="str">
        <f>IFERROR(IF(K$7=TRUE,IF($B324="","",0/'4a) Berechnungen zu Planwerten'!K$58),""),"")</f>
        <v/>
      </c>
      <c r="L324" s="983" t="str">
        <f>IFERROR(IF(L$7=TRUE,IF($B324="","",0/'4a) Berechnungen zu Planwerten'!L$58),""),"")</f>
        <v/>
      </c>
      <c r="M324" s="983" t="str">
        <f>IFERROR(IF(M$7=TRUE,IF($B324="","",0/'4a) Berechnungen zu Planwerten'!M$58),""),"")</f>
        <v/>
      </c>
      <c r="N324" s="983" t="str">
        <f>IFERROR(IF(N$7=TRUE,IF($B324="","",0/'4a) Berechnungen zu Planwerten'!N$58),""),"")</f>
        <v/>
      </c>
      <c r="O324" s="983" t="str">
        <f>IFERROR(IF(O$7=TRUE,IF($B324="","",0/'4a) Berechnungen zu Planwerten'!O$58),""),"")</f>
        <v/>
      </c>
      <c r="P324" s="983" t="str">
        <f>IFERROR(IF(P$7=TRUE,IF($B324="","",0/'4a) Berechnungen zu Planwerten'!P$58),""),"")</f>
        <v/>
      </c>
      <c r="Q324" s="983" t="str">
        <f>IFERROR(IF(Q$7=TRUE,IF($B324="","",0/'4a) Berechnungen zu Planwerten'!Q$58),""),"")</f>
        <v/>
      </c>
      <c r="R324" s="983" t="str">
        <f>IFERROR(IF(R$7=TRUE,IF($B324="","",0/'4a) Berechnungen zu Planwerten'!R$58),""),"")</f>
        <v/>
      </c>
      <c r="S324" s="983" t="str">
        <f>IFERROR(IF(S$7=TRUE,IF($B324="","",IF('4c) Berechnungen_MFS'!$E$99="Nein",0/'4a) Berechnungen zu Planwerten'!S$58,0/('4a) Berechnungen zu Planwerten'!S$58+'4a) Berechnungen zu Planwerten'!T$58))),""),"")</f>
        <v/>
      </c>
      <c r="T324" s="985" t="str">
        <f>IFERROR(IF(T$7=TRUE,IF($B324="","",0/'4a) Berechnungen zu Planwerten'!U$58),""),"")</f>
        <v/>
      </c>
    </row>
    <row r="325" spans="1:22" ht="14.5" customHeight="1">
      <c r="A325" s="1054"/>
      <c r="B325" s="366" t="str">
        <f>IF(ISBLANK('4b) Berechnungen zu real. Wert.'!B53),"",IF(COUNTIF($B$302:$B$307,'4b) Berechnungen zu real. Wert.'!B53)+COUNTIF($B$308,'4b) Berechnungen zu real. Wert.'!B53)&gt;0,"",'4b) Berechnungen zu real. Wert.'!B53))</f>
        <v/>
      </c>
      <c r="C325" s="373"/>
      <c r="D325" s="367" t="str">
        <f t="shared" si="124"/>
        <v/>
      </c>
      <c r="E325" s="380" t="str">
        <f>IFERROR(IF(E$7=TRUE,IF($B325="","",0/'4a) Berechnungen zu Planwerten'!E$58),""),"")</f>
        <v/>
      </c>
      <c r="F325" s="381" t="str">
        <f>IFERROR(IF(F$7=TRUE,IF($B325="","",0/'4a) Berechnungen zu Planwerten'!F$58),""),"")</f>
        <v/>
      </c>
      <c r="G325" s="381" t="str">
        <f>IFERROR(IF(G$7=TRUE,IF($B325="","",0/'4a) Berechnungen zu Planwerten'!G$58),""),"")</f>
        <v/>
      </c>
      <c r="H325" s="381" t="str">
        <f>IFERROR(IF(H$7=TRUE,IF($B325="","",0/'4a) Berechnungen zu Planwerten'!H$58),""),"")</f>
        <v/>
      </c>
      <c r="I325" s="381" t="str">
        <f>IFERROR(IF(I$7=TRUE,IF($B325="","",0/'4a) Berechnungen zu Planwerten'!I$58),""),"")</f>
        <v/>
      </c>
      <c r="J325" s="382" t="str">
        <f>IFERROR(IF(J$7=TRUE,IF($B325="","",0/'4a) Berechnungen zu Planwerten'!J$58),""),"")</f>
        <v/>
      </c>
      <c r="K325" s="381" t="str">
        <f>IFERROR(IF(K$7=TRUE,IF($B325="","",0/'4a) Berechnungen zu Planwerten'!K$58),""),"")</f>
        <v/>
      </c>
      <c r="L325" s="381" t="str">
        <f>IFERROR(IF(L$7=TRUE,IF($B325="","",0/'4a) Berechnungen zu Planwerten'!L$58),""),"")</f>
        <v/>
      </c>
      <c r="M325" s="381" t="str">
        <f>IFERROR(IF(M$7=TRUE,IF($B325="","",0/'4a) Berechnungen zu Planwerten'!M$58),""),"")</f>
        <v/>
      </c>
      <c r="N325" s="381" t="str">
        <f>IFERROR(IF(N$7=TRUE,IF($B325="","",0/'4a) Berechnungen zu Planwerten'!N$58),""),"")</f>
        <v/>
      </c>
      <c r="O325" s="381" t="str">
        <f>IFERROR(IF(O$7=TRUE,IF($B325="","",0/'4a) Berechnungen zu Planwerten'!O$58),""),"")</f>
        <v/>
      </c>
      <c r="P325" s="381" t="str">
        <f>IFERROR(IF(P$7=TRUE,IF($B325="","",0/'4a) Berechnungen zu Planwerten'!P$58),""),"")</f>
        <v/>
      </c>
      <c r="Q325" s="381" t="str">
        <f>IFERROR(IF(Q$7=TRUE,IF($B325="","",0/'4a) Berechnungen zu Planwerten'!Q$58),""),"")</f>
        <v/>
      </c>
      <c r="R325" s="381" t="str">
        <f>IFERROR(IF(R$7=TRUE,IF($B325="","",0/'4a) Berechnungen zu Planwerten'!R$58),""),"")</f>
        <v/>
      </c>
      <c r="S325" s="381" t="str">
        <f>IFERROR(IF(S$7=TRUE,IF($B325="","",IF('4c) Berechnungen_MFS'!$E$99="Nein",0/'4a) Berechnungen zu Planwerten'!S$58,0/('4a) Berechnungen zu Planwerten'!S$58+'4a) Berechnungen zu Planwerten'!T$58))),""),"")</f>
        <v/>
      </c>
      <c r="T325" s="383" t="str">
        <f>IFERROR(IF(T$7=TRUE,IF($B325="","",0/'4a) Berechnungen zu Planwerten'!U$58),""),"")</f>
        <v/>
      </c>
    </row>
    <row r="326" spans="1:22" ht="14.5" customHeight="1">
      <c r="A326" s="1054"/>
      <c r="B326" s="997" t="str">
        <f>IF(ISBLANK('4b) Berechnungen zu real. Wert.'!B54),"",IF(COUNTIF($B$302:$B$307,'4b) Berechnungen zu real. Wert.'!B54)+COUNTIF($B$308,'4b) Berechnungen zu real. Wert.'!B54)&gt;0,"",'4b) Berechnungen zu real. Wert.'!B54))</f>
        <v/>
      </c>
      <c r="C326" s="998"/>
      <c r="D326" s="941" t="str">
        <f t="shared" si="124"/>
        <v/>
      </c>
      <c r="E326" s="982" t="str">
        <f>IFERROR(IF(E$7=TRUE,IF($B326="","",0/'4a) Berechnungen zu Planwerten'!E$58),""),"")</f>
        <v/>
      </c>
      <c r="F326" s="983" t="str">
        <f>IFERROR(IF(F$7=TRUE,IF($B326="","",0/'4a) Berechnungen zu Planwerten'!F$58),""),"")</f>
        <v/>
      </c>
      <c r="G326" s="983" t="str">
        <f>IFERROR(IF(G$7=TRUE,IF($B326="","",0/'4a) Berechnungen zu Planwerten'!G$58),""),"")</f>
        <v/>
      </c>
      <c r="H326" s="983" t="str">
        <f>IFERROR(IF(H$7=TRUE,IF($B326="","",0/'4a) Berechnungen zu Planwerten'!H$58),""),"")</f>
        <v/>
      </c>
      <c r="I326" s="983" t="str">
        <f>IFERROR(IF(I$7=TRUE,IF($B326="","",0/'4a) Berechnungen zu Planwerten'!I$58),""),"")</f>
        <v/>
      </c>
      <c r="J326" s="984" t="str">
        <f>IFERROR(IF(J$7=TRUE,IF($B326="","",0/'4a) Berechnungen zu Planwerten'!J$58),""),"")</f>
        <v/>
      </c>
      <c r="K326" s="983" t="str">
        <f>IFERROR(IF(K$7=TRUE,IF($B326="","",0/'4a) Berechnungen zu Planwerten'!K$58),""),"")</f>
        <v/>
      </c>
      <c r="L326" s="983" t="str">
        <f>IFERROR(IF(L$7=TRUE,IF($B326="","",0/'4a) Berechnungen zu Planwerten'!L$58),""),"")</f>
        <v/>
      </c>
      <c r="M326" s="983" t="str">
        <f>IFERROR(IF(M$7=TRUE,IF($B326="","",0/'4a) Berechnungen zu Planwerten'!M$58),""),"")</f>
        <v/>
      </c>
      <c r="N326" s="983" t="str">
        <f>IFERROR(IF(N$7=TRUE,IF($B326="","",0/'4a) Berechnungen zu Planwerten'!N$58),""),"")</f>
        <v/>
      </c>
      <c r="O326" s="983" t="str">
        <f>IFERROR(IF(O$7=TRUE,IF($B326="","",0/'4a) Berechnungen zu Planwerten'!O$58),""),"")</f>
        <v/>
      </c>
      <c r="P326" s="983" t="str">
        <f>IFERROR(IF(P$7=TRUE,IF($B326="","",0/'4a) Berechnungen zu Planwerten'!P$58),""),"")</f>
        <v/>
      </c>
      <c r="Q326" s="983" t="str">
        <f>IFERROR(IF(Q$7=TRUE,IF($B326="","",0/'4a) Berechnungen zu Planwerten'!Q$58),""),"")</f>
        <v/>
      </c>
      <c r="R326" s="983" t="str">
        <f>IFERROR(IF(R$7=TRUE,IF($B326="","",0/'4a) Berechnungen zu Planwerten'!R$58),""),"")</f>
        <v/>
      </c>
      <c r="S326" s="983" t="str">
        <f>IFERROR(IF(S$7=TRUE,IF($B326="","",IF('4c) Berechnungen_MFS'!$E$99="Nein",0/'4a) Berechnungen zu Planwerten'!S$58,0/('4a) Berechnungen zu Planwerten'!S$58+'4a) Berechnungen zu Planwerten'!T$58))),""),"")</f>
        <v/>
      </c>
      <c r="T326" s="985" t="str">
        <f>IFERROR(IF(T$7=TRUE,IF($B326="","",0/'4a) Berechnungen zu Planwerten'!U$58),""),"")</f>
        <v/>
      </c>
    </row>
    <row r="327" spans="1:22" ht="14.5" customHeight="1">
      <c r="A327" s="1054"/>
      <c r="B327" s="366" t="str">
        <f>IF(ISBLANK('4b) Berechnungen zu real. Wert.'!B55),"",IF(COUNTIF($B$302:$B$307,'4b) Berechnungen zu real. Wert.'!B55)+COUNTIF($B$308,'4b) Berechnungen zu real. Wert.'!B55)&gt;0,"",'4b) Berechnungen zu real. Wert.'!B55))</f>
        <v/>
      </c>
      <c r="C327" s="373"/>
      <c r="D327" s="367" t="str">
        <f t="shared" si="124"/>
        <v/>
      </c>
      <c r="E327" s="380" t="str">
        <f>IFERROR(IF(E$7=TRUE,IF($B327="","",0/'4a) Berechnungen zu Planwerten'!E$58),""),"")</f>
        <v/>
      </c>
      <c r="F327" s="381" t="str">
        <f>IFERROR(IF(F$7=TRUE,IF($B327="","",0/'4a) Berechnungen zu Planwerten'!F$58),""),"")</f>
        <v/>
      </c>
      <c r="G327" s="381" t="str">
        <f>IFERROR(IF(G$7=TRUE,IF($B327="","",0/'4a) Berechnungen zu Planwerten'!G$58),""),"")</f>
        <v/>
      </c>
      <c r="H327" s="381" t="str">
        <f>IFERROR(IF(H$7=TRUE,IF($B327="","",0/'4a) Berechnungen zu Planwerten'!H$58),""),"")</f>
        <v/>
      </c>
      <c r="I327" s="381" t="str">
        <f>IFERROR(IF(I$7=TRUE,IF($B327="","",0/'4a) Berechnungen zu Planwerten'!I$58),""),"")</f>
        <v/>
      </c>
      <c r="J327" s="382" t="str">
        <f>IFERROR(IF(J$7=TRUE,IF($B327="","",0/'4a) Berechnungen zu Planwerten'!J$58),""),"")</f>
        <v/>
      </c>
      <c r="K327" s="381" t="str">
        <f>IFERROR(IF(K$7=TRUE,IF($B327="","",0/'4a) Berechnungen zu Planwerten'!K$58),""),"")</f>
        <v/>
      </c>
      <c r="L327" s="381" t="str">
        <f>IFERROR(IF(L$7=TRUE,IF($B327="","",0/'4a) Berechnungen zu Planwerten'!L$58),""),"")</f>
        <v/>
      </c>
      <c r="M327" s="381" t="str">
        <f>IFERROR(IF(M$7=TRUE,IF($B327="","",0/'4a) Berechnungen zu Planwerten'!M$58),""),"")</f>
        <v/>
      </c>
      <c r="N327" s="381" t="str">
        <f>IFERROR(IF(N$7=TRUE,IF($B327="","",0/'4a) Berechnungen zu Planwerten'!N$58),""),"")</f>
        <v/>
      </c>
      <c r="O327" s="381" t="str">
        <f>IFERROR(IF(O$7=TRUE,IF($B327="","",0/'4a) Berechnungen zu Planwerten'!O$58),""),"")</f>
        <v/>
      </c>
      <c r="P327" s="381" t="str">
        <f>IFERROR(IF(P$7=TRUE,IF($B327="","",0/'4a) Berechnungen zu Planwerten'!P$58),""),"")</f>
        <v/>
      </c>
      <c r="Q327" s="381" t="str">
        <f>IFERROR(IF(Q$7=TRUE,IF($B327="","",0/'4a) Berechnungen zu Planwerten'!Q$58),""),"")</f>
        <v/>
      </c>
      <c r="R327" s="381" t="str">
        <f>IFERROR(IF(R$7=TRUE,IF($B327="","",0/'4a) Berechnungen zu Planwerten'!R$58),""),"")</f>
        <v/>
      </c>
      <c r="S327" s="381" t="str">
        <f>IFERROR(IF(S$7=TRUE,IF($B327="","",IF('4c) Berechnungen_MFS'!$E$99="Nein",0/'4a) Berechnungen zu Planwerten'!S$58,0/('4a) Berechnungen zu Planwerten'!S$58+'4a) Berechnungen zu Planwerten'!T$58))),""),"")</f>
        <v/>
      </c>
      <c r="T327" s="383" t="str">
        <f>IFERROR(IF(T$7=TRUE,IF($B327="","",0/'4a) Berechnungen zu Planwerten'!U$58),""),"")</f>
        <v/>
      </c>
    </row>
    <row r="328" spans="1:22" ht="14.5" customHeight="1" thickBot="1">
      <c r="A328" s="1054"/>
      <c r="B328" s="1072" t="str">
        <f>IF(ISBLANK('4b) Berechnungen zu real. Wert.'!B56),"",IF(COUNTIF($B$302:$B$307,'4b) Berechnungen zu real. Wert.'!B56)+COUNTIF($B$308,'4b) Berechnungen zu real. Wert.'!B56)&gt;0,"",'4b) Berechnungen zu real. Wert.'!B56))</f>
        <v/>
      </c>
      <c r="C328" s="1073"/>
      <c r="D328" s="1009" t="str">
        <f t="shared" si="124"/>
        <v/>
      </c>
      <c r="E328" s="1074" t="str">
        <f>IFERROR(IF(E$7=TRUE,IF($B328="","",0/'4a) Berechnungen zu Planwerten'!E$58),""),"")</f>
        <v/>
      </c>
      <c r="F328" s="1074" t="str">
        <f>IFERROR(IF(F$7=TRUE,IF($B328="","",0/'4a) Berechnungen zu Planwerten'!F$58),""),"")</f>
        <v/>
      </c>
      <c r="G328" s="1074" t="str">
        <f>IFERROR(IF(G$7=TRUE,IF($B328="","",0/'4a) Berechnungen zu Planwerten'!G$58),""),"")</f>
        <v/>
      </c>
      <c r="H328" s="1074" t="str">
        <f>IFERROR(IF(H$7=TRUE,IF($B328="","",0/'4a) Berechnungen zu Planwerten'!H$58),""),"")</f>
        <v/>
      </c>
      <c r="I328" s="1074" t="str">
        <f>IFERROR(IF(I$7=TRUE,IF($B328="","",0/'4a) Berechnungen zu Planwerten'!I$58),""),"")</f>
        <v/>
      </c>
      <c r="J328" s="1075" t="str">
        <f>IFERROR(IF(J$7=TRUE,IF($B328="","",0/'4a) Berechnungen zu Planwerten'!J$58),""),"")</f>
        <v/>
      </c>
      <c r="K328" s="1074" t="str">
        <f>IFERROR(IF(K$7=TRUE,IF($B328="","",0/'4a) Berechnungen zu Planwerten'!K$58),""),"")</f>
        <v/>
      </c>
      <c r="L328" s="1074" t="str">
        <f>IFERROR(IF(L$7=TRUE,IF($B328="","",0/'4a) Berechnungen zu Planwerten'!L$58),""),"")</f>
        <v/>
      </c>
      <c r="M328" s="1074" t="str">
        <f>IFERROR(IF(M$7=TRUE,IF($B328="","",0/'4a) Berechnungen zu Planwerten'!M$58),""),"")</f>
        <v/>
      </c>
      <c r="N328" s="1074" t="str">
        <f>IFERROR(IF(N$7=TRUE,IF($B328="","",0/'4a) Berechnungen zu Planwerten'!N$58),""),"")</f>
        <v/>
      </c>
      <c r="O328" s="1074" t="str">
        <f>IFERROR(IF(O$7=TRUE,IF($B328="","",0/'4a) Berechnungen zu Planwerten'!O$58),""),"")</f>
        <v/>
      </c>
      <c r="P328" s="1074" t="str">
        <f>IFERROR(IF(P$7=TRUE,IF($B328="","",0/'4a) Berechnungen zu Planwerten'!P$58),""),"")</f>
        <v/>
      </c>
      <c r="Q328" s="1074" t="str">
        <f>IFERROR(IF(Q$7=TRUE,IF($B328="","",0/'4a) Berechnungen zu Planwerten'!Q$58),""),"")</f>
        <v/>
      </c>
      <c r="R328" s="1074" t="str">
        <f>IFERROR(IF(R$7=TRUE,IF($B328="","",0/'4a) Berechnungen zu Planwerten'!R$58),""),"")</f>
        <v/>
      </c>
      <c r="S328" s="1074" t="str">
        <f>IFERROR(IF(S$7=TRUE,IF($B328="","",IF('4c) Berechnungen_MFS'!$E$99="Nein",0/'4a) Berechnungen zu Planwerten'!S$58,0/('4a) Berechnungen zu Planwerten'!S$58+'4a) Berechnungen zu Planwerten'!T$58))),""),"")</f>
        <v/>
      </c>
      <c r="T328" s="1076" t="str">
        <f>IFERROR(IF(T$7=TRUE,IF($B328="","",0/'4a) Berechnungen zu Planwerten'!U$58),""),"")</f>
        <v/>
      </c>
    </row>
    <row r="329" spans="1:22" ht="14.5" customHeight="1" thickBot="1">
      <c r="A329" s="1054"/>
      <c r="B329" s="560" t="str">
        <f>IF(ISBLANK('4b) Berechnungen zu real. Wert.'!B57),"",IF(COUNTIF($B$288:$B$308,'4b) Berechnungen zu real. Wert.'!B57)&gt;0,"",'4b) Berechnungen zu real. Wert.'!B57))</f>
        <v/>
      </c>
      <c r="C329" s="978"/>
      <c r="D329" s="979" t="str">
        <f t="shared" si="123"/>
        <v/>
      </c>
      <c r="E329" s="930" t="str">
        <f>IFERROR(IF(E$7=TRUE,IF($B329="","",0/'4a) Berechnungen zu Planwerten'!E$58),""),"")</f>
        <v/>
      </c>
      <c r="F329" s="930" t="str">
        <f>IFERROR(IF(F$7=TRUE,IF($B329="","",0/'4a) Berechnungen zu Planwerten'!F$58),""),"")</f>
        <v/>
      </c>
      <c r="G329" s="930" t="str">
        <f>IFERROR(IF(G$7=TRUE,IF($B329="","",0/'4a) Berechnungen zu Planwerten'!G$58),""),"")</f>
        <v/>
      </c>
      <c r="H329" s="930" t="str">
        <f>IFERROR(IF(H$7=TRUE,IF($B329="","",0/'4a) Berechnungen zu Planwerten'!H$58),""),"")</f>
        <v/>
      </c>
      <c r="I329" s="930" t="str">
        <f>IFERROR(IF(I$7=TRUE,IF($B329="","",0/'4a) Berechnungen zu Planwerten'!I$58),""),"")</f>
        <v/>
      </c>
      <c r="J329" s="930" t="str">
        <f>IFERROR(IF(J$7=TRUE,IF($B329="","",0/'4a) Berechnungen zu Planwerten'!J$58),""),"")</f>
        <v/>
      </c>
      <c r="K329" s="930" t="str">
        <f>IFERROR(IF(K$7=TRUE,IF($B329="","",0/'4a) Berechnungen zu Planwerten'!K$58),""),"")</f>
        <v/>
      </c>
      <c r="L329" s="930" t="str">
        <f>IFERROR(IF(L$7=TRUE,IF($B329="","",0/'4a) Berechnungen zu Planwerten'!L$58),""),"")</f>
        <v/>
      </c>
      <c r="M329" s="930" t="str">
        <f>IFERROR(IF(M$7=TRUE,IF($B329="","",0/'4a) Berechnungen zu Planwerten'!M$58),""),"")</f>
        <v/>
      </c>
      <c r="N329" s="930" t="str">
        <f>IFERROR(IF(N$7=TRUE,IF($B329="","",0/'4a) Berechnungen zu Planwerten'!N$58),""),"")</f>
        <v/>
      </c>
      <c r="O329" s="930" t="str">
        <f>IFERROR(IF(O$7=TRUE,IF($B329="","",0/'4a) Berechnungen zu Planwerten'!O$58),""),"")</f>
        <v/>
      </c>
      <c r="P329" s="930" t="str">
        <f>IFERROR(IF(P$7=TRUE,IF($B329="","",0/'4a) Berechnungen zu Planwerten'!P$58),""),"")</f>
        <v/>
      </c>
      <c r="Q329" s="930" t="str">
        <f>IFERROR(IF(Q$7=TRUE,IF($B329="","",0/'4a) Berechnungen zu Planwerten'!Q$58),""),"")</f>
        <v/>
      </c>
      <c r="R329" s="930" t="str">
        <f>IFERROR(IF(R$7=TRUE,IF($B329="","",0/'4a) Berechnungen zu Planwerten'!R$58),""),"")</f>
        <v/>
      </c>
      <c r="S329" s="930" t="str">
        <f>IFERROR(IF(S$7=TRUE,IF($B329="","",IF('4c) Berechnungen_MFS'!$E$99="Nein",0/'4a) Berechnungen zu Planwerten'!S$58,0/('4a) Berechnungen zu Planwerten'!S$58+'4a) Berechnungen zu Planwerten'!T$58))),""),"")</f>
        <v/>
      </c>
      <c r="T329" s="931" t="str">
        <f>IFERROR(IF(T$7=TRUE,IF($B329="","",0/'4a) Berechnungen zu Planwerten'!U$58),""),"")</f>
        <v/>
      </c>
    </row>
    <row r="330" spans="1:22" ht="14.5" customHeight="1">
      <c r="A330" s="1054"/>
      <c r="C330" s="229"/>
      <c r="D330" s="229"/>
      <c r="E330" s="365"/>
      <c r="F330" s="365"/>
      <c r="G330" s="365"/>
      <c r="H330" s="365"/>
      <c r="I330" s="365"/>
      <c r="J330" s="365"/>
      <c r="K330" s="365"/>
      <c r="L330" s="365"/>
      <c r="M330" s="365"/>
      <c r="N330" s="365"/>
      <c r="O330" s="365"/>
      <c r="P330" s="365"/>
      <c r="Q330" s="365"/>
      <c r="R330" s="365"/>
      <c r="S330" s="365"/>
      <c r="T330" s="365"/>
    </row>
    <row r="331" spans="1:22" ht="14.5" customHeight="1" thickBot="1">
      <c r="B331" s="699"/>
      <c r="C331" s="565"/>
      <c r="D331" s="565"/>
      <c r="E331" s="365"/>
      <c r="F331" s="365"/>
      <c r="G331" s="365"/>
      <c r="H331" s="365"/>
      <c r="I331" s="365"/>
      <c r="J331" s="365"/>
      <c r="K331" s="365"/>
      <c r="L331" s="365"/>
      <c r="M331" s="365"/>
      <c r="N331" s="365"/>
      <c r="O331" s="365"/>
      <c r="P331" s="365"/>
      <c r="Q331" s="365"/>
      <c r="R331" s="365"/>
      <c r="S331" s="365"/>
      <c r="T331" s="365"/>
    </row>
    <row r="332" spans="1:22" ht="14.5" customHeight="1" thickBot="1">
      <c r="B332" s="1694" t="s">
        <v>552</v>
      </c>
      <c r="C332" s="1695"/>
      <c r="D332" s="1696"/>
      <c r="E332" s="142">
        <f>E$6</f>
        <v>1900</v>
      </c>
      <c r="F332" s="143">
        <f t="shared" ref="F332:T332" si="125">F$6</f>
        <v>1901</v>
      </c>
      <c r="G332" s="143">
        <f t="shared" si="125"/>
        <v>1902</v>
      </c>
      <c r="H332" s="143">
        <f t="shared" si="125"/>
        <v>1903</v>
      </c>
      <c r="I332" s="143">
        <f t="shared" si="125"/>
        <v>1904</v>
      </c>
      <c r="J332" s="143">
        <f t="shared" si="125"/>
        <v>1905</v>
      </c>
      <c r="K332" s="143">
        <f t="shared" si="125"/>
        <v>1906</v>
      </c>
      <c r="L332" s="143">
        <f t="shared" si="125"/>
        <v>1907</v>
      </c>
      <c r="M332" s="143">
        <f t="shared" si="125"/>
        <v>1908</v>
      </c>
      <c r="N332" s="143">
        <f t="shared" si="125"/>
        <v>1909</v>
      </c>
      <c r="O332" s="143">
        <f t="shared" si="125"/>
        <v>1910</v>
      </c>
      <c r="P332" s="143">
        <f t="shared" si="125"/>
        <v>1911</v>
      </c>
      <c r="Q332" s="143">
        <f t="shared" si="125"/>
        <v>1912</v>
      </c>
      <c r="R332" s="143">
        <f t="shared" si="125"/>
        <v>1913</v>
      </c>
      <c r="S332" s="143">
        <f t="shared" si="125"/>
        <v>1914</v>
      </c>
      <c r="T332" s="144">
        <f t="shared" si="125"/>
        <v>1915</v>
      </c>
    </row>
    <row r="333" spans="1:22" ht="14.5" customHeight="1">
      <c r="B333" s="521" t="s">
        <v>100</v>
      </c>
      <c r="C333" s="107"/>
      <c r="D333" s="522" t="s">
        <v>313</v>
      </c>
      <c r="E333" s="384" t="str">
        <f>IFERROR(IF(E$7=TRUE,IF($E$131="Nein",'4a) Berechnungen zu Planwerten'!E28/'4a) Berechnungen zu Planwerten'!E$58,'4b) Berechnungen zu real. Wert.'!E28/'4b) Berechnungen zu real. Wert.'!E$58),""),"")</f>
        <v/>
      </c>
      <c r="F333" s="385" t="str">
        <f>IFERROR(IF(F$7=TRUE,IF($E$131="Nein",'4a) Berechnungen zu Planwerten'!F28/'4a) Berechnungen zu Planwerten'!F$58,'4b) Berechnungen zu real. Wert.'!F28/'4b) Berechnungen zu real. Wert.'!F$58),""),"")</f>
        <v/>
      </c>
      <c r="G333" s="385" t="str">
        <f>IFERROR(IF(G$7=TRUE,IF($E$131="Nein",'4a) Berechnungen zu Planwerten'!G28/'4a) Berechnungen zu Planwerten'!G$58,'4b) Berechnungen zu real. Wert.'!G28/'4b) Berechnungen zu real. Wert.'!G$58),""),"")</f>
        <v/>
      </c>
      <c r="H333" s="385" t="str">
        <f>IFERROR(IF(H$7=TRUE,IF($E$131="Nein",'4a) Berechnungen zu Planwerten'!H28/'4a) Berechnungen zu Planwerten'!H$58,'4b) Berechnungen zu real. Wert.'!H28/'4b) Berechnungen zu real. Wert.'!H$58),""),"")</f>
        <v/>
      </c>
      <c r="I333" s="385" t="str">
        <f>IFERROR(IF(I$7=TRUE,IF($E$131="Nein",'4a) Berechnungen zu Planwerten'!I28/'4a) Berechnungen zu Planwerten'!I$58,'4b) Berechnungen zu real. Wert.'!I28/'4b) Berechnungen zu real. Wert.'!I$58),""),"")</f>
        <v/>
      </c>
      <c r="J333" s="386" t="str">
        <f>IFERROR(IF(J$7=TRUE,IF($E$131="Nein",'4a) Berechnungen zu Planwerten'!J28/'4a) Berechnungen zu Planwerten'!J$58,'4b) Berechnungen zu real. Wert.'!J28/'4b) Berechnungen zu real. Wert.'!J$58),""),"")</f>
        <v/>
      </c>
      <c r="K333" s="385" t="str">
        <f>IFERROR(IF(K$7=TRUE,IF($E$131="Nein",'4a) Berechnungen zu Planwerten'!K28/'4a) Berechnungen zu Planwerten'!K$58,'4b) Berechnungen zu real. Wert.'!K28/'4b) Berechnungen zu real. Wert.'!K$58),""),"")</f>
        <v/>
      </c>
      <c r="L333" s="385" t="str">
        <f>IFERROR(IF(L$7=TRUE,IF($E$131="Nein",'4a) Berechnungen zu Planwerten'!L28/'4a) Berechnungen zu Planwerten'!L$58,'4b) Berechnungen zu real. Wert.'!L28/'4b) Berechnungen zu real. Wert.'!L$58),""),"")</f>
        <v/>
      </c>
      <c r="M333" s="385" t="str">
        <f>IFERROR(IF(M$7=TRUE,IF($E$131="Nein",'4a) Berechnungen zu Planwerten'!M28/'4a) Berechnungen zu Planwerten'!M$58,'4b) Berechnungen zu real. Wert.'!M28/'4b) Berechnungen zu real. Wert.'!M$58),""),"")</f>
        <v/>
      </c>
      <c r="N333" s="385" t="str">
        <f>IFERROR(IF(N$7=TRUE,IF($E$131="Nein",'4a) Berechnungen zu Planwerten'!N28/'4a) Berechnungen zu Planwerten'!N$58,'4b) Berechnungen zu real. Wert.'!N28/'4b) Berechnungen zu real. Wert.'!N$58),""),"")</f>
        <v/>
      </c>
      <c r="O333" s="385" t="str">
        <f>IFERROR(IF(O$7=TRUE,IF($E$131="Nein",'4a) Berechnungen zu Planwerten'!O28/'4a) Berechnungen zu Planwerten'!O$58,'4b) Berechnungen zu real. Wert.'!O28/'4b) Berechnungen zu real. Wert.'!O$58),""),"")</f>
        <v/>
      </c>
      <c r="P333" s="385" t="str">
        <f>IFERROR(IF(P$7=TRUE,IF($E$131="Nein",'4a) Berechnungen zu Planwerten'!P28/'4a) Berechnungen zu Planwerten'!P$58,'4b) Berechnungen zu real. Wert.'!P28/'4b) Berechnungen zu real. Wert.'!P$58),""),"")</f>
        <v/>
      </c>
      <c r="Q333" s="385" t="str">
        <f>IFERROR(IF(Q$7=TRUE,IF($E$131="Nein",'4a) Berechnungen zu Planwerten'!Q28/'4a) Berechnungen zu Planwerten'!Q$58,'4b) Berechnungen zu real. Wert.'!Q28/'4b) Berechnungen zu real. Wert.'!Q$58),""),"")</f>
        <v/>
      </c>
      <c r="R333" s="385" t="str">
        <f>IFERROR(IF(R$7=TRUE,IF($E$131="Nein",'4a) Berechnungen zu Planwerten'!R28/'4a) Berechnungen zu Planwerten'!R$58,'4b) Berechnungen zu real. Wert.'!R28/'4b) Berechnungen zu real. Wert.'!R$58),""),"")</f>
        <v/>
      </c>
      <c r="S333" s="386" t="str">
        <f>IFERROR(IF(S$7=TRUE,IF($E$131="Nein",IF('4c) Berechnungen_MFS'!$E$99="Nein",'4a) Berechnungen zu Planwerten'!S28/'4a) Berechnungen zu Planwerten'!S$58,('4a) Berechnungen zu Planwerten'!S28+'4a) Berechnungen zu Planwerten'!T28)/('4a) Berechnungen zu Planwerten'!S$58+'4a) Berechnungen zu Planwerten'!T$58)),IF('4c) Berechnungen_MFS'!$E$99="Nein",'4b) Berechnungen zu real. Wert.'!S28/'4b) Berechnungen zu real. Wert.'!S$58,('4b) Berechnungen zu real. Wert.'!S28+'4b) Berechnungen zu real. Wert.'!T28)/('4b) Berechnungen zu real. Wert.'!S$58+'4b) Berechnungen zu real. Wert.'!T$58))),""),"")</f>
        <v/>
      </c>
      <c r="T333" s="387" t="str">
        <f>IFERROR(IF(T$7=TRUE,IF($E$131="Nein",'4a) Berechnungen zu Planwerten'!U28/'4a) Berechnungen zu Planwerten'!U$58,'4b) Berechnungen zu real. Wert.'!U28/'4b) Berechnungen zu real. Wert.'!U$58),""),"")</f>
        <v/>
      </c>
    </row>
    <row r="334" spans="1:22" ht="14.5" customHeight="1">
      <c r="B334" s="362" t="s">
        <v>448</v>
      </c>
      <c r="C334" s="75"/>
      <c r="D334" s="357" t="s">
        <v>313</v>
      </c>
      <c r="E334" s="376" t="str">
        <f>IFERROR(IF(E$7=TRUE,IF($E$131="Nein",('4a) Berechnungen zu Planwerten'!E29 + '4a) Berechnungen zu Planwerten'!E30)/'4a) Berechnungen zu Planwerten'!E$58,('4b) Berechnungen zu real. Wert.'!E29 + '4b) Berechnungen zu real. Wert.'!E30)/'4b) Berechnungen zu real. Wert.'!E$58),""),"")</f>
        <v/>
      </c>
      <c r="F334" s="377" t="str">
        <f>IFERROR(IF(F$7=TRUE,IF($E$131="Nein",('4a) Berechnungen zu Planwerten'!F29 + '4a) Berechnungen zu Planwerten'!F30)/'4a) Berechnungen zu Planwerten'!F$58,('4b) Berechnungen zu real. Wert.'!F29 + '4b) Berechnungen zu real. Wert.'!F30)/'4b) Berechnungen zu real. Wert.'!F$58),""),"")</f>
        <v/>
      </c>
      <c r="G334" s="377" t="str">
        <f>IFERROR(IF(G$7=TRUE,IF($E$131="Nein",('4a) Berechnungen zu Planwerten'!G29 + '4a) Berechnungen zu Planwerten'!G30)/'4a) Berechnungen zu Planwerten'!G$58,('4b) Berechnungen zu real. Wert.'!G29 + '4b) Berechnungen zu real. Wert.'!G30)/'4b) Berechnungen zu real. Wert.'!G$58),""),"")</f>
        <v/>
      </c>
      <c r="H334" s="377" t="str">
        <f>IFERROR(IF(H$7=TRUE,IF($E$131="Nein",('4a) Berechnungen zu Planwerten'!H29 + '4a) Berechnungen zu Planwerten'!H30)/'4a) Berechnungen zu Planwerten'!H$58,('4b) Berechnungen zu real. Wert.'!H29 + '4b) Berechnungen zu real. Wert.'!H30)/'4b) Berechnungen zu real. Wert.'!H$58),""),"")</f>
        <v/>
      </c>
      <c r="I334" s="377" t="str">
        <f>IFERROR(IF(I$7=TRUE,IF($E$131="Nein",('4a) Berechnungen zu Planwerten'!I29 + '4a) Berechnungen zu Planwerten'!I30)/'4a) Berechnungen zu Planwerten'!I$58,('4b) Berechnungen zu real. Wert.'!I29 + '4b) Berechnungen zu real. Wert.'!I30)/'4b) Berechnungen zu real. Wert.'!I$58),""),"")</f>
        <v/>
      </c>
      <c r="J334" s="378" t="str">
        <f>IFERROR(IF(J$7=TRUE,IF($E$131="Nein",('4a) Berechnungen zu Planwerten'!J29 + '4a) Berechnungen zu Planwerten'!J30)/'4a) Berechnungen zu Planwerten'!J$58,('4b) Berechnungen zu real. Wert.'!J29 + '4b) Berechnungen zu real. Wert.'!J30)/'4b) Berechnungen zu real. Wert.'!J$58),""),"")</f>
        <v/>
      </c>
      <c r="K334" s="377" t="str">
        <f>IFERROR(IF(K$7=TRUE,IF($E$131="Nein",('4a) Berechnungen zu Planwerten'!K29 + '4a) Berechnungen zu Planwerten'!K30)/'4a) Berechnungen zu Planwerten'!K$58,('4b) Berechnungen zu real. Wert.'!K29 + '4b) Berechnungen zu real. Wert.'!K30)/'4b) Berechnungen zu real. Wert.'!K$58),""),"")</f>
        <v/>
      </c>
      <c r="L334" s="377" t="str">
        <f>IFERROR(IF(L$7=TRUE,IF($E$131="Nein",('4a) Berechnungen zu Planwerten'!L29 + '4a) Berechnungen zu Planwerten'!L30)/'4a) Berechnungen zu Planwerten'!L$58,('4b) Berechnungen zu real. Wert.'!L29 + '4b) Berechnungen zu real. Wert.'!L30)/'4b) Berechnungen zu real. Wert.'!L$58),""),"")</f>
        <v/>
      </c>
      <c r="M334" s="377" t="str">
        <f>IFERROR(IF(M$7=TRUE,IF($E$131="Nein",('4a) Berechnungen zu Planwerten'!M29 + '4a) Berechnungen zu Planwerten'!M30)/'4a) Berechnungen zu Planwerten'!M$58,('4b) Berechnungen zu real. Wert.'!M29 + '4b) Berechnungen zu real. Wert.'!M30)/'4b) Berechnungen zu real. Wert.'!M$58),""),"")</f>
        <v/>
      </c>
      <c r="N334" s="377" t="str">
        <f>IFERROR(IF(N$7=TRUE,IF($E$131="Nein",('4a) Berechnungen zu Planwerten'!N29 + '4a) Berechnungen zu Planwerten'!N30)/'4a) Berechnungen zu Planwerten'!N$58,('4b) Berechnungen zu real. Wert.'!N29 + '4b) Berechnungen zu real. Wert.'!N30)/'4b) Berechnungen zu real. Wert.'!N$58),""),"")</f>
        <v/>
      </c>
      <c r="O334" s="377" t="str">
        <f>IFERROR(IF(O$7=TRUE,IF($E$131="Nein",('4a) Berechnungen zu Planwerten'!O29 + '4a) Berechnungen zu Planwerten'!O30)/'4a) Berechnungen zu Planwerten'!O$58,('4b) Berechnungen zu real. Wert.'!O29 + '4b) Berechnungen zu real. Wert.'!O30)/'4b) Berechnungen zu real. Wert.'!O$58),""),"")</f>
        <v/>
      </c>
      <c r="P334" s="377" t="str">
        <f>IFERROR(IF(P$7=TRUE,IF($E$131="Nein",('4a) Berechnungen zu Planwerten'!P29 + '4a) Berechnungen zu Planwerten'!P30)/'4a) Berechnungen zu Planwerten'!P$58,('4b) Berechnungen zu real. Wert.'!P29 + '4b) Berechnungen zu real. Wert.'!P30)/'4b) Berechnungen zu real. Wert.'!P$58),""),"")</f>
        <v/>
      </c>
      <c r="Q334" s="377" t="str">
        <f>IFERROR(IF(Q$7=TRUE,IF($E$131="Nein",('4a) Berechnungen zu Planwerten'!Q29 + '4a) Berechnungen zu Planwerten'!Q30)/'4a) Berechnungen zu Planwerten'!Q$58,('4b) Berechnungen zu real. Wert.'!Q29 + '4b) Berechnungen zu real. Wert.'!Q30)/'4b) Berechnungen zu real. Wert.'!Q$58),""),"")</f>
        <v/>
      </c>
      <c r="R334" s="377" t="str">
        <f>IFERROR(IF(R$7=TRUE,IF($E$131="Nein",('4a) Berechnungen zu Planwerten'!R29 + '4a) Berechnungen zu Planwerten'!R30)/'4a) Berechnungen zu Planwerten'!R$58,('4b) Berechnungen zu real. Wert.'!R29 + '4b) Berechnungen zu real. Wert.'!R30)/'4b) Berechnungen zu real. Wert.'!R$58),""),"")</f>
        <v/>
      </c>
      <c r="S334" s="485" t="str">
        <f>IFERROR(IF(S$7=TRUE,IF($E$131="Nein",IF('4c) Berechnungen_MFS'!$E$99="Nein",('4a) Berechnungen zu Planwerten'!S29 + '4a) Berechnungen zu Planwerten'!S30)/'4a) Berechnungen zu Planwerten'!S$58,('4a) Berechnungen zu Planwerten'!S29+'4a) Berechnungen zu Planwerten'!T29 + '4a) Berechnungen zu Planwerten'!S30 +'4a) Berechnungen zu Planwerten'!T30)/('4a) Berechnungen zu Planwerten'!S$58+'4a) Berechnungen zu Planwerten'!T$58)),IF('4c) Berechnungen_MFS'!$E$99="Nein",('4b) Berechnungen zu real. Wert.'!S29 + '4b) Berechnungen zu real. Wert.'!S30)/'4b) Berechnungen zu real. Wert.'!S$58,('4b) Berechnungen zu real. Wert.'!S29+'4b) Berechnungen zu real. Wert.'!T29 + '4b) Berechnungen zu real. Wert.'!S30 +'4b) Berechnungen zu real. Wert.'!T30)/('4b) Berechnungen zu real. Wert.'!S$58+'4b) Berechnungen zu real. Wert.'!T$58))),""),"")</f>
        <v/>
      </c>
      <c r="T334" s="379" t="str">
        <f>IFERROR(IF(T$7=TRUE,IF($E$131="Nein",('4a) Berechnungen zu Planwerten'!U29 + '4a) Berechnungen zu Planwerten'!U30)/'4a) Berechnungen zu Planwerten'!U$58,('4b) Berechnungen zu real. Wert.'!U29 + '4b) Berechnungen zu real. Wert.'!U30)/'4b) Berechnungen zu real. Wert.'!U$58),""),"")</f>
        <v/>
      </c>
      <c r="U334" s="19"/>
    </row>
    <row r="335" spans="1:22" ht="14.5" customHeight="1">
      <c r="B335" s="198" t="s">
        <v>104</v>
      </c>
      <c r="C335" s="372"/>
      <c r="D335" s="364" t="s">
        <v>313</v>
      </c>
      <c r="E335" s="388" t="str">
        <f>IFERROR(IF(E$7=TRUE,IF($E$131="Nein",'4a) Berechnungen zu Planwerten'!E31/'4a) Berechnungen zu Planwerten'!E$58,'4b) Berechnungen zu real. Wert.'!E31/'4b) Berechnungen zu real. Wert.'!E$58),""),"")</f>
        <v/>
      </c>
      <c r="F335" s="499" t="str">
        <f>IFERROR(IF(F$7=TRUE,IF($E$131="Nein",'4a) Berechnungen zu Planwerten'!F31/'4a) Berechnungen zu Planwerten'!F$58,'4b) Berechnungen zu real. Wert.'!F31/'4b) Berechnungen zu real. Wert.'!F$58),""),"")</f>
        <v/>
      </c>
      <c r="G335" s="500" t="str">
        <f>IFERROR(IF(G$7=TRUE,IF($E$131="Nein",'4a) Berechnungen zu Planwerten'!G31/'4a) Berechnungen zu Planwerten'!G$58,'4b) Berechnungen zu real. Wert.'!G31/'4b) Berechnungen zu real. Wert.'!G$58),""),"")</f>
        <v/>
      </c>
      <c r="H335" s="390" t="str">
        <f>IFERROR(IF(H$7=TRUE,IF($E$131="Nein",'4a) Berechnungen zu Planwerten'!H31/'4a) Berechnungen zu Planwerten'!H$58,'4b) Berechnungen zu real. Wert.'!H31/'4b) Berechnungen zu real. Wert.'!H$58),""),"")</f>
        <v/>
      </c>
      <c r="I335" s="499" t="str">
        <f>IFERROR(IF(I$7=TRUE,IF($E$131="Nein",'4a) Berechnungen zu Planwerten'!I31/'4a) Berechnungen zu Planwerten'!I$58,'4b) Berechnungen zu real. Wert.'!I31/'4b) Berechnungen zu real. Wert.'!I$58),""),"")</f>
        <v/>
      </c>
      <c r="J335" s="500" t="str">
        <f>IFERROR(IF(J$7=TRUE,IF($E$131="Nein",'4a) Berechnungen zu Planwerten'!J31/'4a) Berechnungen zu Planwerten'!J$58,'4b) Berechnungen zu real. Wert.'!J31/'4b) Berechnungen zu real. Wert.'!J$58),""),"")</f>
        <v/>
      </c>
      <c r="K335" s="500" t="str">
        <f>IFERROR(IF(K$7=TRUE,IF($E$131="Nein",'4a) Berechnungen zu Planwerten'!K31/'4a) Berechnungen zu Planwerten'!K$58,'4b) Berechnungen zu real. Wert.'!K31/'4b) Berechnungen zu real. Wert.'!K$58),""),"")</f>
        <v/>
      </c>
      <c r="L335" s="390" t="str">
        <f>IFERROR(IF(L$7=TRUE,IF($E$131="Nein",'4a) Berechnungen zu Planwerten'!L31/'4a) Berechnungen zu Planwerten'!L$58,'4b) Berechnungen zu real. Wert.'!L31/'4b) Berechnungen zu real. Wert.'!L$58),""),"")</f>
        <v/>
      </c>
      <c r="M335" s="499" t="str">
        <f>IFERROR(IF(M$7=TRUE,IF($E$131="Nein",'4a) Berechnungen zu Planwerten'!M31/'4a) Berechnungen zu Planwerten'!M$58,'4b) Berechnungen zu real. Wert.'!M31/'4b) Berechnungen zu real. Wert.'!M$58),""),"")</f>
        <v/>
      </c>
      <c r="N335" s="390" t="str">
        <f>IFERROR(IF(N$7=TRUE,IF($E$131="Nein",'4a) Berechnungen zu Planwerten'!N31/'4a) Berechnungen zu Planwerten'!N$58,'4b) Berechnungen zu real. Wert.'!N31/'4b) Berechnungen zu real. Wert.'!N$58),""),"")</f>
        <v/>
      </c>
      <c r="O335" s="390" t="str">
        <f>IFERROR(IF(O$7=TRUE,IF($E$131="Nein",'4a) Berechnungen zu Planwerten'!O31/'4a) Berechnungen zu Planwerten'!O$58,'4b) Berechnungen zu real. Wert.'!O31/'4b) Berechnungen zu real. Wert.'!O$58),""),"")</f>
        <v/>
      </c>
      <c r="P335" s="390" t="str">
        <f>IFERROR(IF(P$7=TRUE,IF($E$131="Nein",'4a) Berechnungen zu Planwerten'!P31/'4a) Berechnungen zu Planwerten'!P$58,'4b) Berechnungen zu real. Wert.'!P31/'4b) Berechnungen zu real. Wert.'!P$58),""),"")</f>
        <v/>
      </c>
      <c r="Q335" s="499" t="str">
        <f>IFERROR(IF(Q$7=TRUE,IF($E$131="Nein",'4a) Berechnungen zu Planwerten'!Q31/'4a) Berechnungen zu Planwerten'!Q$58,'4b) Berechnungen zu real. Wert.'!Q31/'4b) Berechnungen zu real. Wert.'!Q$58),""),"")</f>
        <v/>
      </c>
      <c r="R335" s="500" t="str">
        <f>IFERROR(IF(R$7=TRUE,IF($E$131="Nein",'4a) Berechnungen zu Planwerten'!R31/'4a) Berechnungen zu Planwerten'!R$58,'4b) Berechnungen zu real. Wert.'!R31/'4b) Berechnungen zu real. Wert.'!R$58),""),"")</f>
        <v/>
      </c>
      <c r="S335" s="390" t="str">
        <f>IFERROR(IF(S$7=TRUE,IF($E$131="Nein",IF('4c) Berechnungen_MFS'!$E$99="Nein",'4a) Berechnungen zu Planwerten'!S31/'4a) Berechnungen zu Planwerten'!S$58,('4a) Berechnungen zu Planwerten'!S31+'4a) Berechnungen zu Planwerten'!T31)/('4a) Berechnungen zu Planwerten'!S$58+'4a) Berechnungen zu Planwerten'!T$58)),IF('4c) Berechnungen_MFS'!$E$99="Nein",'4b) Berechnungen zu real. Wert.'!S31/'4b) Berechnungen zu real. Wert.'!S$58,('4b) Berechnungen zu real. Wert.'!S31+'4b) Berechnungen zu real. Wert.'!T31)/('4b) Berechnungen zu real. Wert.'!S$58+'4b) Berechnungen zu real. Wert.'!T$58))),""),"")</f>
        <v/>
      </c>
      <c r="T335" s="391" t="str">
        <f>IFERROR(IF(T$7=TRUE,IF($E$131="Nein",'4a) Berechnungen zu Planwerten'!U31/'4a) Berechnungen zu Planwerten'!U$58,'4b) Berechnungen zu real. Wert.'!U31/'4b) Berechnungen zu real. Wert.'!U$58),""),"")</f>
        <v/>
      </c>
    </row>
    <row r="336" spans="1:22" ht="14.5" customHeight="1">
      <c r="B336" s="362" t="s">
        <v>105</v>
      </c>
      <c r="C336" s="75"/>
      <c r="D336" s="357" t="s">
        <v>313</v>
      </c>
      <c r="E336" s="376" t="str">
        <f>IFERROR(IF(E$7=TRUE,IF($E$131="Nein",'4a) Berechnungen zu Planwerten'!E32/'4a) Berechnungen zu Planwerten'!E$58,'4b) Berechnungen zu real. Wert.'!E32/'4b) Berechnungen zu real. Wert.'!E$58),""),"")</f>
        <v/>
      </c>
      <c r="F336" s="377" t="str">
        <f>IFERROR(IF(F$7=TRUE,IF($E$131="Nein",'4a) Berechnungen zu Planwerten'!F32/'4a) Berechnungen zu Planwerten'!F$58,'4b) Berechnungen zu real. Wert.'!F32/'4b) Berechnungen zu real. Wert.'!F$58),""),"")</f>
        <v/>
      </c>
      <c r="G336" s="377" t="str">
        <f>IFERROR(IF(G$7=TRUE,IF($E$131="Nein",'4a) Berechnungen zu Planwerten'!G32/'4a) Berechnungen zu Planwerten'!G$58,'4b) Berechnungen zu real. Wert.'!G32/'4b) Berechnungen zu real. Wert.'!G$58),""),"")</f>
        <v/>
      </c>
      <c r="H336" s="377" t="str">
        <f>IFERROR(IF(H$7=TRUE,IF($E$131="Nein",'4a) Berechnungen zu Planwerten'!H32/'4a) Berechnungen zu Planwerten'!H$58,'4b) Berechnungen zu real. Wert.'!H32/'4b) Berechnungen zu real. Wert.'!H$58),""),"")</f>
        <v/>
      </c>
      <c r="I336" s="377" t="str">
        <f>IFERROR(IF(I$7=TRUE,IF($E$131="Nein",'4a) Berechnungen zu Planwerten'!I32/'4a) Berechnungen zu Planwerten'!I$58,'4b) Berechnungen zu real. Wert.'!I32/'4b) Berechnungen zu real. Wert.'!I$58),""),"")</f>
        <v/>
      </c>
      <c r="J336" s="378" t="str">
        <f>IFERROR(IF(J$7=TRUE,IF($E$131="Nein",'4a) Berechnungen zu Planwerten'!J32/'4a) Berechnungen zu Planwerten'!J$58,'4b) Berechnungen zu real. Wert.'!J32/'4b) Berechnungen zu real. Wert.'!J$58),""),"")</f>
        <v/>
      </c>
      <c r="K336" s="377" t="str">
        <f>IFERROR(IF(K$7=TRUE,IF($E$131="Nein",'4a) Berechnungen zu Planwerten'!K32/'4a) Berechnungen zu Planwerten'!K$58,'4b) Berechnungen zu real. Wert.'!K32/'4b) Berechnungen zu real. Wert.'!K$58),""),"")</f>
        <v/>
      </c>
      <c r="L336" s="377" t="str">
        <f>IFERROR(IF(L$7=TRUE,IF($E$131="Nein",'4a) Berechnungen zu Planwerten'!L32/'4a) Berechnungen zu Planwerten'!L$58,'4b) Berechnungen zu real. Wert.'!L32/'4b) Berechnungen zu real. Wert.'!L$58),""),"")</f>
        <v/>
      </c>
      <c r="M336" s="377" t="str">
        <f>IFERROR(IF(M$7=TRUE,IF($E$131="Nein",'4a) Berechnungen zu Planwerten'!M32/'4a) Berechnungen zu Planwerten'!M$58,'4b) Berechnungen zu real. Wert.'!M32/'4b) Berechnungen zu real. Wert.'!M$58),""),"")</f>
        <v/>
      </c>
      <c r="N336" s="377" t="str">
        <f>IFERROR(IF(N$7=TRUE,IF($E$131="Nein",'4a) Berechnungen zu Planwerten'!N32/'4a) Berechnungen zu Planwerten'!N$58,'4b) Berechnungen zu real. Wert.'!N32/'4b) Berechnungen zu real. Wert.'!N$58),""),"")</f>
        <v/>
      </c>
      <c r="O336" s="377" t="str">
        <f>IFERROR(IF(O$7=TRUE,IF($E$131="Nein",'4a) Berechnungen zu Planwerten'!O32/'4a) Berechnungen zu Planwerten'!O$58,'4b) Berechnungen zu real. Wert.'!O32/'4b) Berechnungen zu real. Wert.'!O$58),""),"")</f>
        <v/>
      </c>
      <c r="P336" s="377" t="str">
        <f>IFERROR(IF(P$7=TRUE,IF($E$131="Nein",'4a) Berechnungen zu Planwerten'!P32/'4a) Berechnungen zu Planwerten'!P$58,'4b) Berechnungen zu real. Wert.'!P32/'4b) Berechnungen zu real. Wert.'!P$58),""),"")</f>
        <v/>
      </c>
      <c r="Q336" s="377" t="str">
        <f>IFERROR(IF(Q$7=TRUE,IF($E$131="Nein",'4a) Berechnungen zu Planwerten'!Q32/'4a) Berechnungen zu Planwerten'!Q$58,'4b) Berechnungen zu real. Wert.'!Q32/'4b) Berechnungen zu real. Wert.'!Q$58),""),"")</f>
        <v/>
      </c>
      <c r="R336" s="377" t="str">
        <f>IFERROR(IF(R$7=TRUE,IF($E$131="Nein",'4a) Berechnungen zu Planwerten'!R32/'4a) Berechnungen zu Planwerten'!R$58,'4b) Berechnungen zu real. Wert.'!R32/'4b) Berechnungen zu real. Wert.'!R$58),""),"")</f>
        <v/>
      </c>
      <c r="S336" s="485" t="str">
        <f>IFERROR(IF(S$7=TRUE,IF($E$131="Nein",IF('4c) Berechnungen_MFS'!$E$99="Nein",'4a) Berechnungen zu Planwerten'!S32/'4a) Berechnungen zu Planwerten'!S$58,('4a) Berechnungen zu Planwerten'!S32+'4a) Berechnungen zu Planwerten'!T32)/('4a) Berechnungen zu Planwerten'!S$58+'4a) Berechnungen zu Planwerten'!T$58)),IF('4c) Berechnungen_MFS'!$E$99="Nein",'4b) Berechnungen zu real. Wert.'!S32/'4b) Berechnungen zu real. Wert.'!S$58,('4b) Berechnungen zu real. Wert.'!S32+'4b) Berechnungen zu real. Wert.'!T32)/('4b) Berechnungen zu real. Wert.'!S$58+'4b) Berechnungen zu real. Wert.'!T$58))),""),"")</f>
        <v/>
      </c>
      <c r="T336" s="379" t="str">
        <f>IFERROR(IF(T$7=TRUE,IF($E$131="Nein",'4a) Berechnungen zu Planwerten'!U32/'4a) Berechnungen zu Planwerten'!U$58,'4b) Berechnungen zu real. Wert.'!U32/'4b) Berechnungen zu real. Wert.'!U$58),""),"")</f>
        <v/>
      </c>
    </row>
    <row r="337" spans="2:20" ht="14.5" customHeight="1">
      <c r="B337" s="371" t="s">
        <v>106</v>
      </c>
      <c r="C337" s="74"/>
      <c r="D337" s="356" t="s">
        <v>313</v>
      </c>
      <c r="E337" s="380" t="str">
        <f>IFERROR(IF(E$7=TRUE,IF($E$131="Nein",'4a) Berechnungen zu Planwerten'!E33/'4a) Berechnungen zu Planwerten'!E$58,'4b) Berechnungen zu real. Wert.'!E33/'4b) Berechnungen zu real. Wert.'!E$58),""),"")</f>
        <v/>
      </c>
      <c r="F337" s="381" t="str">
        <f>IFERROR(IF(F$7=TRUE,IF($E$131="Nein",'4a) Berechnungen zu Planwerten'!F33/'4a) Berechnungen zu Planwerten'!F$58,'4b) Berechnungen zu real. Wert.'!F33/'4b) Berechnungen zu real. Wert.'!F$58),""),"")</f>
        <v/>
      </c>
      <c r="G337" s="381" t="str">
        <f>IFERROR(IF(G$7=TRUE,IF($E$131="Nein",'4a) Berechnungen zu Planwerten'!G33/'4a) Berechnungen zu Planwerten'!G$58,'4b) Berechnungen zu real. Wert.'!G33/'4b) Berechnungen zu real. Wert.'!G$58),""),"")</f>
        <v/>
      </c>
      <c r="H337" s="381" t="str">
        <f>IFERROR(IF(H$7=TRUE,IF($E$131="Nein",'4a) Berechnungen zu Planwerten'!H33/'4a) Berechnungen zu Planwerten'!H$58,'4b) Berechnungen zu real. Wert.'!H33/'4b) Berechnungen zu real. Wert.'!H$58),""),"")</f>
        <v/>
      </c>
      <c r="I337" s="381" t="str">
        <f>IFERROR(IF(I$7=TRUE,IF($E$131="Nein",'4a) Berechnungen zu Planwerten'!I33/'4a) Berechnungen zu Planwerten'!I$58,'4b) Berechnungen zu real. Wert.'!I33/'4b) Berechnungen zu real. Wert.'!I$58),""),"")</f>
        <v/>
      </c>
      <c r="J337" s="382" t="str">
        <f>IFERROR(IF(J$7=TRUE,IF($E$131="Nein",'4a) Berechnungen zu Planwerten'!J33/'4a) Berechnungen zu Planwerten'!J$58,'4b) Berechnungen zu real. Wert.'!J33/'4b) Berechnungen zu real. Wert.'!J$58),""),"")</f>
        <v/>
      </c>
      <c r="K337" s="381" t="str">
        <f>IFERROR(IF(K$7=TRUE,IF($E$131="Nein",'4a) Berechnungen zu Planwerten'!K33/'4a) Berechnungen zu Planwerten'!K$58,'4b) Berechnungen zu real. Wert.'!K33/'4b) Berechnungen zu real. Wert.'!K$58),""),"")</f>
        <v/>
      </c>
      <c r="L337" s="381" t="str">
        <f>IFERROR(IF(L$7=TRUE,IF($E$131="Nein",'4a) Berechnungen zu Planwerten'!L33/'4a) Berechnungen zu Planwerten'!L$58,'4b) Berechnungen zu real. Wert.'!L33/'4b) Berechnungen zu real. Wert.'!L$58),""),"")</f>
        <v/>
      </c>
      <c r="M337" s="381" t="str">
        <f>IFERROR(IF(M$7=TRUE,IF($E$131="Nein",'4a) Berechnungen zu Planwerten'!M33/'4a) Berechnungen zu Planwerten'!M$58,'4b) Berechnungen zu real. Wert.'!M33/'4b) Berechnungen zu real. Wert.'!M$58),""),"")</f>
        <v/>
      </c>
      <c r="N337" s="381" t="str">
        <f>IFERROR(IF(N$7=TRUE,IF($E$131="Nein",'4a) Berechnungen zu Planwerten'!N33/'4a) Berechnungen zu Planwerten'!N$58,'4b) Berechnungen zu real. Wert.'!N33/'4b) Berechnungen zu real. Wert.'!N$58),""),"")</f>
        <v/>
      </c>
      <c r="O337" s="381" t="str">
        <f>IFERROR(IF(O$7=TRUE,IF($E$131="Nein",'4a) Berechnungen zu Planwerten'!O33/'4a) Berechnungen zu Planwerten'!O$58,'4b) Berechnungen zu real. Wert.'!O33/'4b) Berechnungen zu real. Wert.'!O$58),""),"")</f>
        <v/>
      </c>
      <c r="P337" s="381" t="str">
        <f>IFERROR(IF(P$7=TRUE,IF($E$131="Nein",'4a) Berechnungen zu Planwerten'!P33/'4a) Berechnungen zu Planwerten'!P$58,'4b) Berechnungen zu real. Wert.'!P33/'4b) Berechnungen zu real. Wert.'!P$58),""),"")</f>
        <v/>
      </c>
      <c r="Q337" s="381" t="str">
        <f>IFERROR(IF(Q$7=TRUE,IF($E$131="Nein",'4a) Berechnungen zu Planwerten'!Q33/'4a) Berechnungen zu Planwerten'!Q$58,'4b) Berechnungen zu real. Wert.'!Q33/'4b) Berechnungen zu real. Wert.'!Q$58),""),"")</f>
        <v/>
      </c>
      <c r="R337" s="381" t="str">
        <f>IFERROR(IF(R$7=TRUE,IF($E$131="Nein",'4a) Berechnungen zu Planwerten'!R33/'4a) Berechnungen zu Planwerten'!R$58,'4b) Berechnungen zu real. Wert.'!R33/'4b) Berechnungen zu real. Wert.'!R$58),""),"")</f>
        <v/>
      </c>
      <c r="S337" s="390" t="str">
        <f>IFERROR(IF(S$7=TRUE,IF($E$131="Nein",IF('4c) Berechnungen_MFS'!$E$99="Nein",'4a) Berechnungen zu Planwerten'!S33/'4a) Berechnungen zu Planwerten'!S$58,('4a) Berechnungen zu Planwerten'!S33+'4a) Berechnungen zu Planwerten'!T33)/('4a) Berechnungen zu Planwerten'!S$58+'4a) Berechnungen zu Planwerten'!T$58)),IF('4c) Berechnungen_MFS'!$E$99="Nein",'4b) Berechnungen zu real. Wert.'!S33/'4b) Berechnungen zu real. Wert.'!S$58,('4b) Berechnungen zu real. Wert.'!S33+'4b) Berechnungen zu real. Wert.'!T33)/('4b) Berechnungen zu real. Wert.'!S$58+'4b) Berechnungen zu real. Wert.'!T$58))),""),"")</f>
        <v/>
      </c>
      <c r="T337" s="383" t="str">
        <f>IFERROR(IF(T$7=TRUE,IF($E$131="Nein",'4a) Berechnungen zu Planwerten'!U33/'4a) Berechnungen zu Planwerten'!U$58,'4b) Berechnungen zu real. Wert.'!U33/'4b) Berechnungen zu real. Wert.'!U$58),""),"")</f>
        <v/>
      </c>
    </row>
    <row r="338" spans="2:20" ht="14.5" customHeight="1">
      <c r="B338" s="362" t="s">
        <v>591</v>
      </c>
      <c r="C338" s="75"/>
      <c r="D338" s="357" t="s">
        <v>313</v>
      </c>
      <c r="E338" s="376" t="str">
        <f>IFERROR(IF(E$7=TRUE,IF($E$131="Nein",('4a) Berechnungen zu Planwerten'!E34+'4a) Berechnungen zu Planwerten'!E35)/'4a) Berechnungen zu Planwerten'!E$58,('4b) Berechnungen zu real. Wert.'!E34+'4b) Berechnungen zu real. Wert.'!E35)/'4b) Berechnungen zu real. Wert.'!E$58),""),"")</f>
        <v/>
      </c>
      <c r="F338" s="377" t="str">
        <f>IFERROR(IF(F$7=TRUE,IF($E$131="Nein",('4a) Berechnungen zu Planwerten'!F34+'4a) Berechnungen zu Planwerten'!F35)/'4a) Berechnungen zu Planwerten'!F$58,('4b) Berechnungen zu real. Wert.'!F34+'4b) Berechnungen zu real. Wert.'!F35)/'4b) Berechnungen zu real. Wert.'!F$58),""),"")</f>
        <v/>
      </c>
      <c r="G338" s="377" t="str">
        <f>IFERROR(IF(G$7=TRUE,IF($E$131="Nein",('4a) Berechnungen zu Planwerten'!G34+'4a) Berechnungen zu Planwerten'!G35)/'4a) Berechnungen zu Planwerten'!G$58,('4b) Berechnungen zu real. Wert.'!G34+'4b) Berechnungen zu real. Wert.'!G35)/'4b) Berechnungen zu real. Wert.'!G$58),""),"")</f>
        <v/>
      </c>
      <c r="H338" s="377" t="str">
        <f>IFERROR(IF(H$7=TRUE,IF($E$131="Nein",('4a) Berechnungen zu Planwerten'!H34+'4a) Berechnungen zu Planwerten'!H35)/'4a) Berechnungen zu Planwerten'!H$58,('4b) Berechnungen zu real. Wert.'!H34+'4b) Berechnungen zu real. Wert.'!H35)/'4b) Berechnungen zu real. Wert.'!H$58),""),"")</f>
        <v/>
      </c>
      <c r="I338" s="377" t="str">
        <f>IFERROR(IF(I$7=TRUE,IF($E$131="Nein",('4a) Berechnungen zu Planwerten'!I34+'4a) Berechnungen zu Planwerten'!I35)/'4a) Berechnungen zu Planwerten'!I$58,('4b) Berechnungen zu real. Wert.'!I34+'4b) Berechnungen zu real. Wert.'!I35)/'4b) Berechnungen zu real. Wert.'!I$58),""),"")</f>
        <v/>
      </c>
      <c r="J338" s="378" t="str">
        <f>IFERROR(IF(J$7=TRUE,IF($E$131="Nein",('4a) Berechnungen zu Planwerten'!J34+'4a) Berechnungen zu Planwerten'!J35)/'4a) Berechnungen zu Planwerten'!J$58,('4b) Berechnungen zu real. Wert.'!J34+'4b) Berechnungen zu real. Wert.'!J35)/'4b) Berechnungen zu real. Wert.'!J$58),""),"")</f>
        <v/>
      </c>
      <c r="K338" s="377" t="str">
        <f>IFERROR(IF(K$7=TRUE,IF($E$131="Nein",('4a) Berechnungen zu Planwerten'!K34+'4a) Berechnungen zu Planwerten'!K35)/'4a) Berechnungen zu Planwerten'!K$58,('4b) Berechnungen zu real. Wert.'!K34+'4b) Berechnungen zu real. Wert.'!K35)/'4b) Berechnungen zu real. Wert.'!K$58),""),"")</f>
        <v/>
      </c>
      <c r="L338" s="377" t="str">
        <f>IFERROR(IF(L$7=TRUE,IF($E$131="Nein",('4a) Berechnungen zu Planwerten'!L34+'4a) Berechnungen zu Planwerten'!L35)/'4a) Berechnungen zu Planwerten'!L$58,('4b) Berechnungen zu real. Wert.'!L34+'4b) Berechnungen zu real. Wert.'!L35)/'4b) Berechnungen zu real. Wert.'!L$58),""),"")</f>
        <v/>
      </c>
      <c r="M338" s="377" t="str">
        <f>IFERROR(IF(M$7=TRUE,IF($E$131="Nein",('4a) Berechnungen zu Planwerten'!M34+'4a) Berechnungen zu Planwerten'!M35)/'4a) Berechnungen zu Planwerten'!M$58,('4b) Berechnungen zu real. Wert.'!M34+'4b) Berechnungen zu real. Wert.'!M35)/'4b) Berechnungen zu real. Wert.'!M$58),""),"")</f>
        <v/>
      </c>
      <c r="N338" s="377" t="str">
        <f>IFERROR(IF(N$7=TRUE,IF($E$131="Nein",('4a) Berechnungen zu Planwerten'!N34+'4a) Berechnungen zu Planwerten'!N35)/'4a) Berechnungen zu Planwerten'!N$58,('4b) Berechnungen zu real. Wert.'!N34+'4b) Berechnungen zu real. Wert.'!N35)/'4b) Berechnungen zu real. Wert.'!N$58),""),"")</f>
        <v/>
      </c>
      <c r="O338" s="377" t="str">
        <f>IFERROR(IF(O$7=TRUE,IF($E$131="Nein",('4a) Berechnungen zu Planwerten'!O34+'4a) Berechnungen zu Planwerten'!O35)/'4a) Berechnungen zu Planwerten'!O$58,('4b) Berechnungen zu real. Wert.'!O34+'4b) Berechnungen zu real. Wert.'!O35)/'4b) Berechnungen zu real. Wert.'!O$58),""),"")</f>
        <v/>
      </c>
      <c r="P338" s="377" t="str">
        <f>IFERROR(IF(P$7=TRUE,IF($E$131="Nein",('4a) Berechnungen zu Planwerten'!P34+'4a) Berechnungen zu Planwerten'!P35)/'4a) Berechnungen zu Planwerten'!P$58,('4b) Berechnungen zu real. Wert.'!P34+'4b) Berechnungen zu real. Wert.'!P35)/'4b) Berechnungen zu real. Wert.'!P$58),""),"")</f>
        <v/>
      </c>
      <c r="Q338" s="377" t="str">
        <f>IFERROR(IF(Q$7=TRUE,IF($E$131="Nein",('4a) Berechnungen zu Planwerten'!Q34+'4a) Berechnungen zu Planwerten'!Q35)/'4a) Berechnungen zu Planwerten'!Q$58,('4b) Berechnungen zu real. Wert.'!Q34+'4b) Berechnungen zu real. Wert.'!Q35)/'4b) Berechnungen zu real. Wert.'!Q$58),""),"")</f>
        <v/>
      </c>
      <c r="R338" s="377" t="str">
        <f>IFERROR(IF(R$7=TRUE,IF($E$131="Nein",('4a) Berechnungen zu Planwerten'!R34+'4a) Berechnungen zu Planwerten'!R35)/'4a) Berechnungen zu Planwerten'!R$58,('4b) Berechnungen zu real. Wert.'!R34+'4b) Berechnungen zu real. Wert.'!R35)/'4b) Berechnungen zu real. Wert.'!R$58),""),"")</f>
        <v/>
      </c>
      <c r="S338" s="485" t="str">
        <f>IFERROR(IF(S$7=TRUE,IF($E$131="Nein",IF('4c) Berechnungen_MFS'!$E$99="Nein",('4a) Berechnungen zu Planwerten'!S34+'4a) Berechnungen zu Planwerten'!S35)/'4a) Berechnungen zu Planwerten'!S$58,('4a) Berechnungen zu Planwerten'!S34+'4a) Berechnungen zu Planwerten'!T34+'4a) Berechnungen zu Planwerten'!S35+'4a) Berechnungen zu Planwerten'!T35)/('4a) Berechnungen zu Planwerten'!S$58+'4a) Berechnungen zu Planwerten'!T$58)),IF('4c) Berechnungen_MFS'!$E$99="Nein",('4b) Berechnungen zu real. Wert.'!S34+'4b) Berechnungen zu real. Wert.'!S35)/'4b) Berechnungen zu real. Wert.'!S$58,('4b) Berechnungen zu real. Wert.'!S34+'4b) Berechnungen zu real. Wert.'!T34+'4b) Berechnungen zu real. Wert.'!S35+'4b) Berechnungen zu real. Wert.'!T35)/('4b) Berechnungen zu real. Wert.'!S$58+'4b) Berechnungen zu real. Wert.'!T$58))),""),"")</f>
        <v/>
      </c>
      <c r="T338" s="379" t="str">
        <f>IFERROR(IF(R$7=TRUE,IF($E$131="Nein",('4a) Berechnungen zu Planwerten'!U34+'4a) Berechnungen zu Planwerten'!U35)/'4a) Berechnungen zu Planwerten'!U$58,('4b) Berechnungen zu real. Wert.'!U34+'4b) Berechnungen zu real. Wert.'!U35)/'4b) Berechnungen zu real. Wert.'!U$58),""),"")</f>
        <v/>
      </c>
    </row>
    <row r="339" spans="2:20" ht="14.5" customHeight="1" thickBot="1">
      <c r="B339" s="589" t="str">
        <f t="shared" ref="B339:B381" si="126">B287</f>
        <v>Wiederverwertete kohlenstoffhaltige Brennstoffe (RCFs) gemäß Nummer 4.12 FRL CCfD</v>
      </c>
      <c r="C339" s="372"/>
      <c r="D339" s="797" t="s">
        <v>313</v>
      </c>
      <c r="E339" s="388" t="str">
        <f>IFERROR(IF(E$7=TRUE,IF($E$131="Nein",'4a) Berechnungen zu Planwerten'!E36/'4a) Berechnungen zu Planwerten'!E$58,'4b) Berechnungen zu real. Wert.'!E36/'4b) Berechnungen zu real. Wert.'!E$58),""),"")</f>
        <v/>
      </c>
      <c r="F339" s="389" t="str">
        <f>IFERROR(IF(F$7=TRUE,IF($E$131="Nein",'4a) Berechnungen zu Planwerten'!F36/'4a) Berechnungen zu Planwerten'!F$58,'4b) Berechnungen zu real. Wert.'!F36/'4b) Berechnungen zu real. Wert.'!F$58),""),"")</f>
        <v/>
      </c>
      <c r="G339" s="389" t="str">
        <f>IFERROR(IF(G$7=TRUE,IF($E$131="Nein",'4a) Berechnungen zu Planwerten'!G36/'4a) Berechnungen zu Planwerten'!G$58,'4b) Berechnungen zu real. Wert.'!G36/'4b) Berechnungen zu real. Wert.'!G$58),""),"")</f>
        <v/>
      </c>
      <c r="H339" s="389" t="str">
        <f>IFERROR(IF(H$7=TRUE,IF($E$131="Nein",'4a) Berechnungen zu Planwerten'!H36/'4a) Berechnungen zu Planwerten'!H$58,'4b) Berechnungen zu real. Wert.'!H36/'4b) Berechnungen zu real. Wert.'!H$58),""),"")</f>
        <v/>
      </c>
      <c r="I339" s="389" t="str">
        <f>IFERROR(IF(I$7=TRUE,IF($E$131="Nein",'4a) Berechnungen zu Planwerten'!I36/'4a) Berechnungen zu Planwerten'!I$58,'4b) Berechnungen zu real. Wert.'!I36/'4b) Berechnungen zu real. Wert.'!I$58),""),"")</f>
        <v/>
      </c>
      <c r="J339" s="390" t="str">
        <f>IFERROR(IF(J$7=TRUE,IF($E$131="Nein",'4a) Berechnungen zu Planwerten'!J36/'4a) Berechnungen zu Planwerten'!J$58,'4b) Berechnungen zu real. Wert.'!J36/'4b) Berechnungen zu real. Wert.'!J$58),""),"")</f>
        <v/>
      </c>
      <c r="K339" s="389" t="str">
        <f>IFERROR(IF(K$7=TRUE,IF($E$131="Nein",'4a) Berechnungen zu Planwerten'!K36/'4a) Berechnungen zu Planwerten'!K$58,'4b) Berechnungen zu real. Wert.'!K36/'4b) Berechnungen zu real. Wert.'!K$58),""),"")</f>
        <v/>
      </c>
      <c r="L339" s="389" t="str">
        <f>IFERROR(IF(L$7=TRUE,IF($E$131="Nein",'4a) Berechnungen zu Planwerten'!L36/'4a) Berechnungen zu Planwerten'!L$58,'4b) Berechnungen zu real. Wert.'!L36/'4b) Berechnungen zu real. Wert.'!L$58),""),"")</f>
        <v/>
      </c>
      <c r="M339" s="389" t="str">
        <f>IFERROR(IF(M$7=TRUE,IF($E$131="Nein",'4a) Berechnungen zu Planwerten'!M36/'4a) Berechnungen zu Planwerten'!M$58,'4b) Berechnungen zu real. Wert.'!M36/'4b) Berechnungen zu real. Wert.'!M$58),""),"")</f>
        <v/>
      </c>
      <c r="N339" s="389" t="str">
        <f>IFERROR(IF(N$7=TRUE,IF($E$131="Nein",'4a) Berechnungen zu Planwerten'!N36/'4a) Berechnungen zu Planwerten'!N$58,'4b) Berechnungen zu real. Wert.'!N36/'4b) Berechnungen zu real. Wert.'!N$58),""),"")</f>
        <v/>
      </c>
      <c r="O339" s="389" t="str">
        <f>IFERROR(IF(O$7=TRUE,IF($E$131="Nein",'4a) Berechnungen zu Planwerten'!O36/'4a) Berechnungen zu Planwerten'!O$58,'4b) Berechnungen zu real. Wert.'!O36/'4b) Berechnungen zu real. Wert.'!O$58),""),"")</f>
        <v/>
      </c>
      <c r="P339" s="389" t="str">
        <f>IFERROR(IF(P$7=TRUE,IF($E$131="Nein",'4a) Berechnungen zu Planwerten'!P36/'4a) Berechnungen zu Planwerten'!P$58,'4b) Berechnungen zu real. Wert.'!P36/'4b) Berechnungen zu real. Wert.'!P$58),""),"")</f>
        <v/>
      </c>
      <c r="Q339" s="389" t="str">
        <f>IFERROR(IF(Q$7=TRUE,IF($E$131="Nein",'4a) Berechnungen zu Planwerten'!Q36/'4a) Berechnungen zu Planwerten'!Q$58,'4b) Berechnungen zu real. Wert.'!Q36/'4b) Berechnungen zu real. Wert.'!Q$58),""),"")</f>
        <v/>
      </c>
      <c r="R339" s="389" t="str">
        <f>IFERROR(IF(R$7=TRUE,IF($E$131="Nein",'4a) Berechnungen zu Planwerten'!R36/'4a) Berechnungen zu Planwerten'!R$58,'4b) Berechnungen zu real. Wert.'!R36/'4b) Berechnungen zu real. Wert.'!R$58),""),"")</f>
        <v/>
      </c>
      <c r="S339" s="390" t="str">
        <f>IFERROR(IF(S$7=TRUE,IF($E$131="Nein",IF('4c) Berechnungen_MFS'!$E$99="Nein",'4a) Berechnungen zu Planwerten'!S36/'4a) Berechnungen zu Planwerten'!S$58,('4a) Berechnungen zu Planwerten'!S36+'4a) Berechnungen zu Planwerten'!T36)/('4a) Berechnungen zu Planwerten'!S$58+'4a) Berechnungen zu Planwerten'!T$58)),IF('4c) Berechnungen_MFS'!$E$99="Nein",'4b) Berechnungen zu real. Wert.'!S36/'4b) Berechnungen zu real. Wert.'!S$58,('4b) Berechnungen zu real. Wert.'!S36+'4b) Berechnungen zu real. Wert.'!T36)/('4b) Berechnungen zu real. Wert.'!S$58+'4b) Berechnungen zu real. Wert.'!T$58))),""),"")</f>
        <v/>
      </c>
      <c r="T339" s="391" t="str">
        <f>IFERROR(IF(T$7=TRUE,IF($E$131="Nein",'4a) Berechnungen zu Planwerten'!U36/'4a) Berechnungen zu Planwerten'!U$58,'4b) Berechnungen zu real. Wert.'!U36/'4b) Berechnungen zu real. Wert.'!U$58),""),"")</f>
        <v/>
      </c>
    </row>
    <row r="340" spans="2:20" ht="14.5" customHeight="1">
      <c r="B340" s="872" t="str">
        <f t="shared" si="126"/>
        <v/>
      </c>
      <c r="C340" s="873"/>
      <c r="D340" s="941" t="str">
        <f t="shared" ref="D340:D368" si="127">IF(B340="","","%")</f>
        <v/>
      </c>
      <c r="E340" s="883" t="str">
        <f>IF(E$7=TRUE,IF($B340="","",IFERROR(IF($E$131="Nein",IF($B340='4a) Berechnungen zu Planwerten'!$B$57,'4a) Berechnungen zu Planwerten'!E$57,INDEX('4a) Berechnungen zu Planwerten'!E$37:E$40, MATCH($B340, '4a) Berechnungen zu Planwerten'!$B$37:$B$40, 0)))/'4a) Berechnungen zu Planwerten'!E$58,IF($B340='4b) Berechnungen zu real. Wert.'!$B$57,'4b) Berechnungen zu real. Wert.'!E$57,INDEX('4b) Berechnungen zu real. Wert.'!E$37:E$40, MATCH($B340, '4b) Berechnungen zu real. Wert.'!$B$37:$B$40, 0)))/'4b) Berechnungen zu real. Wert.'!E$58),0)),"")</f>
        <v/>
      </c>
      <c r="F340" s="879" t="str">
        <f>IF(F$7=TRUE,IF($B340="","",IFERROR(IF($E$131="Nein",IF($B340='4a) Berechnungen zu Planwerten'!$B$57,'4a) Berechnungen zu Planwerten'!F$57,INDEX('4a) Berechnungen zu Planwerten'!F$37:F$40, MATCH($B340, '4a) Berechnungen zu Planwerten'!$B$37:$B$40, 0)))/'4a) Berechnungen zu Planwerten'!F$58,IF($B340='4b) Berechnungen zu real. Wert.'!$B$57,'4b) Berechnungen zu real. Wert.'!F$57,INDEX('4b) Berechnungen zu real. Wert.'!F$37:F$40, MATCH($B340, '4b) Berechnungen zu real. Wert.'!$B$37:$B$40, 0)))/'4b) Berechnungen zu real. Wert.'!F$58),0)),"")</f>
        <v/>
      </c>
      <c r="G340" s="879" t="str">
        <f>IF(G$7=TRUE,IF($B340="","",IFERROR(IF($E$131="Nein",IF($B340='4a) Berechnungen zu Planwerten'!$B$57,'4a) Berechnungen zu Planwerten'!G$57,INDEX('4a) Berechnungen zu Planwerten'!G$37:G$40, MATCH($B340, '4a) Berechnungen zu Planwerten'!$B$37:$B$40, 0)))/'4a) Berechnungen zu Planwerten'!G$58,IF($B340='4b) Berechnungen zu real. Wert.'!$B$57,'4b) Berechnungen zu real. Wert.'!G$57,INDEX('4b) Berechnungen zu real. Wert.'!G$37:G$40, MATCH($B340, '4b) Berechnungen zu real. Wert.'!$B$37:$B$40, 0)))/'4b) Berechnungen zu real. Wert.'!G$58),0)),"")</f>
        <v/>
      </c>
      <c r="H340" s="879" t="str">
        <f>IF(H$7=TRUE,IF($B340="","",IFERROR(IF($E$131="Nein",IF($B340='4a) Berechnungen zu Planwerten'!$B$57,'4a) Berechnungen zu Planwerten'!H$57,INDEX('4a) Berechnungen zu Planwerten'!H$37:H$40, MATCH($B340, '4a) Berechnungen zu Planwerten'!$B$37:$B$40, 0)))/'4a) Berechnungen zu Planwerten'!H$58,IF($B340='4b) Berechnungen zu real. Wert.'!$B$57,'4b) Berechnungen zu real. Wert.'!H$57,INDEX('4b) Berechnungen zu real. Wert.'!H$37:H$40, MATCH($B340, '4b) Berechnungen zu real. Wert.'!$B$37:$B$40, 0)))/'4b) Berechnungen zu real. Wert.'!H$58),0)),"")</f>
        <v/>
      </c>
      <c r="I340" s="879" t="str">
        <f>IF(I$7=TRUE,IF($B340="","",IFERROR(IF($E$131="Nein",IF($B340='4a) Berechnungen zu Planwerten'!$B$57,'4a) Berechnungen zu Planwerten'!I$57,INDEX('4a) Berechnungen zu Planwerten'!I$37:I$40, MATCH($B340, '4a) Berechnungen zu Planwerten'!$B$37:$B$40, 0)))/'4a) Berechnungen zu Planwerten'!I$58,IF($B340='4b) Berechnungen zu real. Wert.'!$B$57,'4b) Berechnungen zu real. Wert.'!I$57,INDEX('4b) Berechnungen zu real. Wert.'!I$37:I$40, MATCH($B340, '4b) Berechnungen zu real. Wert.'!$B$37:$B$40, 0)))/'4b) Berechnungen zu real. Wert.'!I$58),0)),"")</f>
        <v/>
      </c>
      <c r="J340" s="879" t="str">
        <f>IF(J$7=TRUE,IF($B340="","",IFERROR(IF($E$131="Nein",IF($B340='4a) Berechnungen zu Planwerten'!$B$57,'4a) Berechnungen zu Planwerten'!J$57,INDEX('4a) Berechnungen zu Planwerten'!J$37:J$40, MATCH($B340, '4a) Berechnungen zu Planwerten'!$B$37:$B$40, 0)))/'4a) Berechnungen zu Planwerten'!J$58,IF($B340='4b) Berechnungen zu real. Wert.'!$B$57,'4b) Berechnungen zu real. Wert.'!J$57,INDEX('4b) Berechnungen zu real. Wert.'!J$37:J$40, MATCH($B340, '4b) Berechnungen zu real. Wert.'!$B$37:$B$40, 0)))/'4b) Berechnungen zu real. Wert.'!J$58),0)),"")</f>
        <v/>
      </c>
      <c r="K340" s="879" t="str">
        <f>IF(K$7=TRUE,IF($B340="","",IFERROR(IF($E$131="Nein",IF($B340='4a) Berechnungen zu Planwerten'!$B$57,'4a) Berechnungen zu Planwerten'!K$57,INDEX('4a) Berechnungen zu Planwerten'!K$37:K$40, MATCH($B340, '4a) Berechnungen zu Planwerten'!$B$37:$B$40, 0)))/'4a) Berechnungen zu Planwerten'!K$58,IF($B340='4b) Berechnungen zu real. Wert.'!$B$57,'4b) Berechnungen zu real. Wert.'!K$57,INDEX('4b) Berechnungen zu real. Wert.'!K$37:K$40, MATCH($B340, '4b) Berechnungen zu real. Wert.'!$B$37:$B$40, 0)))/'4b) Berechnungen zu real. Wert.'!K$58),0)),"")</f>
        <v/>
      </c>
      <c r="L340" s="879" t="str">
        <f>IF(L$7=TRUE,IF($B340="","",IFERROR(IF($E$131="Nein",IF($B340='4a) Berechnungen zu Planwerten'!$B$57,'4a) Berechnungen zu Planwerten'!L$57,INDEX('4a) Berechnungen zu Planwerten'!L$37:L$40, MATCH($B340, '4a) Berechnungen zu Planwerten'!$B$37:$B$40, 0)))/'4a) Berechnungen zu Planwerten'!L$58,IF($B340='4b) Berechnungen zu real. Wert.'!$B$57,'4b) Berechnungen zu real. Wert.'!L$57,INDEX('4b) Berechnungen zu real. Wert.'!L$37:L$40, MATCH($B340, '4b) Berechnungen zu real. Wert.'!$B$37:$B$40, 0)))/'4b) Berechnungen zu real. Wert.'!L$58),0)),"")</f>
        <v/>
      </c>
      <c r="M340" s="879" t="str">
        <f>IF(M$7=TRUE,IF($B340="","",IFERROR(IF($E$131="Nein",IF($B340='4a) Berechnungen zu Planwerten'!$B$57,'4a) Berechnungen zu Planwerten'!M$57,INDEX('4a) Berechnungen zu Planwerten'!M$37:M$40, MATCH($B340, '4a) Berechnungen zu Planwerten'!$B$37:$B$40, 0)))/'4a) Berechnungen zu Planwerten'!M$58,IF($B340='4b) Berechnungen zu real. Wert.'!$B$57,'4b) Berechnungen zu real. Wert.'!M$57,INDEX('4b) Berechnungen zu real. Wert.'!M$37:M$40, MATCH($B340, '4b) Berechnungen zu real. Wert.'!$B$37:$B$40, 0)))/'4b) Berechnungen zu real. Wert.'!M$58),0)),"")</f>
        <v/>
      </c>
      <c r="N340" s="879" t="str">
        <f>IF(N$7=TRUE,IF($B340="","",IFERROR(IF($E$131="Nein",IF($B340='4a) Berechnungen zu Planwerten'!$B$57,'4a) Berechnungen zu Planwerten'!N$57,INDEX('4a) Berechnungen zu Planwerten'!N$37:N$40, MATCH($B340, '4a) Berechnungen zu Planwerten'!$B$37:$B$40, 0)))/'4a) Berechnungen zu Planwerten'!N$58,IF($B340='4b) Berechnungen zu real. Wert.'!$B$57,'4b) Berechnungen zu real. Wert.'!N$57,INDEX('4b) Berechnungen zu real. Wert.'!N$37:N$40, MATCH($B340, '4b) Berechnungen zu real. Wert.'!$B$37:$B$40, 0)))/'4b) Berechnungen zu real. Wert.'!N$58),0)),"")</f>
        <v/>
      </c>
      <c r="O340" s="879" t="str">
        <f>IF(O$7=TRUE,IF($B340="","",IFERROR(IF($E$131="Nein",IF($B340='4a) Berechnungen zu Planwerten'!$B$57,'4a) Berechnungen zu Planwerten'!O$57,INDEX('4a) Berechnungen zu Planwerten'!O$37:O$40, MATCH($B340, '4a) Berechnungen zu Planwerten'!$B$37:$B$40, 0)))/'4a) Berechnungen zu Planwerten'!O$58,IF($B340='4b) Berechnungen zu real. Wert.'!$B$57,'4b) Berechnungen zu real. Wert.'!O$57,INDEX('4b) Berechnungen zu real. Wert.'!O$37:O$40, MATCH($B340, '4b) Berechnungen zu real. Wert.'!$B$37:$B$40, 0)))/'4b) Berechnungen zu real. Wert.'!O$58),0)),"")</f>
        <v/>
      </c>
      <c r="P340" s="874" t="str">
        <f>IF(P$7=TRUE,IF($B340="","",IFERROR(IF($E$131="Nein",IF($B340='4a) Berechnungen zu Planwerten'!$B$57,'4a) Berechnungen zu Planwerten'!P$57,INDEX('4a) Berechnungen zu Planwerten'!P$37:P$40, MATCH($B340, '4a) Berechnungen zu Planwerten'!$B$37:$B$40, 0)))/'4a) Berechnungen zu Planwerten'!P$58,IF($B340='4b) Berechnungen zu real. Wert.'!$B$57,'4b) Berechnungen zu real. Wert.'!P$57,INDEX('4b) Berechnungen zu real. Wert.'!P$37:P$40, MATCH($B340, '4b) Berechnungen zu real. Wert.'!$B$37:$B$40, 0)))/'4b) Berechnungen zu real. Wert.'!P$58),0)),"")</f>
        <v/>
      </c>
      <c r="Q340" s="879" t="str">
        <f>IF(Q$7=TRUE,IF($B340="","",IFERROR(IF($E$131="Nein",IF($B340='4a) Berechnungen zu Planwerten'!$B$57,'4a) Berechnungen zu Planwerten'!Q$57,INDEX('4a) Berechnungen zu Planwerten'!Q$37:Q$40, MATCH($B340, '4a) Berechnungen zu Planwerten'!$B$37:$B$40, 0)))/'4a) Berechnungen zu Planwerten'!Q$58,IF($B340='4b) Berechnungen zu real. Wert.'!$B$57,'4b) Berechnungen zu real. Wert.'!Q$57,INDEX('4b) Berechnungen zu real. Wert.'!Q$37:Q$40, MATCH($B340, '4b) Berechnungen zu real. Wert.'!$B$37:$B$40, 0)))/'4b) Berechnungen zu real. Wert.'!Q$58),0)),"")</f>
        <v/>
      </c>
      <c r="R340" s="879" t="str">
        <f>IF(R$7=TRUE,IF($B340="","",IFERROR(IF($E$131="Nein",IF($B340='4a) Berechnungen zu Planwerten'!$B$57,'4a) Berechnungen zu Planwerten'!R$57,INDEX('4a) Berechnungen zu Planwerten'!R$37:R$40, MATCH($B340, '4a) Berechnungen zu Planwerten'!$B$37:$B$40, 0)))/'4a) Berechnungen zu Planwerten'!R$58,IF($B340='4b) Berechnungen zu real. Wert.'!$B$57,'4b) Berechnungen zu real. Wert.'!R$57,INDEX('4b) Berechnungen zu real. Wert.'!R$37:R$40, MATCH($B340, '4b) Berechnungen zu real. Wert.'!$B$37:$B$40, 0)))/'4b) Berechnungen zu real. Wert.'!R$58),0)),"")</f>
        <v/>
      </c>
      <c r="S340" s="874" t="str">
        <f>IF(S$7=TRUE,IF($B340="","",IFERROR(IF($E$131="Nein",IF('4c) Berechnungen_MFS'!$E$99="Nein",IF($B340='4a) Berechnungen zu Planwerten'!$B$57,'4a) Berechnungen zu Planwerten'!S$57,INDEX('4a) Berechnungen zu Planwerten'!S$37:S$40, MATCH($B340, '4a) Berechnungen zu Planwerten'!$B$37:$B$40, 0)))/'4a) Berechnungen zu Planwerten'!S$58,(IF($B340='4a) Berechnungen zu Planwerten'!$B$57,'4a) Berechnungen zu Planwerten'!S$57,INDEX('4a) Berechnungen zu Planwerten'!S$37:S$40, MATCH($B340, '4a) Berechnungen zu Planwerten'!$B$37:$B$40, 0)))+IF($B340='4a) Berechnungen zu Planwerten'!$B$57,'4a) Berechnungen zu Planwerten'!T$57,INDEX('4a) Berechnungen zu Planwerten'!T$37:T$40, MATCH($B340, '4a) Berechnungen zu Planwerten'!$B$37:$B$40, 0))))/('4a) Berechnungen zu Planwerten'!S$58+'4a) Berechnungen zu Planwerten'!T$58)),IF('4c) Berechnungen_MFS'!$E$99="Nein",IF($B340='4b) Berechnungen zu real. Wert.'!$B$57,'4b) Berechnungen zu real. Wert.'!S$57,INDEX('4b) Berechnungen zu real. Wert.'!S$37:S$40, MATCH($B340, '4b) Berechnungen zu real. Wert.'!$B$37:$B$40, 0)))/'4b) Berechnungen zu real. Wert.'!S$58,(IF($B340='4b) Berechnungen zu real. Wert.'!$B$57,'4b) Berechnungen zu real. Wert.'!S$57,INDEX('4b) Berechnungen zu real. Wert.'!S$37:S$40, MATCH($B340, '4b) Berechnungen zu real. Wert.'!$B$37:$B$40, 0)))+IF($B340='4b) Berechnungen zu real. Wert.'!$B$57,'4b) Berechnungen zu real. Wert.'!T$57,INDEX('4b) Berechnungen zu real. Wert.'!T$37:T$40, MATCH($B340, '4b) Berechnungen zu real. Wert.'!$B$37:$B$40, 0))))/('4b) Berechnungen zu real. Wert.'!S$58+'4b) Berechnungen zu real. Wert.'!T$58))),0)),"")</f>
        <v/>
      </c>
      <c r="T340" s="1006" t="str">
        <f>IF(R$7=TRUE,IF($B340="","",IFERROR(IF($E$131="Nein",IF($B340='4a) Berechnungen zu Planwerten'!$B$57,'4a) Berechnungen zu Planwerten'!U$57,INDEX('4a) Berechnungen zu Planwerten'!U$37:U$40, MATCH($B340, '4a) Berechnungen zu Planwerten'!$B$37:$B$40, 0)))/'4a) Berechnungen zu Planwerten'!U$58,IF($B340='4b) Berechnungen zu real. Wert.'!$B$57,'4b) Berechnungen zu real. Wert.'!U$57,INDEX('4b) Berechnungen zu real. Wert.'!U$37:U$40, MATCH($B340, '4b) Berechnungen zu real. Wert.'!$B$37:$B$40, 0)))/'4b) Berechnungen zu real. Wert.'!U$58),0)),"")</f>
        <v/>
      </c>
    </row>
    <row r="341" spans="2:20" ht="14.5" customHeight="1">
      <c r="B341" s="363" t="str">
        <f t="shared" si="126"/>
        <v/>
      </c>
      <c r="C341" s="372"/>
      <c r="D341" s="364" t="str">
        <f t="shared" si="127"/>
        <v/>
      </c>
      <c r="E341" s="380" t="str">
        <f>IF(E$7=TRUE,IF($B341="","",IFERROR(IF($E$131="Nein",IF($B341='4a) Berechnungen zu Planwerten'!$B$57,'4a) Berechnungen zu Planwerten'!E$57,INDEX('4a) Berechnungen zu Planwerten'!E$37:E$40, MATCH($B341, '4a) Berechnungen zu Planwerten'!$B$37:$B$40, 0)))/'4a) Berechnungen zu Planwerten'!E$58,IF($B341='4b) Berechnungen zu real. Wert.'!$B$57,'4b) Berechnungen zu real. Wert.'!E$57,INDEX('4b) Berechnungen zu real. Wert.'!E$37:E$40, MATCH($B341, '4b) Berechnungen zu real. Wert.'!$B$37:$B$40, 0)))/'4b) Berechnungen zu real. Wert.'!E$58),0)),"")</f>
        <v/>
      </c>
      <c r="F341" s="381" t="str">
        <f>IF(F$7=TRUE,IF($B341="","",IFERROR(IF($E$131="Nein",IF($B341='4a) Berechnungen zu Planwerten'!$B$57,'4a) Berechnungen zu Planwerten'!F$57,INDEX('4a) Berechnungen zu Planwerten'!F$37:F$40, MATCH($B341, '4a) Berechnungen zu Planwerten'!$B$37:$B$40, 0)))/'4a) Berechnungen zu Planwerten'!F$58,IF($B341='4b) Berechnungen zu real. Wert.'!$B$57,'4b) Berechnungen zu real. Wert.'!F$57,INDEX('4b) Berechnungen zu real. Wert.'!F$37:F$40, MATCH($B341, '4b) Berechnungen zu real. Wert.'!$B$37:$B$40, 0)))/'4b) Berechnungen zu real. Wert.'!F$58),0)),"")</f>
        <v/>
      </c>
      <c r="G341" s="381" t="str">
        <f>IF(G$7=TRUE,IF($B341="","",IFERROR(IF($E$131="Nein",IF($B341='4a) Berechnungen zu Planwerten'!$B$57,'4a) Berechnungen zu Planwerten'!G$57,INDEX('4a) Berechnungen zu Planwerten'!G$37:G$40, MATCH($B341, '4a) Berechnungen zu Planwerten'!$B$37:$B$40, 0)))/'4a) Berechnungen zu Planwerten'!G$58,IF($B341='4b) Berechnungen zu real. Wert.'!$B$57,'4b) Berechnungen zu real. Wert.'!G$57,INDEX('4b) Berechnungen zu real. Wert.'!G$37:G$40, MATCH($B341, '4b) Berechnungen zu real. Wert.'!$B$37:$B$40, 0)))/'4b) Berechnungen zu real. Wert.'!G$58),0)),"")</f>
        <v/>
      </c>
      <c r="H341" s="381" t="str">
        <f>IF(H$7=TRUE,IF($B341="","",IFERROR(IF($E$131="Nein",IF($B341='4a) Berechnungen zu Planwerten'!$B$57,'4a) Berechnungen zu Planwerten'!H$57,INDEX('4a) Berechnungen zu Planwerten'!H$37:H$40, MATCH($B341, '4a) Berechnungen zu Planwerten'!$B$37:$B$40, 0)))/'4a) Berechnungen zu Planwerten'!H$58,IF($B341='4b) Berechnungen zu real. Wert.'!$B$57,'4b) Berechnungen zu real. Wert.'!H$57,INDEX('4b) Berechnungen zu real. Wert.'!H$37:H$40, MATCH($B341, '4b) Berechnungen zu real. Wert.'!$B$37:$B$40, 0)))/'4b) Berechnungen zu real. Wert.'!H$58),0)),"")</f>
        <v/>
      </c>
      <c r="I341" s="381" t="str">
        <f>IF(I$7=TRUE,IF($B341="","",IFERROR(IF($E$131="Nein",IF($B341='4a) Berechnungen zu Planwerten'!$B$57,'4a) Berechnungen zu Planwerten'!I$57,INDEX('4a) Berechnungen zu Planwerten'!I$37:I$40, MATCH($B341, '4a) Berechnungen zu Planwerten'!$B$37:$B$40, 0)))/'4a) Berechnungen zu Planwerten'!I$58,IF($B341='4b) Berechnungen zu real. Wert.'!$B$57,'4b) Berechnungen zu real. Wert.'!I$57,INDEX('4b) Berechnungen zu real. Wert.'!I$37:I$40, MATCH($B341, '4b) Berechnungen zu real. Wert.'!$B$37:$B$40, 0)))/'4b) Berechnungen zu real. Wert.'!I$58),0)),"")</f>
        <v/>
      </c>
      <c r="J341" s="381" t="str">
        <f>IF(J$7=TRUE,IF($B341="","",IFERROR(IF($E$131="Nein",IF($B341='4a) Berechnungen zu Planwerten'!$B$57,'4a) Berechnungen zu Planwerten'!J$57,INDEX('4a) Berechnungen zu Planwerten'!J$37:J$40, MATCH($B341, '4a) Berechnungen zu Planwerten'!$B$37:$B$40, 0)))/'4a) Berechnungen zu Planwerten'!J$58,IF($B341='4b) Berechnungen zu real. Wert.'!$B$57,'4b) Berechnungen zu real. Wert.'!J$57,INDEX('4b) Berechnungen zu real. Wert.'!J$37:J$40, MATCH($B341, '4b) Berechnungen zu real. Wert.'!$B$37:$B$40, 0)))/'4b) Berechnungen zu real. Wert.'!J$58),0)),"")</f>
        <v/>
      </c>
      <c r="K341" s="381" t="str">
        <f>IF(K$7=TRUE,IF($B341="","",IFERROR(IF($E$131="Nein",IF($B341='4a) Berechnungen zu Planwerten'!$B$57,'4a) Berechnungen zu Planwerten'!K$57,INDEX('4a) Berechnungen zu Planwerten'!K$37:K$40, MATCH($B341, '4a) Berechnungen zu Planwerten'!$B$37:$B$40, 0)))/'4a) Berechnungen zu Planwerten'!K$58,IF($B341='4b) Berechnungen zu real. Wert.'!$B$57,'4b) Berechnungen zu real. Wert.'!K$57,INDEX('4b) Berechnungen zu real. Wert.'!K$37:K$40, MATCH($B341, '4b) Berechnungen zu real. Wert.'!$B$37:$B$40, 0)))/'4b) Berechnungen zu real. Wert.'!K$58),0)),"")</f>
        <v/>
      </c>
      <c r="L341" s="381" t="str">
        <f>IF(L$7=TRUE,IF($B341="","",IFERROR(IF($E$131="Nein",IF($B341='4a) Berechnungen zu Planwerten'!$B$57,'4a) Berechnungen zu Planwerten'!L$57,INDEX('4a) Berechnungen zu Planwerten'!L$37:L$40, MATCH($B341, '4a) Berechnungen zu Planwerten'!$B$37:$B$40, 0)))/'4a) Berechnungen zu Planwerten'!L$58,IF($B341='4b) Berechnungen zu real. Wert.'!$B$57,'4b) Berechnungen zu real. Wert.'!L$57,INDEX('4b) Berechnungen zu real. Wert.'!L$37:L$40, MATCH($B341, '4b) Berechnungen zu real. Wert.'!$B$37:$B$40, 0)))/'4b) Berechnungen zu real. Wert.'!L$58),0)),"")</f>
        <v/>
      </c>
      <c r="M341" s="381" t="str">
        <f>IF(M$7=TRUE,IF($B341="","",IFERROR(IF($E$131="Nein",IF($B341='4a) Berechnungen zu Planwerten'!$B$57,'4a) Berechnungen zu Planwerten'!M$57,INDEX('4a) Berechnungen zu Planwerten'!M$37:M$40, MATCH($B341, '4a) Berechnungen zu Planwerten'!$B$37:$B$40, 0)))/'4a) Berechnungen zu Planwerten'!M$58,IF($B341='4b) Berechnungen zu real. Wert.'!$B$57,'4b) Berechnungen zu real. Wert.'!M$57,INDEX('4b) Berechnungen zu real. Wert.'!M$37:M$40, MATCH($B341, '4b) Berechnungen zu real. Wert.'!$B$37:$B$40, 0)))/'4b) Berechnungen zu real. Wert.'!M$58),0)),"")</f>
        <v/>
      </c>
      <c r="N341" s="381" t="str">
        <f>IF(N$7=TRUE,IF($B341="","",IFERROR(IF($E$131="Nein",IF($B341='4a) Berechnungen zu Planwerten'!$B$57,'4a) Berechnungen zu Planwerten'!N$57,INDEX('4a) Berechnungen zu Planwerten'!N$37:N$40, MATCH($B341, '4a) Berechnungen zu Planwerten'!$B$37:$B$40, 0)))/'4a) Berechnungen zu Planwerten'!N$58,IF($B341='4b) Berechnungen zu real. Wert.'!$B$57,'4b) Berechnungen zu real. Wert.'!N$57,INDEX('4b) Berechnungen zu real. Wert.'!N$37:N$40, MATCH($B341, '4b) Berechnungen zu real. Wert.'!$B$37:$B$40, 0)))/'4b) Berechnungen zu real. Wert.'!N$58),0)),"")</f>
        <v/>
      </c>
      <c r="O341" s="381" t="str">
        <f>IF(O$7=TRUE,IF($B341="","",IFERROR(IF($E$131="Nein",IF($B341='4a) Berechnungen zu Planwerten'!$B$57,'4a) Berechnungen zu Planwerten'!O$57,INDEX('4a) Berechnungen zu Planwerten'!O$37:O$40, MATCH($B341, '4a) Berechnungen zu Planwerten'!$B$37:$B$40, 0)))/'4a) Berechnungen zu Planwerten'!O$58,IF($B341='4b) Berechnungen zu real. Wert.'!$B$57,'4b) Berechnungen zu real. Wert.'!O$57,INDEX('4b) Berechnungen zu real. Wert.'!O$37:O$40, MATCH($B341, '4b) Berechnungen zu real. Wert.'!$B$37:$B$40, 0)))/'4b) Berechnungen zu real. Wert.'!O$58),0)),"")</f>
        <v/>
      </c>
      <c r="P341" s="382" t="str">
        <f>IF(P$7=TRUE,IF($B341="","",IFERROR(IF($E$131="Nein",IF($B341='4a) Berechnungen zu Planwerten'!$B$57,'4a) Berechnungen zu Planwerten'!P$57,INDEX('4a) Berechnungen zu Planwerten'!P$37:P$40, MATCH($B341, '4a) Berechnungen zu Planwerten'!$B$37:$B$40, 0)))/'4a) Berechnungen zu Planwerten'!P$58,IF($B341='4b) Berechnungen zu real. Wert.'!$B$57,'4b) Berechnungen zu real. Wert.'!P$57,INDEX('4b) Berechnungen zu real. Wert.'!P$37:P$40, MATCH($B341, '4b) Berechnungen zu real. Wert.'!$B$37:$B$40, 0)))/'4b) Berechnungen zu real. Wert.'!P$58),0)),"")</f>
        <v/>
      </c>
      <c r="Q341" s="381" t="str">
        <f>IF(Q$7=TRUE,IF($B341="","",IFERROR(IF($E$131="Nein",IF($B341='4a) Berechnungen zu Planwerten'!$B$57,'4a) Berechnungen zu Planwerten'!Q$57,INDEX('4a) Berechnungen zu Planwerten'!Q$37:Q$40, MATCH($B341, '4a) Berechnungen zu Planwerten'!$B$37:$B$40, 0)))/'4a) Berechnungen zu Planwerten'!Q$58,IF($B341='4b) Berechnungen zu real. Wert.'!$B$57,'4b) Berechnungen zu real. Wert.'!Q$57,INDEX('4b) Berechnungen zu real. Wert.'!Q$37:Q$40, MATCH($B341, '4b) Berechnungen zu real. Wert.'!$B$37:$B$40, 0)))/'4b) Berechnungen zu real. Wert.'!Q$58),0)),"")</f>
        <v/>
      </c>
      <c r="R341" s="381" t="str">
        <f>IF(R$7=TRUE,IF($B341="","",IFERROR(IF($E$131="Nein",IF($B341='4a) Berechnungen zu Planwerten'!$B$57,'4a) Berechnungen zu Planwerten'!R$57,INDEX('4a) Berechnungen zu Planwerten'!R$37:R$40, MATCH($B341, '4a) Berechnungen zu Planwerten'!$B$37:$B$40, 0)))/'4a) Berechnungen zu Planwerten'!R$58,IF($B341='4b) Berechnungen zu real. Wert.'!$B$57,'4b) Berechnungen zu real. Wert.'!R$57,INDEX('4b) Berechnungen zu real. Wert.'!R$37:R$40, MATCH($B341, '4b) Berechnungen zu real. Wert.'!$B$37:$B$40, 0)))/'4b) Berechnungen zu real. Wert.'!R$58),0)),"")</f>
        <v/>
      </c>
      <c r="S341" s="390" t="str">
        <f>IF(S$7=TRUE,IF($B341="","",IFERROR(IF($E$131="Nein",IF('4c) Berechnungen_MFS'!$E$99="Nein",IF($B341='4a) Berechnungen zu Planwerten'!$B$57,'4a) Berechnungen zu Planwerten'!S$57,INDEX('4a) Berechnungen zu Planwerten'!S$37:S$40, MATCH($B341, '4a) Berechnungen zu Planwerten'!$B$37:$B$40, 0)))/'4a) Berechnungen zu Planwerten'!S$58,(IF($B341='4a) Berechnungen zu Planwerten'!$B$57,'4a) Berechnungen zu Planwerten'!S$57,INDEX('4a) Berechnungen zu Planwerten'!S$37:S$40, MATCH($B341, '4a) Berechnungen zu Planwerten'!$B$37:$B$40, 0)))+IF($B341='4a) Berechnungen zu Planwerten'!$B$57,'4a) Berechnungen zu Planwerten'!T$57,INDEX('4a) Berechnungen zu Planwerten'!T$37:T$40, MATCH($B341, '4a) Berechnungen zu Planwerten'!$B$37:$B$40, 0))))/('4a) Berechnungen zu Planwerten'!S$58+'4a) Berechnungen zu Planwerten'!T$58)),IF('4c) Berechnungen_MFS'!$E$99="Nein",IF($B341='4b) Berechnungen zu real. Wert.'!$B$57,'4b) Berechnungen zu real. Wert.'!S$57,INDEX('4b) Berechnungen zu real. Wert.'!S$37:S$40, MATCH($B341, '4b) Berechnungen zu real. Wert.'!$B$37:$B$40, 0)))/'4b) Berechnungen zu real. Wert.'!S$58,(IF($B341='4b) Berechnungen zu real. Wert.'!$B$57,'4b) Berechnungen zu real. Wert.'!S$57,INDEX('4b) Berechnungen zu real. Wert.'!S$37:S$40, MATCH($B341, '4b) Berechnungen zu real. Wert.'!$B$37:$B$40, 0)))+IF($B341='4b) Berechnungen zu real. Wert.'!$B$57,'4b) Berechnungen zu real. Wert.'!T$57,INDEX('4b) Berechnungen zu real. Wert.'!T$37:T$40, MATCH($B341, '4b) Berechnungen zu real. Wert.'!$B$37:$B$40, 0))))/('4b) Berechnungen zu real. Wert.'!S$58+'4b) Berechnungen zu real. Wert.'!T$58))),0)),"")</f>
        <v/>
      </c>
      <c r="T341" s="383" t="str">
        <f>IF(R$7=TRUE,IF($B341="","",IFERROR(IF($E$131="Nein",IF($B341='4a) Berechnungen zu Planwerten'!$B$57,'4a) Berechnungen zu Planwerten'!U$57,INDEX('4a) Berechnungen zu Planwerten'!U$37:U$40, MATCH($B341, '4a) Berechnungen zu Planwerten'!$B$37:$B$40, 0)))/'4a) Berechnungen zu Planwerten'!U$58,IF($B341='4b) Berechnungen zu real. Wert.'!$B$57,'4b) Berechnungen zu real. Wert.'!U$57,INDEX('4b) Berechnungen zu real. Wert.'!U$37:U$40, MATCH($B341, '4b) Berechnungen zu real. Wert.'!$B$37:$B$40, 0)))/'4b) Berechnungen zu real. Wert.'!U$58),0)),"")</f>
        <v/>
      </c>
    </row>
    <row r="342" spans="2:20" ht="14.5" customHeight="1">
      <c r="B342" s="980" t="str">
        <f t="shared" si="126"/>
        <v/>
      </c>
      <c r="C342" s="869"/>
      <c r="D342" s="981" t="str">
        <f t="shared" si="127"/>
        <v/>
      </c>
      <c r="E342" s="982" t="str">
        <f>IF(E$7=TRUE,IF($B342="","",IFERROR(IF($E$131="Nein",IF($B342='4a) Berechnungen zu Planwerten'!$B$57,'4a) Berechnungen zu Planwerten'!E$57,INDEX('4a) Berechnungen zu Planwerten'!E$37:E$40, MATCH($B342, '4a) Berechnungen zu Planwerten'!$B$37:$B$40, 0)))/'4a) Berechnungen zu Planwerten'!E$58,IF($B342='4b) Berechnungen zu real. Wert.'!$B$57,'4b) Berechnungen zu real. Wert.'!E$57,INDEX('4b) Berechnungen zu real. Wert.'!E$37:E$40, MATCH($B342, '4b) Berechnungen zu real. Wert.'!$B$37:$B$40, 0)))/'4b) Berechnungen zu real. Wert.'!E$58),0)),"")</f>
        <v/>
      </c>
      <c r="F342" s="983" t="str">
        <f>IF(F$7=TRUE,IF($B342="","",IFERROR(IF($E$131="Nein",IF($B342='4a) Berechnungen zu Planwerten'!$B$57,'4a) Berechnungen zu Planwerten'!F$57,INDEX('4a) Berechnungen zu Planwerten'!F$37:F$40, MATCH($B342, '4a) Berechnungen zu Planwerten'!$B$37:$B$40, 0)))/'4a) Berechnungen zu Planwerten'!F$58,IF($B342='4b) Berechnungen zu real. Wert.'!$B$57,'4b) Berechnungen zu real. Wert.'!F$57,INDEX('4b) Berechnungen zu real. Wert.'!F$37:F$40, MATCH($B342, '4b) Berechnungen zu real. Wert.'!$B$37:$B$40, 0)))/'4b) Berechnungen zu real. Wert.'!F$58),0)),"")</f>
        <v/>
      </c>
      <c r="G342" s="983" t="str">
        <f>IF(G$7=TRUE,IF($B342="","",IFERROR(IF($E$131="Nein",IF($B342='4a) Berechnungen zu Planwerten'!$B$57,'4a) Berechnungen zu Planwerten'!G$57,INDEX('4a) Berechnungen zu Planwerten'!G$37:G$40, MATCH($B342, '4a) Berechnungen zu Planwerten'!$B$37:$B$40, 0)))/'4a) Berechnungen zu Planwerten'!G$58,IF($B342='4b) Berechnungen zu real. Wert.'!$B$57,'4b) Berechnungen zu real. Wert.'!G$57,INDEX('4b) Berechnungen zu real. Wert.'!G$37:G$40, MATCH($B342, '4b) Berechnungen zu real. Wert.'!$B$37:$B$40, 0)))/'4b) Berechnungen zu real. Wert.'!G$58),0)),"")</f>
        <v/>
      </c>
      <c r="H342" s="983" t="str">
        <f>IF(H$7=TRUE,IF($B342="","",IFERROR(IF($E$131="Nein",IF($B342='4a) Berechnungen zu Planwerten'!$B$57,'4a) Berechnungen zu Planwerten'!H$57,INDEX('4a) Berechnungen zu Planwerten'!H$37:H$40, MATCH($B342, '4a) Berechnungen zu Planwerten'!$B$37:$B$40, 0)))/'4a) Berechnungen zu Planwerten'!H$58,IF($B342='4b) Berechnungen zu real. Wert.'!$B$57,'4b) Berechnungen zu real. Wert.'!H$57,INDEX('4b) Berechnungen zu real. Wert.'!H$37:H$40, MATCH($B342, '4b) Berechnungen zu real. Wert.'!$B$37:$B$40, 0)))/'4b) Berechnungen zu real. Wert.'!H$58),0)),"")</f>
        <v/>
      </c>
      <c r="I342" s="983" t="str">
        <f>IF(I$7=TRUE,IF($B342="","",IFERROR(IF($E$131="Nein",IF($B342='4a) Berechnungen zu Planwerten'!$B$57,'4a) Berechnungen zu Planwerten'!I$57,INDEX('4a) Berechnungen zu Planwerten'!I$37:I$40, MATCH($B342, '4a) Berechnungen zu Planwerten'!$B$37:$B$40, 0)))/'4a) Berechnungen zu Planwerten'!I$58,IF($B342='4b) Berechnungen zu real. Wert.'!$B$57,'4b) Berechnungen zu real. Wert.'!I$57,INDEX('4b) Berechnungen zu real. Wert.'!I$37:I$40, MATCH($B342, '4b) Berechnungen zu real. Wert.'!$B$37:$B$40, 0)))/'4b) Berechnungen zu real. Wert.'!I$58),0)),"")</f>
        <v/>
      </c>
      <c r="J342" s="983" t="str">
        <f>IF(J$7=TRUE,IF($B342="","",IFERROR(IF($E$131="Nein",IF($B342='4a) Berechnungen zu Planwerten'!$B$57,'4a) Berechnungen zu Planwerten'!J$57,INDEX('4a) Berechnungen zu Planwerten'!J$37:J$40, MATCH($B342, '4a) Berechnungen zu Planwerten'!$B$37:$B$40, 0)))/'4a) Berechnungen zu Planwerten'!J$58,IF($B342='4b) Berechnungen zu real. Wert.'!$B$57,'4b) Berechnungen zu real. Wert.'!J$57,INDEX('4b) Berechnungen zu real. Wert.'!J$37:J$40, MATCH($B342, '4b) Berechnungen zu real. Wert.'!$B$37:$B$40, 0)))/'4b) Berechnungen zu real. Wert.'!J$58),0)),"")</f>
        <v/>
      </c>
      <c r="K342" s="983" t="str">
        <f>IF(K$7=TRUE,IF($B342="","",IFERROR(IF($E$131="Nein",IF($B342='4a) Berechnungen zu Planwerten'!$B$57,'4a) Berechnungen zu Planwerten'!K$57,INDEX('4a) Berechnungen zu Planwerten'!K$37:K$40, MATCH($B342, '4a) Berechnungen zu Planwerten'!$B$37:$B$40, 0)))/'4a) Berechnungen zu Planwerten'!K$58,IF($B342='4b) Berechnungen zu real. Wert.'!$B$57,'4b) Berechnungen zu real. Wert.'!K$57,INDEX('4b) Berechnungen zu real. Wert.'!K$37:K$40, MATCH($B342, '4b) Berechnungen zu real. Wert.'!$B$37:$B$40, 0)))/'4b) Berechnungen zu real. Wert.'!K$58),0)),"")</f>
        <v/>
      </c>
      <c r="L342" s="983" t="str">
        <f>IF(L$7=TRUE,IF($B342="","",IFERROR(IF($E$131="Nein",IF($B342='4a) Berechnungen zu Planwerten'!$B$57,'4a) Berechnungen zu Planwerten'!L$57,INDEX('4a) Berechnungen zu Planwerten'!L$37:L$40, MATCH($B342, '4a) Berechnungen zu Planwerten'!$B$37:$B$40, 0)))/'4a) Berechnungen zu Planwerten'!L$58,IF($B342='4b) Berechnungen zu real. Wert.'!$B$57,'4b) Berechnungen zu real. Wert.'!L$57,INDEX('4b) Berechnungen zu real. Wert.'!L$37:L$40, MATCH($B342, '4b) Berechnungen zu real. Wert.'!$B$37:$B$40, 0)))/'4b) Berechnungen zu real. Wert.'!L$58),0)),"")</f>
        <v/>
      </c>
      <c r="M342" s="983" t="str">
        <f>IF(M$7=TRUE,IF($B342="","",IFERROR(IF($E$131="Nein",IF($B342='4a) Berechnungen zu Planwerten'!$B$57,'4a) Berechnungen zu Planwerten'!M$57,INDEX('4a) Berechnungen zu Planwerten'!M$37:M$40, MATCH($B342, '4a) Berechnungen zu Planwerten'!$B$37:$B$40, 0)))/'4a) Berechnungen zu Planwerten'!M$58,IF($B342='4b) Berechnungen zu real. Wert.'!$B$57,'4b) Berechnungen zu real. Wert.'!M$57,INDEX('4b) Berechnungen zu real. Wert.'!M$37:M$40, MATCH($B342, '4b) Berechnungen zu real. Wert.'!$B$37:$B$40, 0)))/'4b) Berechnungen zu real. Wert.'!M$58),0)),"")</f>
        <v/>
      </c>
      <c r="N342" s="983" t="str">
        <f>IF(N$7=TRUE,IF($B342="","",IFERROR(IF($E$131="Nein",IF($B342='4a) Berechnungen zu Planwerten'!$B$57,'4a) Berechnungen zu Planwerten'!N$57,INDEX('4a) Berechnungen zu Planwerten'!N$37:N$40, MATCH($B342, '4a) Berechnungen zu Planwerten'!$B$37:$B$40, 0)))/'4a) Berechnungen zu Planwerten'!N$58,IF($B342='4b) Berechnungen zu real. Wert.'!$B$57,'4b) Berechnungen zu real. Wert.'!N$57,INDEX('4b) Berechnungen zu real. Wert.'!N$37:N$40, MATCH($B342, '4b) Berechnungen zu real. Wert.'!$B$37:$B$40, 0)))/'4b) Berechnungen zu real. Wert.'!N$58),0)),"")</f>
        <v/>
      </c>
      <c r="O342" s="983" t="str">
        <f>IF(O$7=TRUE,IF($B342="","",IFERROR(IF($E$131="Nein",IF($B342='4a) Berechnungen zu Planwerten'!$B$57,'4a) Berechnungen zu Planwerten'!O$57,INDEX('4a) Berechnungen zu Planwerten'!O$37:O$40, MATCH($B342, '4a) Berechnungen zu Planwerten'!$B$37:$B$40, 0)))/'4a) Berechnungen zu Planwerten'!O$58,IF($B342='4b) Berechnungen zu real. Wert.'!$B$57,'4b) Berechnungen zu real. Wert.'!O$57,INDEX('4b) Berechnungen zu real. Wert.'!O$37:O$40, MATCH($B342, '4b) Berechnungen zu real. Wert.'!$B$37:$B$40, 0)))/'4b) Berechnungen zu real. Wert.'!O$58),0)),"")</f>
        <v/>
      </c>
      <c r="P342" s="984" t="str">
        <f>IF(P$7=TRUE,IF($B342="","",IFERROR(IF($E$131="Nein",IF($B342='4a) Berechnungen zu Planwerten'!$B$57,'4a) Berechnungen zu Planwerten'!P$57,INDEX('4a) Berechnungen zu Planwerten'!P$37:P$40, MATCH($B342, '4a) Berechnungen zu Planwerten'!$B$37:$B$40, 0)))/'4a) Berechnungen zu Planwerten'!P$58,IF($B342='4b) Berechnungen zu real. Wert.'!$B$57,'4b) Berechnungen zu real. Wert.'!P$57,INDEX('4b) Berechnungen zu real. Wert.'!P$37:P$40, MATCH($B342, '4b) Berechnungen zu real. Wert.'!$B$37:$B$40, 0)))/'4b) Berechnungen zu real. Wert.'!P$58),0)),"")</f>
        <v/>
      </c>
      <c r="Q342" s="983" t="str">
        <f>IF(Q$7=TRUE,IF($B342="","",IFERROR(IF($E$131="Nein",IF($B342='4a) Berechnungen zu Planwerten'!$B$57,'4a) Berechnungen zu Planwerten'!Q$57,INDEX('4a) Berechnungen zu Planwerten'!Q$37:Q$40, MATCH($B342, '4a) Berechnungen zu Planwerten'!$B$37:$B$40, 0)))/'4a) Berechnungen zu Planwerten'!Q$58,IF($B342='4b) Berechnungen zu real. Wert.'!$B$57,'4b) Berechnungen zu real. Wert.'!Q$57,INDEX('4b) Berechnungen zu real. Wert.'!Q$37:Q$40, MATCH($B342, '4b) Berechnungen zu real. Wert.'!$B$37:$B$40, 0)))/'4b) Berechnungen zu real. Wert.'!Q$58),0)),"")</f>
        <v/>
      </c>
      <c r="R342" s="983" t="str">
        <f>IF(R$7=TRUE,IF($B342="","",IFERROR(IF($E$131="Nein",IF($B342='4a) Berechnungen zu Planwerten'!$B$57,'4a) Berechnungen zu Planwerten'!R$57,INDEX('4a) Berechnungen zu Planwerten'!R$37:R$40, MATCH($B342, '4a) Berechnungen zu Planwerten'!$B$37:$B$40, 0)))/'4a) Berechnungen zu Planwerten'!R$58,IF($B342='4b) Berechnungen zu real. Wert.'!$B$57,'4b) Berechnungen zu real. Wert.'!R$57,INDEX('4b) Berechnungen zu real. Wert.'!R$37:R$40, MATCH($B342, '4b) Berechnungen zu real. Wert.'!$B$37:$B$40, 0)))/'4b) Berechnungen zu real. Wert.'!R$58),0)),"")</f>
        <v/>
      </c>
      <c r="S342" s="870" t="str">
        <f>IF(S$7=TRUE,IF($B342="","",IFERROR(IF($E$131="Nein",IF('4c) Berechnungen_MFS'!$E$99="Nein",IF($B342='4a) Berechnungen zu Planwerten'!$B$57,'4a) Berechnungen zu Planwerten'!S$57,INDEX('4a) Berechnungen zu Planwerten'!S$37:S$40, MATCH($B342, '4a) Berechnungen zu Planwerten'!$B$37:$B$40, 0)))/'4a) Berechnungen zu Planwerten'!S$58,(IF($B342='4a) Berechnungen zu Planwerten'!$B$57,'4a) Berechnungen zu Planwerten'!S$57,INDEX('4a) Berechnungen zu Planwerten'!S$37:S$40, MATCH($B342, '4a) Berechnungen zu Planwerten'!$B$37:$B$40, 0)))+IF($B342='4a) Berechnungen zu Planwerten'!$B$57,'4a) Berechnungen zu Planwerten'!T$57,INDEX('4a) Berechnungen zu Planwerten'!T$37:T$40, MATCH($B342, '4a) Berechnungen zu Planwerten'!$B$37:$B$40, 0))))/('4a) Berechnungen zu Planwerten'!S$58+'4a) Berechnungen zu Planwerten'!T$58)),IF('4c) Berechnungen_MFS'!$E$99="Nein",IF($B342='4b) Berechnungen zu real. Wert.'!$B$57,'4b) Berechnungen zu real. Wert.'!S$57,INDEX('4b) Berechnungen zu real. Wert.'!S$37:S$40, MATCH($B342, '4b) Berechnungen zu real. Wert.'!$B$37:$B$40, 0)))/'4b) Berechnungen zu real. Wert.'!S$58,(IF($B342='4b) Berechnungen zu real. Wert.'!$B$57,'4b) Berechnungen zu real. Wert.'!S$57,INDEX('4b) Berechnungen zu real. Wert.'!S$37:S$40, MATCH($B342, '4b) Berechnungen zu real. Wert.'!$B$37:$B$40, 0)))+IF($B342='4b) Berechnungen zu real. Wert.'!$B$57,'4b) Berechnungen zu real. Wert.'!T$57,INDEX('4b) Berechnungen zu real. Wert.'!T$37:T$40, MATCH($B342, '4b) Berechnungen zu real. Wert.'!$B$37:$B$40, 0))))/('4b) Berechnungen zu real. Wert.'!S$58+'4b) Berechnungen zu real. Wert.'!T$58))),0)),"")</f>
        <v/>
      </c>
      <c r="T342" s="985" t="str">
        <f>IF(R$7=TRUE,IF($B342="","",IFERROR(IF($E$131="Nein",IF($B342='4a) Berechnungen zu Planwerten'!$B$57,'4a) Berechnungen zu Planwerten'!U$57,INDEX('4a) Berechnungen zu Planwerten'!U$37:U$40, MATCH($B342, '4a) Berechnungen zu Planwerten'!$B$37:$B$40, 0)))/'4a) Berechnungen zu Planwerten'!U$58,IF($B342='4b) Berechnungen zu real. Wert.'!$B$57,'4b) Berechnungen zu real. Wert.'!U$57,INDEX('4b) Berechnungen zu real. Wert.'!U$37:U$40, MATCH($B342, '4b) Berechnungen zu real. Wert.'!$B$37:$B$40, 0)))/'4b) Berechnungen zu real. Wert.'!U$58),0)),"")</f>
        <v/>
      </c>
    </row>
    <row r="343" spans="2:20" ht="14.5" customHeight="1" thickBot="1">
      <c r="B343" s="369" t="str">
        <f t="shared" si="126"/>
        <v/>
      </c>
      <c r="C343" s="375"/>
      <c r="D343" s="1055" t="str">
        <f t="shared" si="127"/>
        <v/>
      </c>
      <c r="E343" s="392" t="str">
        <f>IF(E$7=TRUE,IF($B343="","",IFERROR(IF($E$131="Nein",IF($B343='4a) Berechnungen zu Planwerten'!$B$57,'4a) Berechnungen zu Planwerten'!E$57,INDEX('4a) Berechnungen zu Planwerten'!E$37:E$40, MATCH($B343, '4a) Berechnungen zu Planwerten'!$B$37:$B$40, 0)))/'4a) Berechnungen zu Planwerten'!E$58,IF($B343='4b) Berechnungen zu real. Wert.'!$B$57,'4b) Berechnungen zu real. Wert.'!E$57,INDEX('4b) Berechnungen zu real. Wert.'!E$37:E$40, MATCH($B343, '4b) Berechnungen zu real. Wert.'!$B$37:$B$40, 0)))/'4b) Berechnungen zu real. Wert.'!E$58),0)),"")</f>
        <v/>
      </c>
      <c r="F343" s="393" t="str">
        <f>IF(F$7=TRUE,IF($B343="","",IFERROR(IF($E$131="Nein",IF($B343='4a) Berechnungen zu Planwerten'!$B$57,'4a) Berechnungen zu Planwerten'!F$57,INDEX('4a) Berechnungen zu Planwerten'!F$37:F$40, MATCH($B343, '4a) Berechnungen zu Planwerten'!$B$37:$B$40, 0)))/'4a) Berechnungen zu Planwerten'!F$58,IF($B343='4b) Berechnungen zu real. Wert.'!$B$57,'4b) Berechnungen zu real. Wert.'!F$57,INDEX('4b) Berechnungen zu real. Wert.'!F$37:F$40, MATCH($B343, '4b) Berechnungen zu real. Wert.'!$B$37:$B$40, 0)))/'4b) Berechnungen zu real. Wert.'!F$58),0)),"")</f>
        <v/>
      </c>
      <c r="G343" s="393" t="str">
        <f>IF(G$7=TRUE,IF($B343="","",IFERROR(IF($E$131="Nein",IF($B343='4a) Berechnungen zu Planwerten'!$B$57,'4a) Berechnungen zu Planwerten'!G$57,INDEX('4a) Berechnungen zu Planwerten'!G$37:G$40, MATCH($B343, '4a) Berechnungen zu Planwerten'!$B$37:$B$40, 0)))/'4a) Berechnungen zu Planwerten'!G$58,IF($B343='4b) Berechnungen zu real. Wert.'!$B$57,'4b) Berechnungen zu real. Wert.'!G$57,INDEX('4b) Berechnungen zu real. Wert.'!G$37:G$40, MATCH($B343, '4b) Berechnungen zu real. Wert.'!$B$37:$B$40, 0)))/'4b) Berechnungen zu real. Wert.'!G$58),0)),"")</f>
        <v/>
      </c>
      <c r="H343" s="393" t="str">
        <f>IF(H$7=TRUE,IF($B343="","",IFERROR(IF($E$131="Nein",IF($B343='4a) Berechnungen zu Planwerten'!$B$57,'4a) Berechnungen zu Planwerten'!H$57,INDEX('4a) Berechnungen zu Planwerten'!H$37:H$40, MATCH($B343, '4a) Berechnungen zu Planwerten'!$B$37:$B$40, 0)))/'4a) Berechnungen zu Planwerten'!H$58,IF($B343='4b) Berechnungen zu real. Wert.'!$B$57,'4b) Berechnungen zu real. Wert.'!H$57,INDEX('4b) Berechnungen zu real. Wert.'!H$37:H$40, MATCH($B343, '4b) Berechnungen zu real. Wert.'!$B$37:$B$40, 0)))/'4b) Berechnungen zu real. Wert.'!H$58),0)),"")</f>
        <v/>
      </c>
      <c r="I343" s="393" t="str">
        <f>IF(I$7=TRUE,IF($B343="","",IFERROR(IF($E$131="Nein",IF($B343='4a) Berechnungen zu Planwerten'!$B$57,'4a) Berechnungen zu Planwerten'!I$57,INDEX('4a) Berechnungen zu Planwerten'!I$37:I$40, MATCH($B343, '4a) Berechnungen zu Planwerten'!$B$37:$B$40, 0)))/'4a) Berechnungen zu Planwerten'!I$58,IF($B343='4b) Berechnungen zu real. Wert.'!$B$57,'4b) Berechnungen zu real. Wert.'!I$57,INDEX('4b) Berechnungen zu real. Wert.'!I$37:I$40, MATCH($B343, '4b) Berechnungen zu real. Wert.'!$B$37:$B$40, 0)))/'4b) Berechnungen zu real. Wert.'!I$58),0)),"")</f>
        <v/>
      </c>
      <c r="J343" s="393" t="str">
        <f>IF(J$7=TRUE,IF($B343="","",IFERROR(IF($E$131="Nein",IF($B343='4a) Berechnungen zu Planwerten'!$B$57,'4a) Berechnungen zu Planwerten'!J$57,INDEX('4a) Berechnungen zu Planwerten'!J$37:J$40, MATCH($B343, '4a) Berechnungen zu Planwerten'!$B$37:$B$40, 0)))/'4a) Berechnungen zu Planwerten'!J$58,IF($B343='4b) Berechnungen zu real. Wert.'!$B$57,'4b) Berechnungen zu real. Wert.'!J$57,INDEX('4b) Berechnungen zu real. Wert.'!J$37:J$40, MATCH($B343, '4b) Berechnungen zu real. Wert.'!$B$37:$B$40, 0)))/'4b) Berechnungen zu real. Wert.'!J$58),0)),"")</f>
        <v/>
      </c>
      <c r="K343" s="393" t="str">
        <f>IF(K$7=TRUE,IF($B343="","",IFERROR(IF($E$131="Nein",IF($B343='4a) Berechnungen zu Planwerten'!$B$57,'4a) Berechnungen zu Planwerten'!K$57,INDEX('4a) Berechnungen zu Planwerten'!K$37:K$40, MATCH($B343, '4a) Berechnungen zu Planwerten'!$B$37:$B$40, 0)))/'4a) Berechnungen zu Planwerten'!K$58,IF($B343='4b) Berechnungen zu real. Wert.'!$B$57,'4b) Berechnungen zu real. Wert.'!K$57,INDEX('4b) Berechnungen zu real. Wert.'!K$37:K$40, MATCH($B343, '4b) Berechnungen zu real. Wert.'!$B$37:$B$40, 0)))/'4b) Berechnungen zu real. Wert.'!K$58),0)),"")</f>
        <v/>
      </c>
      <c r="L343" s="393" t="str">
        <f>IF(L$7=TRUE,IF($B343="","",IFERROR(IF($E$131="Nein",IF($B343='4a) Berechnungen zu Planwerten'!$B$57,'4a) Berechnungen zu Planwerten'!L$57,INDEX('4a) Berechnungen zu Planwerten'!L$37:L$40, MATCH($B343, '4a) Berechnungen zu Planwerten'!$B$37:$B$40, 0)))/'4a) Berechnungen zu Planwerten'!L$58,IF($B343='4b) Berechnungen zu real. Wert.'!$B$57,'4b) Berechnungen zu real. Wert.'!L$57,INDEX('4b) Berechnungen zu real. Wert.'!L$37:L$40, MATCH($B343, '4b) Berechnungen zu real. Wert.'!$B$37:$B$40, 0)))/'4b) Berechnungen zu real. Wert.'!L$58),0)),"")</f>
        <v/>
      </c>
      <c r="M343" s="393" t="str">
        <f>IF(M$7=TRUE,IF($B343="","",IFERROR(IF($E$131="Nein",IF($B343='4a) Berechnungen zu Planwerten'!$B$57,'4a) Berechnungen zu Planwerten'!M$57,INDEX('4a) Berechnungen zu Planwerten'!M$37:M$40, MATCH($B343, '4a) Berechnungen zu Planwerten'!$B$37:$B$40, 0)))/'4a) Berechnungen zu Planwerten'!M$58,IF($B343='4b) Berechnungen zu real. Wert.'!$B$57,'4b) Berechnungen zu real. Wert.'!M$57,INDEX('4b) Berechnungen zu real. Wert.'!M$37:M$40, MATCH($B343, '4b) Berechnungen zu real. Wert.'!$B$37:$B$40, 0)))/'4b) Berechnungen zu real. Wert.'!M$58),0)),"")</f>
        <v/>
      </c>
      <c r="N343" s="393" t="str">
        <f>IF(N$7=TRUE,IF($B343="","",IFERROR(IF($E$131="Nein",IF($B343='4a) Berechnungen zu Planwerten'!$B$57,'4a) Berechnungen zu Planwerten'!N$57,INDEX('4a) Berechnungen zu Planwerten'!N$37:N$40, MATCH($B343, '4a) Berechnungen zu Planwerten'!$B$37:$B$40, 0)))/'4a) Berechnungen zu Planwerten'!N$58,IF($B343='4b) Berechnungen zu real. Wert.'!$B$57,'4b) Berechnungen zu real. Wert.'!N$57,INDEX('4b) Berechnungen zu real. Wert.'!N$37:N$40, MATCH($B343, '4b) Berechnungen zu real. Wert.'!$B$37:$B$40, 0)))/'4b) Berechnungen zu real. Wert.'!N$58),0)),"")</f>
        <v/>
      </c>
      <c r="O343" s="393" t="str">
        <f>IF(O$7=TRUE,IF($B343="","",IFERROR(IF($E$131="Nein",IF($B343='4a) Berechnungen zu Planwerten'!$B$57,'4a) Berechnungen zu Planwerten'!O$57,INDEX('4a) Berechnungen zu Planwerten'!O$37:O$40, MATCH($B343, '4a) Berechnungen zu Planwerten'!$B$37:$B$40, 0)))/'4a) Berechnungen zu Planwerten'!O$58,IF($B343='4b) Berechnungen zu real. Wert.'!$B$57,'4b) Berechnungen zu real. Wert.'!O$57,INDEX('4b) Berechnungen zu real. Wert.'!O$37:O$40, MATCH($B343, '4b) Berechnungen zu real. Wert.'!$B$37:$B$40, 0)))/'4b) Berechnungen zu real. Wert.'!O$58),0)),"")</f>
        <v/>
      </c>
      <c r="P343" s="674" t="str">
        <f>IF(P$7=TRUE,IF($B343="","",IFERROR(IF($E$131="Nein",IF($B343='4a) Berechnungen zu Planwerten'!$B$57,'4a) Berechnungen zu Planwerten'!P$57,INDEX('4a) Berechnungen zu Planwerten'!P$37:P$40, MATCH($B343, '4a) Berechnungen zu Planwerten'!$B$37:$B$40, 0)))/'4a) Berechnungen zu Planwerten'!P$58,IF($B343='4b) Berechnungen zu real. Wert.'!$B$57,'4b) Berechnungen zu real. Wert.'!P$57,INDEX('4b) Berechnungen zu real. Wert.'!P$37:P$40, MATCH($B343, '4b) Berechnungen zu real. Wert.'!$B$37:$B$40, 0)))/'4b) Berechnungen zu real. Wert.'!P$58),0)),"")</f>
        <v/>
      </c>
      <c r="Q343" s="393" t="str">
        <f>IF(Q$7=TRUE,IF($B343="","",IFERROR(IF($E$131="Nein",IF($B343='4a) Berechnungen zu Planwerten'!$B$57,'4a) Berechnungen zu Planwerten'!Q$57,INDEX('4a) Berechnungen zu Planwerten'!Q$37:Q$40, MATCH($B343, '4a) Berechnungen zu Planwerten'!$B$37:$B$40, 0)))/'4a) Berechnungen zu Planwerten'!Q$58,IF($B343='4b) Berechnungen zu real. Wert.'!$B$57,'4b) Berechnungen zu real. Wert.'!Q$57,INDEX('4b) Berechnungen zu real. Wert.'!Q$37:Q$40, MATCH($B343, '4b) Berechnungen zu real. Wert.'!$B$37:$B$40, 0)))/'4b) Berechnungen zu real. Wert.'!Q$58),0)),"")</f>
        <v/>
      </c>
      <c r="R343" s="393" t="str">
        <f>IF(R$7=TRUE,IF($B343="","",IFERROR(IF($E$131="Nein",IF($B343='4a) Berechnungen zu Planwerten'!$B$57,'4a) Berechnungen zu Planwerten'!R$57,INDEX('4a) Berechnungen zu Planwerten'!R$37:R$40, MATCH($B343, '4a) Berechnungen zu Planwerten'!$B$37:$B$40, 0)))/'4a) Berechnungen zu Planwerten'!R$58,IF($B343='4b) Berechnungen zu real. Wert.'!$B$57,'4b) Berechnungen zu real. Wert.'!R$57,INDEX('4b) Berechnungen zu real. Wert.'!R$37:R$40, MATCH($B343, '4b) Berechnungen zu real. Wert.'!$B$37:$B$40, 0)))/'4b) Berechnungen zu real. Wert.'!R$58),0)),"")</f>
        <v/>
      </c>
      <c r="S343" s="674" t="str">
        <f>IF(S$7=TRUE,IF($B343="","",IFERROR(IF($E$131="Nein",IF('4c) Berechnungen_MFS'!$E$99="Nein",IF($B343='4a) Berechnungen zu Planwerten'!$B$57,'4a) Berechnungen zu Planwerten'!S$57,INDEX('4a) Berechnungen zu Planwerten'!S$37:S$40, MATCH($B343, '4a) Berechnungen zu Planwerten'!$B$37:$B$40, 0)))/'4a) Berechnungen zu Planwerten'!S$58,(IF($B343='4a) Berechnungen zu Planwerten'!$B$57,'4a) Berechnungen zu Planwerten'!S$57,INDEX('4a) Berechnungen zu Planwerten'!S$37:S$40, MATCH($B343, '4a) Berechnungen zu Planwerten'!$B$37:$B$40, 0)))+IF($B343='4a) Berechnungen zu Planwerten'!$B$57,'4a) Berechnungen zu Planwerten'!T$57,INDEX('4a) Berechnungen zu Planwerten'!T$37:T$40, MATCH($B343, '4a) Berechnungen zu Planwerten'!$B$37:$B$40, 0))))/('4a) Berechnungen zu Planwerten'!S$58+'4a) Berechnungen zu Planwerten'!T$58)),IF('4c) Berechnungen_MFS'!$E$99="Nein",IF($B343='4b) Berechnungen zu real. Wert.'!$B$57,'4b) Berechnungen zu real. Wert.'!S$57,INDEX('4b) Berechnungen zu real. Wert.'!S$37:S$40, MATCH($B343, '4b) Berechnungen zu real. Wert.'!$B$37:$B$40, 0)))/'4b) Berechnungen zu real. Wert.'!S$58,(IF($B343='4b) Berechnungen zu real. Wert.'!$B$57,'4b) Berechnungen zu real. Wert.'!S$57,INDEX('4b) Berechnungen zu real. Wert.'!S$37:S$40, MATCH($B343, '4b) Berechnungen zu real. Wert.'!$B$37:$B$40, 0)))+IF($B343='4b) Berechnungen zu real. Wert.'!$B$57,'4b) Berechnungen zu real. Wert.'!T$57,INDEX('4b) Berechnungen zu real. Wert.'!T$37:T$40, MATCH($B343, '4b) Berechnungen zu real. Wert.'!$B$37:$B$40, 0))))/('4b) Berechnungen zu real. Wert.'!S$58+'4b) Berechnungen zu real. Wert.'!T$58))),0)),"")</f>
        <v/>
      </c>
      <c r="T343" s="974" t="str">
        <f>IF(R$7=TRUE,IF($B343="","",IFERROR(IF($E$131="Nein",IF($B343='4a) Berechnungen zu Planwerten'!$B$57,'4a) Berechnungen zu Planwerten'!U$57,INDEX('4a) Berechnungen zu Planwerten'!U$37:U$40, MATCH($B343, '4a) Berechnungen zu Planwerten'!$B$37:$B$40, 0)))/'4a) Berechnungen zu Planwerten'!U$58,IF($B343='4b) Berechnungen zu real. Wert.'!$B$57,'4b) Berechnungen zu real. Wert.'!U$57,INDEX('4b) Berechnungen zu real. Wert.'!U$37:U$40, MATCH($B343, '4b) Berechnungen zu real. Wert.'!$B$37:$B$40, 0)))/'4b) Berechnungen zu real. Wert.'!U$58),0)),"")</f>
        <v/>
      </c>
    </row>
    <row r="344" spans="2:20" ht="14.5" customHeight="1">
      <c r="B344" s="997" t="str">
        <f t="shared" si="126"/>
        <v/>
      </c>
      <c r="C344" s="998"/>
      <c r="D344" s="941" t="str">
        <f t="shared" si="127"/>
        <v/>
      </c>
      <c r="E344" s="982" t="str">
        <f>IF(E$7=TRUE,IF($B344="","",IFERROR(IF($E$131="Nein",IF($B344='4a) Berechnungen zu Planwerten'!$B$57,'4a) Berechnungen zu Planwerten'!E$57, INDEX('4a) Berechnungen zu Planwerten'!E$41:E$44, MATCH($B344, '4a) Berechnungen zu Planwerten'!$B$41:$B$44, 0)))/'4a) Berechnungen zu Planwerten'!E$58,IF($B344='4b) Berechnungen zu real. Wert.'!$B$57,'4b) Berechnungen zu real. Wert.'!E$57,INDEX('4b) Berechnungen zu real. Wert.'!E$41:E$44, MATCH($B344, '4b) Berechnungen zu real. Wert.'!$B$41:$B$44, 0)))/'4b) Berechnungen zu real. Wert.'!E$58),0)),"")</f>
        <v/>
      </c>
      <c r="F344" s="983" t="str">
        <f>IF(F$7=TRUE,IF($B344="","",IFERROR(IF($E$131="Nein",IF($B344='4a) Berechnungen zu Planwerten'!$B$57,'4a) Berechnungen zu Planwerten'!F$57, INDEX('4a) Berechnungen zu Planwerten'!F$41:F$44, MATCH($B344, '4a) Berechnungen zu Planwerten'!$B$41:$B$44, 0)))/'4a) Berechnungen zu Planwerten'!F$58,IF($B344='4b) Berechnungen zu real. Wert.'!$B$57,'4b) Berechnungen zu real. Wert.'!F$57,INDEX('4b) Berechnungen zu real. Wert.'!F$41:F$44, MATCH($B344, '4b) Berechnungen zu real. Wert.'!$B$41:$B$44, 0)))/'4b) Berechnungen zu real. Wert.'!F$58),0)),"")</f>
        <v/>
      </c>
      <c r="G344" s="983" t="str">
        <f>IF(G$7=TRUE,IF($B344="","",IFERROR(IF($E$131="Nein",IF($B344='4a) Berechnungen zu Planwerten'!$B$57,'4a) Berechnungen zu Planwerten'!G$57, INDEX('4a) Berechnungen zu Planwerten'!G$41:G$44, MATCH($B344, '4a) Berechnungen zu Planwerten'!$B$41:$B$44, 0)))/'4a) Berechnungen zu Planwerten'!G$58,IF($B344='4b) Berechnungen zu real. Wert.'!$B$57,'4b) Berechnungen zu real. Wert.'!G$57,INDEX('4b) Berechnungen zu real. Wert.'!G$41:G$44, MATCH($B344, '4b) Berechnungen zu real. Wert.'!$B$41:$B$44, 0)))/'4b) Berechnungen zu real. Wert.'!G$58),0)),"")</f>
        <v/>
      </c>
      <c r="H344" s="983" t="str">
        <f>IF(H$7=TRUE,IF($B344="","",IFERROR(IF($E$131="Nein",IF($B344='4a) Berechnungen zu Planwerten'!$B$57,'4a) Berechnungen zu Planwerten'!H$57, INDEX('4a) Berechnungen zu Planwerten'!H$41:H$44, MATCH($B344, '4a) Berechnungen zu Planwerten'!$B$41:$B$44, 0)))/'4a) Berechnungen zu Planwerten'!H$58,IF($B344='4b) Berechnungen zu real. Wert.'!$B$57,'4b) Berechnungen zu real. Wert.'!H$57,INDEX('4b) Berechnungen zu real. Wert.'!H$41:H$44, MATCH($B344, '4b) Berechnungen zu real. Wert.'!$B$41:$B$44, 0)))/'4b) Berechnungen zu real. Wert.'!H$58),0)),"")</f>
        <v/>
      </c>
      <c r="I344" s="983" t="str">
        <f>IF(I$7=TRUE,IF($B344="","",IFERROR(IF($E$131="Nein",IF($B344='4a) Berechnungen zu Planwerten'!$B$57,'4a) Berechnungen zu Planwerten'!I$57, INDEX('4a) Berechnungen zu Planwerten'!I$41:I$44, MATCH($B344, '4a) Berechnungen zu Planwerten'!$B$41:$B$44, 0)))/'4a) Berechnungen zu Planwerten'!I$58,IF($B344='4b) Berechnungen zu real. Wert.'!$B$57,'4b) Berechnungen zu real. Wert.'!I$57,INDEX('4b) Berechnungen zu real. Wert.'!I$41:I$44, MATCH($B344, '4b) Berechnungen zu real. Wert.'!$B$41:$B$44, 0)))/'4b) Berechnungen zu real. Wert.'!I$58),0)),"")</f>
        <v/>
      </c>
      <c r="J344" s="983" t="str">
        <f>IF(J$7=TRUE,IF($B344="","",IFERROR(IF($E$131="Nein",IF($B344='4a) Berechnungen zu Planwerten'!$B$57,'4a) Berechnungen zu Planwerten'!J$57, INDEX('4a) Berechnungen zu Planwerten'!J$41:J$44, MATCH($B344, '4a) Berechnungen zu Planwerten'!$B$41:$B$44, 0)))/'4a) Berechnungen zu Planwerten'!J$58,IF($B344='4b) Berechnungen zu real. Wert.'!$B$57,'4b) Berechnungen zu real. Wert.'!J$57,INDEX('4b) Berechnungen zu real. Wert.'!J$41:J$44, MATCH($B344, '4b) Berechnungen zu real. Wert.'!$B$41:$B$44, 0)))/'4b) Berechnungen zu real. Wert.'!J$58),0)),"")</f>
        <v/>
      </c>
      <c r="K344" s="983" t="str">
        <f>IF(K$7=TRUE,IF($B344="","",IFERROR(IF($E$131="Nein",IF($B344='4a) Berechnungen zu Planwerten'!$B$57,'4a) Berechnungen zu Planwerten'!K$57, INDEX('4a) Berechnungen zu Planwerten'!K$41:K$44, MATCH($B344, '4a) Berechnungen zu Planwerten'!$B$41:$B$44, 0)))/'4a) Berechnungen zu Planwerten'!K$58,IF($B344='4b) Berechnungen zu real. Wert.'!$B$57,'4b) Berechnungen zu real. Wert.'!K$57,INDEX('4b) Berechnungen zu real. Wert.'!K$41:K$44, MATCH($B344, '4b) Berechnungen zu real. Wert.'!$B$41:$B$44, 0)))/'4b) Berechnungen zu real. Wert.'!K$58),0)),"")</f>
        <v/>
      </c>
      <c r="L344" s="983" t="str">
        <f>IF(L$7=TRUE,IF($B344="","",IFERROR(IF($E$131="Nein",IF($B344='4a) Berechnungen zu Planwerten'!$B$57,'4a) Berechnungen zu Planwerten'!L$57, INDEX('4a) Berechnungen zu Planwerten'!L$41:L$44, MATCH($B344, '4a) Berechnungen zu Planwerten'!$B$41:$B$44, 0)))/'4a) Berechnungen zu Planwerten'!L$58,IF($B344='4b) Berechnungen zu real. Wert.'!$B$57,'4b) Berechnungen zu real. Wert.'!L$57,INDEX('4b) Berechnungen zu real. Wert.'!L$41:L$44, MATCH($B344, '4b) Berechnungen zu real. Wert.'!$B$41:$B$44, 0)))/'4b) Berechnungen zu real. Wert.'!L$58),0)),"")</f>
        <v/>
      </c>
      <c r="M344" s="983" t="str">
        <f>IF(M$7=TRUE,IF($B344="","",IFERROR(IF($E$131="Nein",IF($B344='4a) Berechnungen zu Planwerten'!$B$57,'4a) Berechnungen zu Planwerten'!M$57, INDEX('4a) Berechnungen zu Planwerten'!M$41:M$44, MATCH($B344, '4a) Berechnungen zu Planwerten'!$B$41:$B$44, 0)))/'4a) Berechnungen zu Planwerten'!M$58,IF($B344='4b) Berechnungen zu real. Wert.'!$B$57,'4b) Berechnungen zu real. Wert.'!M$57,INDEX('4b) Berechnungen zu real. Wert.'!M$41:M$44, MATCH($B344, '4b) Berechnungen zu real. Wert.'!$B$41:$B$44, 0)))/'4b) Berechnungen zu real. Wert.'!M$58),0)),"")</f>
        <v/>
      </c>
      <c r="N344" s="983" t="str">
        <f>IF(N$7=TRUE,IF($B344="","",IFERROR(IF($E$131="Nein",IF($B344='4a) Berechnungen zu Planwerten'!$B$57,'4a) Berechnungen zu Planwerten'!N$57, INDEX('4a) Berechnungen zu Planwerten'!N$41:N$44, MATCH($B344, '4a) Berechnungen zu Planwerten'!$B$41:$B$44, 0)))/'4a) Berechnungen zu Planwerten'!N$58,IF($B344='4b) Berechnungen zu real. Wert.'!$B$57,'4b) Berechnungen zu real. Wert.'!N$57,INDEX('4b) Berechnungen zu real. Wert.'!N$41:N$44, MATCH($B344, '4b) Berechnungen zu real. Wert.'!$B$41:$B$44, 0)))/'4b) Berechnungen zu real. Wert.'!N$58),0)),"")</f>
        <v/>
      </c>
      <c r="O344" s="983" t="str">
        <f>IF(O$7=TRUE,IF($B344="","",IFERROR(IF($E$131="Nein",IF($B344='4a) Berechnungen zu Planwerten'!$B$57,'4a) Berechnungen zu Planwerten'!O$57, INDEX('4a) Berechnungen zu Planwerten'!O$41:O$44, MATCH($B344, '4a) Berechnungen zu Planwerten'!$B$41:$B$44, 0)))/'4a) Berechnungen zu Planwerten'!O$58,IF($B344='4b) Berechnungen zu real. Wert.'!$B$57,'4b) Berechnungen zu real. Wert.'!O$57,INDEX('4b) Berechnungen zu real. Wert.'!O$41:O$44, MATCH($B344, '4b) Berechnungen zu real. Wert.'!$B$41:$B$44, 0)))/'4b) Berechnungen zu real. Wert.'!O$58),0)),"")</f>
        <v/>
      </c>
      <c r="P344" s="984" t="str">
        <f>IF(P$7=TRUE,IF($B344="","",IFERROR(IF($E$131="Nein",IF($B344='4a) Berechnungen zu Planwerten'!$B$57,'4a) Berechnungen zu Planwerten'!P$57, INDEX('4a) Berechnungen zu Planwerten'!P$41:P$44, MATCH($B344, '4a) Berechnungen zu Planwerten'!$B$41:$B$44, 0)))/'4a) Berechnungen zu Planwerten'!P$58,IF($B344='4b) Berechnungen zu real. Wert.'!$B$57,'4b) Berechnungen zu real. Wert.'!P$57,INDEX('4b) Berechnungen zu real. Wert.'!P$41:P$44, MATCH($B344, '4b) Berechnungen zu real. Wert.'!$B$41:$B$44, 0)))/'4b) Berechnungen zu real. Wert.'!P$58),0)),"")</f>
        <v/>
      </c>
      <c r="Q344" s="983" t="str">
        <f>IF(Q$7=TRUE,IF($B344="","",IFERROR(IF($E$131="Nein",IF($B344='4a) Berechnungen zu Planwerten'!$B$57,'4a) Berechnungen zu Planwerten'!Q$57, INDEX('4a) Berechnungen zu Planwerten'!Q$41:Q$44, MATCH($B344, '4a) Berechnungen zu Planwerten'!$B$41:$B$44, 0)))/'4a) Berechnungen zu Planwerten'!Q$58,IF($B344='4b) Berechnungen zu real. Wert.'!$B$57,'4b) Berechnungen zu real. Wert.'!Q$57,INDEX('4b) Berechnungen zu real. Wert.'!Q$41:Q$44, MATCH($B344, '4b) Berechnungen zu real. Wert.'!$B$41:$B$44, 0)))/'4b) Berechnungen zu real. Wert.'!Q$58),0)),"")</f>
        <v/>
      </c>
      <c r="R344" s="983" t="str">
        <f>IF(R$7=TRUE,IF($B344="","",IFERROR(IF($E$131="Nein",IF($B344='4a) Berechnungen zu Planwerten'!$B$57,'4a) Berechnungen zu Planwerten'!R$57, INDEX('4a) Berechnungen zu Planwerten'!R$41:R$44, MATCH($B344, '4a) Berechnungen zu Planwerten'!$B$41:$B$44, 0)))/'4a) Berechnungen zu Planwerten'!R$58,IF($B344='4b) Berechnungen zu real. Wert.'!$B$57,'4b) Berechnungen zu real. Wert.'!R$57,INDEX('4b) Berechnungen zu real. Wert.'!R$41:R$44, MATCH($B344, '4b) Berechnungen zu real. Wert.'!$B$41:$B$44, 0)))/'4b) Berechnungen zu real. Wert.'!R$58),0)),"")</f>
        <v/>
      </c>
      <c r="S344" s="984" t="str">
        <f>IF(S$7=TRUE,IF($B344="","",IFERROR(IF($E$131="Nein",IF('4c) Berechnungen_MFS'!$E$99="Nein",IF($B344='4a) Berechnungen zu Planwerten'!$B$57,'4a) Berechnungen zu Planwerten'!S$57,INDEX('4a) Berechnungen zu Planwerten'!S$41:S$44, MATCH($B344, '4a) Berechnungen zu Planwerten'!$B$41:$B$44, 0)))/'4a) Berechnungen zu Planwerten'!S$58,(IF($B344='4a) Berechnungen zu Planwerten'!$B$57,'4a) Berechnungen zu Planwerten'!S$57,INDEX('4a) Berechnungen zu Planwerten'!S$41:S$44, MATCH($B344, '4a) Berechnungen zu Planwerten'!$B$41:$B$44, 0)))+IF($B344='4a) Berechnungen zu Planwerten'!$B$57,'4a) Berechnungen zu Planwerten'!T$57,INDEX('4a) Berechnungen zu Planwerten'!T$41:T$44, MATCH($B344, '4a) Berechnungen zu Planwerten'!$B$41:$B$44, 0))))/('4a) Berechnungen zu Planwerten'!S$58+'4a) Berechnungen zu Planwerten'!T$58)),IF('4c) Berechnungen_MFS'!$E$99="Nein",IF($B344='4b) Berechnungen zu real. Wert.'!$B$57,'4b) Berechnungen zu real. Wert.'!S$57,INDEX('4b) Berechnungen zu real. Wert.'!S$41:S$44, MATCH($B344, '4b) Berechnungen zu real. Wert.'!$B$41:$B$44, 0)))/'4b) Berechnungen zu real. Wert.'!S$58,(IF($B344='4b) Berechnungen zu real. Wert.'!$B$57,'4b) Berechnungen zu real. Wert.'!S$57,INDEX('4b) Berechnungen zu real. Wert.'!S$41:S$44, MATCH($B344, '4b) Berechnungen zu real. Wert.'!$B$41:$B$44, 0)))+IF($B344='4b) Berechnungen zu real. Wert.'!$B$57,'4b) Berechnungen zu real. Wert.'!T$57,INDEX('4b) Berechnungen zu real. Wert.'!T$41:T$44, MATCH($B344, '4b) Berechnungen zu real. Wert.'!$B$41:$B$44, 0)))/('4b) Berechnungen zu real. Wert.'!S$58+'4b) Berechnungen zu real. Wert.'!T$58)))),0)),"")</f>
        <v/>
      </c>
      <c r="T344" s="985" t="str">
        <f>IF(R$7=TRUE,IF($B344="","",IFERROR(IF($E$131="Nein",IF($B344='4a) Berechnungen zu Planwerten'!$B$57,'4a) Berechnungen zu Planwerten'!U$57, INDEX('4a) Berechnungen zu Planwerten'!U$41:U$44, MATCH($B344, '4a) Berechnungen zu Planwerten'!$B$41:$B$44, 0)))/'4a) Berechnungen zu Planwerten'!U$58,IF($B344='4b) Berechnungen zu real. Wert.'!$B$57,'4b) Berechnungen zu real. Wert.'!U$57,INDEX('4b) Berechnungen zu real. Wert.'!U$41:U$44, MATCH($B344, '4b) Berechnungen zu real. Wert.'!$B$41:$B$44, 0)))/'4b) Berechnungen zu real. Wert.'!U$58),0)),"")</f>
        <v/>
      </c>
    </row>
    <row r="345" spans="2:20" ht="14.5" customHeight="1">
      <c r="B345" s="363" t="str">
        <f t="shared" si="126"/>
        <v/>
      </c>
      <c r="C345" s="372"/>
      <c r="D345" s="364" t="str">
        <f t="shared" si="127"/>
        <v/>
      </c>
      <c r="E345" s="388" t="str">
        <f>IF(E$7=TRUE,IF($B345="","",IFERROR(IF($E$131="Nein",IF($B345='4a) Berechnungen zu Planwerten'!$B$57,'4a) Berechnungen zu Planwerten'!E$57, INDEX('4a) Berechnungen zu Planwerten'!E$41:E$44, MATCH($B345, '4a) Berechnungen zu Planwerten'!$B$41:$B$44, 0)))/'4a) Berechnungen zu Planwerten'!E$58,IF($B345='4b) Berechnungen zu real. Wert.'!$B$57,'4b) Berechnungen zu real. Wert.'!E$57,INDEX('4b) Berechnungen zu real. Wert.'!E$41:E$44, MATCH($B345, '4b) Berechnungen zu real. Wert.'!$B$41:$B$44, 0)))/'4b) Berechnungen zu real. Wert.'!E$58),0)),"")</f>
        <v/>
      </c>
      <c r="F345" s="389" t="str">
        <f>IF(F$7=TRUE,IF($B345="","",IFERROR(IF($E$131="Nein",IF($B345='4a) Berechnungen zu Planwerten'!$B$57,'4a) Berechnungen zu Planwerten'!F$57, INDEX('4a) Berechnungen zu Planwerten'!F$41:F$44, MATCH($B345, '4a) Berechnungen zu Planwerten'!$B$41:$B$44, 0)))/'4a) Berechnungen zu Planwerten'!F$58,IF($B345='4b) Berechnungen zu real. Wert.'!$B$57,'4b) Berechnungen zu real. Wert.'!F$57,INDEX('4b) Berechnungen zu real. Wert.'!F$41:F$44, MATCH($B345, '4b) Berechnungen zu real. Wert.'!$B$41:$B$44, 0)))/'4b) Berechnungen zu real. Wert.'!F$58),0)),"")</f>
        <v/>
      </c>
      <c r="G345" s="389" t="str">
        <f>IF(G$7=TRUE,IF($B345="","",IFERROR(IF($E$131="Nein",IF($B345='4a) Berechnungen zu Planwerten'!$B$57,'4a) Berechnungen zu Planwerten'!G$57, INDEX('4a) Berechnungen zu Planwerten'!G$41:G$44, MATCH($B345, '4a) Berechnungen zu Planwerten'!$B$41:$B$44, 0)))/'4a) Berechnungen zu Planwerten'!G$58,IF($B345='4b) Berechnungen zu real. Wert.'!$B$57,'4b) Berechnungen zu real. Wert.'!G$57,INDEX('4b) Berechnungen zu real. Wert.'!G$41:G$44, MATCH($B345, '4b) Berechnungen zu real. Wert.'!$B$41:$B$44, 0)))/'4b) Berechnungen zu real. Wert.'!G$58),0)),"")</f>
        <v/>
      </c>
      <c r="H345" s="389" t="str">
        <f>IF(H$7=TRUE,IF($B345="","",IFERROR(IF($E$131="Nein",IF($B345='4a) Berechnungen zu Planwerten'!$B$57,'4a) Berechnungen zu Planwerten'!H$57, INDEX('4a) Berechnungen zu Planwerten'!H$41:H$44, MATCH($B345, '4a) Berechnungen zu Planwerten'!$B$41:$B$44, 0)))/'4a) Berechnungen zu Planwerten'!H$58,IF($B345='4b) Berechnungen zu real. Wert.'!$B$57,'4b) Berechnungen zu real. Wert.'!H$57,INDEX('4b) Berechnungen zu real. Wert.'!H$41:H$44, MATCH($B345, '4b) Berechnungen zu real. Wert.'!$B$41:$B$44, 0)))/'4b) Berechnungen zu real. Wert.'!H$58),0)),"")</f>
        <v/>
      </c>
      <c r="I345" s="389" t="str">
        <f>IF(I$7=TRUE,IF($B345="","",IFERROR(IF($E$131="Nein",IF($B345='4a) Berechnungen zu Planwerten'!$B$57,'4a) Berechnungen zu Planwerten'!I$57, INDEX('4a) Berechnungen zu Planwerten'!I$41:I$44, MATCH($B345, '4a) Berechnungen zu Planwerten'!$B$41:$B$44, 0)))/'4a) Berechnungen zu Planwerten'!I$58,IF($B345='4b) Berechnungen zu real. Wert.'!$B$57,'4b) Berechnungen zu real. Wert.'!I$57,INDEX('4b) Berechnungen zu real. Wert.'!I$41:I$44, MATCH($B345, '4b) Berechnungen zu real. Wert.'!$B$41:$B$44, 0)))/'4b) Berechnungen zu real. Wert.'!I$58),0)),"")</f>
        <v/>
      </c>
      <c r="J345" s="389" t="str">
        <f>IF(J$7=TRUE,IF($B345="","",IFERROR(IF($E$131="Nein",IF($B345='4a) Berechnungen zu Planwerten'!$B$57,'4a) Berechnungen zu Planwerten'!J$57, INDEX('4a) Berechnungen zu Planwerten'!J$41:J$44, MATCH($B345, '4a) Berechnungen zu Planwerten'!$B$41:$B$44, 0)))/'4a) Berechnungen zu Planwerten'!J$58,IF($B345='4b) Berechnungen zu real. Wert.'!$B$57,'4b) Berechnungen zu real. Wert.'!J$57,INDEX('4b) Berechnungen zu real. Wert.'!J$41:J$44, MATCH($B345, '4b) Berechnungen zu real. Wert.'!$B$41:$B$44, 0)))/'4b) Berechnungen zu real. Wert.'!J$58),0)),"")</f>
        <v/>
      </c>
      <c r="K345" s="389" t="str">
        <f>IF(K$7=TRUE,IF($B345="","",IFERROR(IF($E$131="Nein",IF($B345='4a) Berechnungen zu Planwerten'!$B$57,'4a) Berechnungen zu Planwerten'!K$57, INDEX('4a) Berechnungen zu Planwerten'!K$41:K$44, MATCH($B345, '4a) Berechnungen zu Planwerten'!$B$41:$B$44, 0)))/'4a) Berechnungen zu Planwerten'!K$58,IF($B345='4b) Berechnungen zu real. Wert.'!$B$57,'4b) Berechnungen zu real. Wert.'!K$57,INDEX('4b) Berechnungen zu real. Wert.'!K$41:K$44, MATCH($B345, '4b) Berechnungen zu real. Wert.'!$B$41:$B$44, 0)))/'4b) Berechnungen zu real. Wert.'!K$58),0)),"")</f>
        <v/>
      </c>
      <c r="L345" s="389" t="str">
        <f>IF(L$7=TRUE,IF($B345="","",IFERROR(IF($E$131="Nein",IF($B345='4a) Berechnungen zu Planwerten'!$B$57,'4a) Berechnungen zu Planwerten'!L$57, INDEX('4a) Berechnungen zu Planwerten'!L$41:L$44, MATCH($B345, '4a) Berechnungen zu Planwerten'!$B$41:$B$44, 0)))/'4a) Berechnungen zu Planwerten'!L$58,IF($B345='4b) Berechnungen zu real. Wert.'!$B$57,'4b) Berechnungen zu real. Wert.'!L$57,INDEX('4b) Berechnungen zu real. Wert.'!L$41:L$44, MATCH($B345, '4b) Berechnungen zu real. Wert.'!$B$41:$B$44, 0)))/'4b) Berechnungen zu real. Wert.'!L$58),0)),"")</f>
        <v/>
      </c>
      <c r="M345" s="389" t="str">
        <f>IF(M$7=TRUE,IF($B345="","",IFERROR(IF($E$131="Nein",IF($B345='4a) Berechnungen zu Planwerten'!$B$57,'4a) Berechnungen zu Planwerten'!M$57, INDEX('4a) Berechnungen zu Planwerten'!M$41:M$44, MATCH($B345, '4a) Berechnungen zu Planwerten'!$B$41:$B$44, 0)))/'4a) Berechnungen zu Planwerten'!M$58,IF($B345='4b) Berechnungen zu real. Wert.'!$B$57,'4b) Berechnungen zu real. Wert.'!M$57,INDEX('4b) Berechnungen zu real. Wert.'!M$41:M$44, MATCH($B345, '4b) Berechnungen zu real. Wert.'!$B$41:$B$44, 0)))/'4b) Berechnungen zu real. Wert.'!M$58),0)),"")</f>
        <v/>
      </c>
      <c r="N345" s="389" t="str">
        <f>IF(N$7=TRUE,IF($B345="","",IFERROR(IF($E$131="Nein",IF($B345='4a) Berechnungen zu Planwerten'!$B$57,'4a) Berechnungen zu Planwerten'!N$57, INDEX('4a) Berechnungen zu Planwerten'!N$41:N$44, MATCH($B345, '4a) Berechnungen zu Planwerten'!$B$41:$B$44, 0)))/'4a) Berechnungen zu Planwerten'!N$58,IF($B345='4b) Berechnungen zu real. Wert.'!$B$57,'4b) Berechnungen zu real. Wert.'!N$57,INDEX('4b) Berechnungen zu real. Wert.'!N$41:N$44, MATCH($B345, '4b) Berechnungen zu real. Wert.'!$B$41:$B$44, 0)))/'4b) Berechnungen zu real. Wert.'!N$58),0)),"")</f>
        <v/>
      </c>
      <c r="O345" s="389" t="str">
        <f>IF(O$7=TRUE,IF($B345="","",IFERROR(IF($E$131="Nein",IF($B345='4a) Berechnungen zu Planwerten'!$B$57,'4a) Berechnungen zu Planwerten'!O$57, INDEX('4a) Berechnungen zu Planwerten'!O$41:O$44, MATCH($B345, '4a) Berechnungen zu Planwerten'!$B$41:$B$44, 0)))/'4a) Berechnungen zu Planwerten'!O$58,IF($B345='4b) Berechnungen zu real. Wert.'!$B$57,'4b) Berechnungen zu real. Wert.'!O$57,INDEX('4b) Berechnungen zu real. Wert.'!O$41:O$44, MATCH($B345, '4b) Berechnungen zu real. Wert.'!$B$41:$B$44, 0)))/'4b) Berechnungen zu real. Wert.'!O$58),0)),"")</f>
        <v/>
      </c>
      <c r="P345" s="390" t="str">
        <f>IF(P$7=TRUE,IF($B345="","",IFERROR(IF($E$131="Nein",IF($B345='4a) Berechnungen zu Planwerten'!$B$57,'4a) Berechnungen zu Planwerten'!P$57, INDEX('4a) Berechnungen zu Planwerten'!P$41:P$44, MATCH($B345, '4a) Berechnungen zu Planwerten'!$B$41:$B$44, 0)))/'4a) Berechnungen zu Planwerten'!P$58,IF($B345='4b) Berechnungen zu real. Wert.'!$B$57,'4b) Berechnungen zu real. Wert.'!P$57,INDEX('4b) Berechnungen zu real. Wert.'!P$41:P$44, MATCH($B345, '4b) Berechnungen zu real. Wert.'!$B$41:$B$44, 0)))/'4b) Berechnungen zu real. Wert.'!P$58),0)),"")</f>
        <v/>
      </c>
      <c r="Q345" s="389" t="str">
        <f>IF(Q$7=TRUE,IF($B345="","",IFERROR(IF($E$131="Nein",IF($B345='4a) Berechnungen zu Planwerten'!$B$57,'4a) Berechnungen zu Planwerten'!Q$57, INDEX('4a) Berechnungen zu Planwerten'!Q$41:Q$44, MATCH($B345, '4a) Berechnungen zu Planwerten'!$B$41:$B$44, 0)))/'4a) Berechnungen zu Planwerten'!Q$58,IF($B345='4b) Berechnungen zu real. Wert.'!$B$57,'4b) Berechnungen zu real. Wert.'!Q$57,INDEX('4b) Berechnungen zu real. Wert.'!Q$41:Q$44, MATCH($B345, '4b) Berechnungen zu real. Wert.'!$B$41:$B$44, 0)))/'4b) Berechnungen zu real. Wert.'!Q$58),0)),"")</f>
        <v/>
      </c>
      <c r="R345" s="1056" t="str">
        <f>IF(R$7=TRUE,IF($B345="","",IFERROR(IF($E$131="Nein",IF($B345='4a) Berechnungen zu Planwerten'!$B$57,'4a) Berechnungen zu Planwerten'!R$57, INDEX('4a) Berechnungen zu Planwerten'!R$41:R$44, MATCH($B345, '4a) Berechnungen zu Planwerten'!$B$41:$B$44, 0)))/'4a) Berechnungen zu Planwerten'!R$58,IF($B345='4b) Berechnungen zu real. Wert.'!$B$57,'4b) Berechnungen zu real. Wert.'!R$57,INDEX('4b) Berechnungen zu real. Wert.'!R$41:R$44, MATCH($B345, '4b) Berechnungen zu real. Wert.'!$B$41:$B$44, 0)))/'4b) Berechnungen zu real. Wert.'!R$58),0)),"")</f>
        <v/>
      </c>
      <c r="S345" s="390" t="str">
        <f>IF(S$7=TRUE,IF($B345="","",IFERROR(IF($E$131="Nein",IF('4c) Berechnungen_MFS'!$E$99="Nein",IF($B345='4a) Berechnungen zu Planwerten'!$B$57,'4a) Berechnungen zu Planwerten'!S$57,INDEX('4a) Berechnungen zu Planwerten'!S$41:S$44, MATCH($B345, '4a) Berechnungen zu Planwerten'!$B$41:$B$44, 0)))/'4a) Berechnungen zu Planwerten'!S$58,(IF($B345='4a) Berechnungen zu Planwerten'!$B$57,'4a) Berechnungen zu Planwerten'!S$57,INDEX('4a) Berechnungen zu Planwerten'!S$41:S$44, MATCH($B345, '4a) Berechnungen zu Planwerten'!$B$41:$B$44, 0)))+IF($B345='4a) Berechnungen zu Planwerten'!$B$57,'4a) Berechnungen zu Planwerten'!T$57,INDEX('4a) Berechnungen zu Planwerten'!T$41:T$44, MATCH($B345, '4a) Berechnungen zu Planwerten'!$B$41:$B$44, 0))))/('4a) Berechnungen zu Planwerten'!S$58+'4a) Berechnungen zu Planwerten'!T$58)),IF('4c) Berechnungen_MFS'!$E$99="Nein",IF($B345='4b) Berechnungen zu real. Wert.'!$B$57,'4b) Berechnungen zu real. Wert.'!S$57,INDEX('4b) Berechnungen zu real. Wert.'!S$41:S$44, MATCH($B345, '4b) Berechnungen zu real. Wert.'!$B$41:$B$44, 0)))/'4b) Berechnungen zu real. Wert.'!S$58,(IF($B345='4b) Berechnungen zu real. Wert.'!$B$57,'4b) Berechnungen zu real. Wert.'!S$57,INDEX('4b) Berechnungen zu real. Wert.'!S$41:S$44, MATCH($B345, '4b) Berechnungen zu real. Wert.'!$B$41:$B$44, 0)))+IF($B345='4b) Berechnungen zu real. Wert.'!$B$57,'4b) Berechnungen zu real. Wert.'!T$57,INDEX('4b) Berechnungen zu real. Wert.'!T$41:T$44, MATCH($B345, '4b) Berechnungen zu real. Wert.'!$B$41:$B$44, 0)))/('4b) Berechnungen zu real. Wert.'!S$58+'4b) Berechnungen zu real. Wert.'!T$58)))),0)),"")</f>
        <v/>
      </c>
      <c r="T345" s="391" t="str">
        <f>IF(R$7=TRUE,IF($B345="","",IFERROR(IF($E$131="Nein",IF($B345='4a) Berechnungen zu Planwerten'!$B$57,'4a) Berechnungen zu Planwerten'!U$57, INDEX('4a) Berechnungen zu Planwerten'!U$41:U$44, MATCH($B345, '4a) Berechnungen zu Planwerten'!$B$41:$B$44, 0)))/'4a) Berechnungen zu Planwerten'!U$58,IF($B345='4b) Berechnungen zu real. Wert.'!$B$57,'4b) Berechnungen zu real. Wert.'!U$57,INDEX('4b) Berechnungen zu real. Wert.'!U$41:U$44, MATCH($B345, '4b) Berechnungen zu real. Wert.'!$B$41:$B$44, 0)))/'4b) Berechnungen zu real. Wert.'!U$58),0)),"")</f>
        <v/>
      </c>
    </row>
    <row r="346" spans="2:20" ht="14.5" customHeight="1">
      <c r="B346" s="997" t="str">
        <f t="shared" si="126"/>
        <v/>
      </c>
      <c r="C346" s="998"/>
      <c r="D346" s="941" t="str">
        <f t="shared" si="127"/>
        <v/>
      </c>
      <c r="E346" s="983" t="str">
        <f>IF(E$7=TRUE,IF($B346="","",IFERROR(IF($E$131="Nein",IF($B346='4a) Berechnungen zu Planwerten'!$B$57,'4a) Berechnungen zu Planwerten'!E$57, INDEX('4a) Berechnungen zu Planwerten'!E$41:E$44, MATCH($B346, '4a) Berechnungen zu Planwerten'!$B$41:$B$44, 0)))/'4a) Berechnungen zu Planwerten'!E$58,IF($B346='4b) Berechnungen zu real. Wert.'!$B$57,'4b) Berechnungen zu real. Wert.'!E$57,INDEX('4b) Berechnungen zu real. Wert.'!E$41:E$44, MATCH($B346, '4b) Berechnungen zu real. Wert.'!$B$41:$B$44, 0)))/'4b) Berechnungen zu real. Wert.'!E$58),0)),"")</f>
        <v/>
      </c>
      <c r="F346" s="983" t="str">
        <f>IF(F$7=TRUE,IF($B346="","",IFERROR(IF($E$131="Nein",IF($B346='4a) Berechnungen zu Planwerten'!$B$57,'4a) Berechnungen zu Planwerten'!F$57, INDEX('4a) Berechnungen zu Planwerten'!F$41:F$44, MATCH($B346, '4a) Berechnungen zu Planwerten'!$B$41:$B$44, 0)))/'4a) Berechnungen zu Planwerten'!F$58,IF($B346='4b) Berechnungen zu real. Wert.'!$B$57,'4b) Berechnungen zu real. Wert.'!F$57,INDEX('4b) Berechnungen zu real. Wert.'!F$41:F$44, MATCH($B346, '4b) Berechnungen zu real. Wert.'!$B$41:$B$44, 0)))/'4b) Berechnungen zu real. Wert.'!F$58),0)),"")</f>
        <v/>
      </c>
      <c r="G346" s="983" t="str">
        <f>IF(G$7=TRUE,IF($B346="","",IFERROR(IF($E$131="Nein",IF($B346='4a) Berechnungen zu Planwerten'!$B$57,'4a) Berechnungen zu Planwerten'!G$57, INDEX('4a) Berechnungen zu Planwerten'!G$41:G$44, MATCH($B346, '4a) Berechnungen zu Planwerten'!$B$41:$B$44, 0)))/'4a) Berechnungen zu Planwerten'!G$58,IF($B346='4b) Berechnungen zu real. Wert.'!$B$57,'4b) Berechnungen zu real. Wert.'!G$57,INDEX('4b) Berechnungen zu real. Wert.'!G$41:G$44, MATCH($B346, '4b) Berechnungen zu real. Wert.'!$B$41:$B$44, 0)))/'4b) Berechnungen zu real. Wert.'!G$58),0)),"")</f>
        <v/>
      </c>
      <c r="H346" s="983" t="str">
        <f>IF(H$7=TRUE,IF($B346="","",IFERROR(IF($E$131="Nein",IF($B346='4a) Berechnungen zu Planwerten'!$B$57,'4a) Berechnungen zu Planwerten'!H$57, INDEX('4a) Berechnungen zu Planwerten'!H$41:H$44, MATCH($B346, '4a) Berechnungen zu Planwerten'!$B$41:$B$44, 0)))/'4a) Berechnungen zu Planwerten'!H$58,IF($B346='4b) Berechnungen zu real. Wert.'!$B$57,'4b) Berechnungen zu real. Wert.'!H$57,INDEX('4b) Berechnungen zu real. Wert.'!H$41:H$44, MATCH($B346, '4b) Berechnungen zu real. Wert.'!$B$41:$B$44, 0)))/'4b) Berechnungen zu real. Wert.'!H$58),0)),"")</f>
        <v/>
      </c>
      <c r="I346" s="983" t="str">
        <f>IF(I$7=TRUE,IF($B346="","",IFERROR(IF($E$131="Nein",IF($B346='4a) Berechnungen zu Planwerten'!$B$57,'4a) Berechnungen zu Planwerten'!I$57, INDEX('4a) Berechnungen zu Planwerten'!I$41:I$44, MATCH($B346, '4a) Berechnungen zu Planwerten'!$B$41:$B$44, 0)))/'4a) Berechnungen zu Planwerten'!I$58,IF($B346='4b) Berechnungen zu real. Wert.'!$B$57,'4b) Berechnungen zu real. Wert.'!I$57,INDEX('4b) Berechnungen zu real. Wert.'!I$41:I$44, MATCH($B346, '4b) Berechnungen zu real. Wert.'!$B$41:$B$44, 0)))/'4b) Berechnungen zu real. Wert.'!I$58),0)),"")</f>
        <v/>
      </c>
      <c r="J346" s="983" t="str">
        <f>IF(J$7=TRUE,IF($B346="","",IFERROR(IF($E$131="Nein",IF($B346='4a) Berechnungen zu Planwerten'!$B$57,'4a) Berechnungen zu Planwerten'!J$57, INDEX('4a) Berechnungen zu Planwerten'!J$41:J$44, MATCH($B346, '4a) Berechnungen zu Planwerten'!$B$41:$B$44, 0)))/'4a) Berechnungen zu Planwerten'!J$58,IF($B346='4b) Berechnungen zu real. Wert.'!$B$57,'4b) Berechnungen zu real. Wert.'!J$57,INDEX('4b) Berechnungen zu real. Wert.'!J$41:J$44, MATCH($B346, '4b) Berechnungen zu real. Wert.'!$B$41:$B$44, 0)))/'4b) Berechnungen zu real. Wert.'!J$58),0)),"")</f>
        <v/>
      </c>
      <c r="K346" s="983" t="str">
        <f>IF(K$7=TRUE,IF($B346="","",IFERROR(IF($E$131="Nein",IF($B346='4a) Berechnungen zu Planwerten'!$B$57,'4a) Berechnungen zu Planwerten'!K$57, INDEX('4a) Berechnungen zu Planwerten'!K$41:K$44, MATCH($B346, '4a) Berechnungen zu Planwerten'!$B$41:$B$44, 0)))/'4a) Berechnungen zu Planwerten'!K$58,IF($B346='4b) Berechnungen zu real. Wert.'!$B$57,'4b) Berechnungen zu real. Wert.'!K$57,INDEX('4b) Berechnungen zu real. Wert.'!K$41:K$44, MATCH($B346, '4b) Berechnungen zu real. Wert.'!$B$41:$B$44, 0)))/'4b) Berechnungen zu real. Wert.'!K$58),0)),"")</f>
        <v/>
      </c>
      <c r="L346" s="983" t="str">
        <f>IF(L$7=TRUE,IF($B346="","",IFERROR(IF($E$131="Nein",IF($B346='4a) Berechnungen zu Planwerten'!$B$57,'4a) Berechnungen zu Planwerten'!L$57, INDEX('4a) Berechnungen zu Planwerten'!L$41:L$44, MATCH($B346, '4a) Berechnungen zu Planwerten'!$B$41:$B$44, 0)))/'4a) Berechnungen zu Planwerten'!L$58,IF($B346='4b) Berechnungen zu real. Wert.'!$B$57,'4b) Berechnungen zu real. Wert.'!L$57,INDEX('4b) Berechnungen zu real. Wert.'!L$41:L$44, MATCH($B346, '4b) Berechnungen zu real. Wert.'!$B$41:$B$44, 0)))/'4b) Berechnungen zu real. Wert.'!L$58),0)),"")</f>
        <v/>
      </c>
      <c r="M346" s="983" t="str">
        <f>IF(M$7=TRUE,IF($B346="","",IFERROR(IF($E$131="Nein",IF($B346='4a) Berechnungen zu Planwerten'!$B$57,'4a) Berechnungen zu Planwerten'!M$57, INDEX('4a) Berechnungen zu Planwerten'!M$41:M$44, MATCH($B346, '4a) Berechnungen zu Planwerten'!$B$41:$B$44, 0)))/'4a) Berechnungen zu Planwerten'!M$58,IF($B346='4b) Berechnungen zu real. Wert.'!$B$57,'4b) Berechnungen zu real. Wert.'!M$57,INDEX('4b) Berechnungen zu real. Wert.'!M$41:M$44, MATCH($B346, '4b) Berechnungen zu real. Wert.'!$B$41:$B$44, 0)))/'4b) Berechnungen zu real. Wert.'!M$58),0)),"")</f>
        <v/>
      </c>
      <c r="N346" s="983" t="str">
        <f>IF(N$7=TRUE,IF($B346="","",IFERROR(IF($E$131="Nein",IF($B346='4a) Berechnungen zu Planwerten'!$B$57,'4a) Berechnungen zu Planwerten'!N$57, INDEX('4a) Berechnungen zu Planwerten'!N$41:N$44, MATCH($B346, '4a) Berechnungen zu Planwerten'!$B$41:$B$44, 0)))/'4a) Berechnungen zu Planwerten'!N$58,IF($B346='4b) Berechnungen zu real. Wert.'!$B$57,'4b) Berechnungen zu real. Wert.'!N$57,INDEX('4b) Berechnungen zu real. Wert.'!N$41:N$44, MATCH($B346, '4b) Berechnungen zu real. Wert.'!$B$41:$B$44, 0)))/'4b) Berechnungen zu real. Wert.'!N$58),0)),"")</f>
        <v/>
      </c>
      <c r="O346" s="983" t="str">
        <f>IF(O$7=TRUE,IF($B346="","",IFERROR(IF($E$131="Nein",IF($B346='4a) Berechnungen zu Planwerten'!$B$57,'4a) Berechnungen zu Planwerten'!O$57, INDEX('4a) Berechnungen zu Planwerten'!O$41:O$44, MATCH($B346, '4a) Berechnungen zu Planwerten'!$B$41:$B$44, 0)))/'4a) Berechnungen zu Planwerten'!O$58,IF($B346='4b) Berechnungen zu real. Wert.'!$B$57,'4b) Berechnungen zu real. Wert.'!O$57,INDEX('4b) Berechnungen zu real. Wert.'!O$41:O$44, MATCH($B346, '4b) Berechnungen zu real. Wert.'!$B$41:$B$44, 0)))/'4b) Berechnungen zu real. Wert.'!O$58),0)),"")</f>
        <v/>
      </c>
      <c r="P346" s="984" t="str">
        <f>IF(P$7=TRUE,IF($B346="","",IFERROR(IF($E$131="Nein",IF($B346='4a) Berechnungen zu Planwerten'!$B$57,'4a) Berechnungen zu Planwerten'!P$57, INDEX('4a) Berechnungen zu Planwerten'!P$41:P$44, MATCH($B346, '4a) Berechnungen zu Planwerten'!$B$41:$B$44, 0)))/'4a) Berechnungen zu Planwerten'!P$58,IF($B346='4b) Berechnungen zu real. Wert.'!$B$57,'4b) Berechnungen zu real. Wert.'!P$57,INDEX('4b) Berechnungen zu real. Wert.'!P$41:P$44, MATCH($B346, '4b) Berechnungen zu real. Wert.'!$B$41:$B$44, 0)))/'4b) Berechnungen zu real. Wert.'!P$58),0)),"")</f>
        <v/>
      </c>
      <c r="Q346" s="983" t="str">
        <f>IF(Q$7=TRUE,IF($B346="","",IFERROR(IF($E$131="Nein",IF($B346='4a) Berechnungen zu Planwerten'!$B$57,'4a) Berechnungen zu Planwerten'!Q$57, INDEX('4a) Berechnungen zu Planwerten'!Q$41:Q$44, MATCH($B346, '4a) Berechnungen zu Planwerten'!$B$41:$B$44, 0)))/'4a) Berechnungen zu Planwerten'!Q$58,IF($B346='4b) Berechnungen zu real. Wert.'!$B$57,'4b) Berechnungen zu real. Wert.'!Q$57,INDEX('4b) Berechnungen zu real. Wert.'!Q$41:Q$44, MATCH($B346, '4b) Berechnungen zu real. Wert.'!$B$41:$B$44, 0)))/'4b) Berechnungen zu real. Wert.'!Q$58),0)),"")</f>
        <v/>
      </c>
      <c r="R346" s="983" t="str">
        <f>IF(R$7=TRUE,IF($B346="","",IFERROR(IF($E$131="Nein",IF($B346='4a) Berechnungen zu Planwerten'!$B$57,'4a) Berechnungen zu Planwerten'!R$57, INDEX('4a) Berechnungen zu Planwerten'!R$41:R$44, MATCH($B346, '4a) Berechnungen zu Planwerten'!$B$41:$B$44, 0)))/'4a) Berechnungen zu Planwerten'!R$58,IF($B346='4b) Berechnungen zu real. Wert.'!$B$57,'4b) Berechnungen zu real. Wert.'!R$57,INDEX('4b) Berechnungen zu real. Wert.'!R$41:R$44, MATCH($B346, '4b) Berechnungen zu real. Wert.'!$B$41:$B$44, 0)))/'4b) Berechnungen zu real. Wert.'!R$58),0)),"")</f>
        <v/>
      </c>
      <c r="S346" s="984" t="str">
        <f>IF(S$7=TRUE,IF($B346="","",IFERROR(IF($E$131="Nein",IF('4c) Berechnungen_MFS'!$E$99="Nein",IF($B346='4a) Berechnungen zu Planwerten'!$B$57,'4a) Berechnungen zu Planwerten'!S$57,INDEX('4a) Berechnungen zu Planwerten'!S$41:S$44, MATCH($B346, '4a) Berechnungen zu Planwerten'!$B$41:$B$44, 0)))/'4a) Berechnungen zu Planwerten'!S$58,(IF($B346='4a) Berechnungen zu Planwerten'!$B$57,'4a) Berechnungen zu Planwerten'!S$57,INDEX('4a) Berechnungen zu Planwerten'!S$41:S$44, MATCH($B346, '4a) Berechnungen zu Planwerten'!$B$41:$B$44, 0)))+IF($B346='4a) Berechnungen zu Planwerten'!$B$57,'4a) Berechnungen zu Planwerten'!T$57,INDEX('4a) Berechnungen zu Planwerten'!T$41:T$44, MATCH($B346, '4a) Berechnungen zu Planwerten'!$B$41:$B$44, 0))))/('4a) Berechnungen zu Planwerten'!S$58+'4a) Berechnungen zu Planwerten'!T$58)),IF('4c) Berechnungen_MFS'!$E$99="Nein",IF($B346='4b) Berechnungen zu real. Wert.'!$B$57,'4b) Berechnungen zu real. Wert.'!S$57,INDEX('4b) Berechnungen zu real. Wert.'!S$41:S$44, MATCH($B346, '4b) Berechnungen zu real. Wert.'!$B$41:$B$44, 0)))/'4b) Berechnungen zu real. Wert.'!S$58,(IF($B346='4b) Berechnungen zu real. Wert.'!$B$57,'4b) Berechnungen zu real. Wert.'!S$57,INDEX('4b) Berechnungen zu real. Wert.'!S$41:S$44, MATCH($B346, '4b) Berechnungen zu real. Wert.'!$B$41:$B$44, 0)))+IF($B346='4b) Berechnungen zu real. Wert.'!$B$57,'4b) Berechnungen zu real. Wert.'!T$57,INDEX('4b) Berechnungen zu real. Wert.'!T$41:T$44, MATCH($B346, '4b) Berechnungen zu real. Wert.'!$B$41:$B$44, 0)))/('4b) Berechnungen zu real. Wert.'!S$58+'4b) Berechnungen zu real. Wert.'!T$58)))),0)),"")</f>
        <v/>
      </c>
      <c r="T346" s="985" t="str">
        <f>IF(R$7=TRUE,IF($B346="","",IFERROR(IF($E$131="Nein",IF($B346='4a) Berechnungen zu Planwerten'!$B$57,'4a) Berechnungen zu Planwerten'!U$57, INDEX('4a) Berechnungen zu Planwerten'!U$41:U$44, MATCH($B346, '4a) Berechnungen zu Planwerten'!$B$41:$B$44, 0)))/'4a) Berechnungen zu Planwerten'!U$58,IF($B346='4b) Berechnungen zu real. Wert.'!$B$57,'4b) Berechnungen zu real. Wert.'!U$57,INDEX('4b) Berechnungen zu real. Wert.'!U$41:U$44, MATCH($B346, '4b) Berechnungen zu real. Wert.'!$B$41:$B$44, 0)))/'4b) Berechnungen zu real. Wert.'!U$58),0)),"")</f>
        <v/>
      </c>
    </row>
    <row r="347" spans="2:20" ht="14.5" customHeight="1" thickBot="1">
      <c r="B347" s="352" t="str">
        <f t="shared" si="126"/>
        <v/>
      </c>
      <c r="C347" s="375"/>
      <c r="D347" s="1055" t="str">
        <f t="shared" si="127"/>
        <v/>
      </c>
      <c r="E347" s="393" t="str">
        <f>IF(E$7=TRUE,IF($B347="","",IFERROR(IF($E$131="Nein",IF($B347='4a) Berechnungen zu Planwerten'!$B$57,'4a) Berechnungen zu Planwerten'!E$57, INDEX('4a) Berechnungen zu Planwerten'!E$41:E$44, MATCH($B347, '4a) Berechnungen zu Planwerten'!$B$41:$B$44, 0)))/'4a) Berechnungen zu Planwerten'!E$58,IF($B347='4b) Berechnungen zu real. Wert.'!$B$57,'4b) Berechnungen zu real. Wert.'!E$57,INDEX('4b) Berechnungen zu real. Wert.'!E$41:E$44, MATCH($B347, '4b) Berechnungen zu real. Wert.'!$B$41:$B$44, 0)))/'4b) Berechnungen zu real. Wert.'!E$58),0)),"")</f>
        <v/>
      </c>
      <c r="F347" s="393" t="str">
        <f>IF(F$7=TRUE,IF($B347="","",IFERROR(IF($E$131="Nein",IF($B347='4a) Berechnungen zu Planwerten'!$B$57,'4a) Berechnungen zu Planwerten'!F$57, INDEX('4a) Berechnungen zu Planwerten'!F$41:F$44, MATCH($B347, '4a) Berechnungen zu Planwerten'!$B$41:$B$44, 0)))/'4a) Berechnungen zu Planwerten'!F$58,IF($B347='4b) Berechnungen zu real. Wert.'!$B$57,'4b) Berechnungen zu real. Wert.'!F$57,INDEX('4b) Berechnungen zu real. Wert.'!F$41:F$44, MATCH($B347, '4b) Berechnungen zu real. Wert.'!$B$41:$B$44, 0)))/'4b) Berechnungen zu real. Wert.'!F$58),0)),"")</f>
        <v/>
      </c>
      <c r="G347" s="393" t="str">
        <f>IF(G$7=TRUE,IF($B347="","",IFERROR(IF($E$131="Nein",IF($B347='4a) Berechnungen zu Planwerten'!$B$57,'4a) Berechnungen zu Planwerten'!G$57, INDEX('4a) Berechnungen zu Planwerten'!G$41:G$44, MATCH($B347, '4a) Berechnungen zu Planwerten'!$B$41:$B$44, 0)))/'4a) Berechnungen zu Planwerten'!G$58,IF($B347='4b) Berechnungen zu real. Wert.'!$B$57,'4b) Berechnungen zu real. Wert.'!G$57,INDEX('4b) Berechnungen zu real. Wert.'!G$41:G$44, MATCH($B347, '4b) Berechnungen zu real. Wert.'!$B$41:$B$44, 0)))/'4b) Berechnungen zu real. Wert.'!G$58),0)),"")</f>
        <v/>
      </c>
      <c r="H347" s="393" t="str">
        <f>IF(H$7=TRUE,IF($B347="","",IFERROR(IF($E$131="Nein",IF($B347='4a) Berechnungen zu Planwerten'!$B$57,'4a) Berechnungen zu Planwerten'!H$57, INDEX('4a) Berechnungen zu Planwerten'!H$41:H$44, MATCH($B347, '4a) Berechnungen zu Planwerten'!$B$41:$B$44, 0)))/'4a) Berechnungen zu Planwerten'!H$58,IF($B347='4b) Berechnungen zu real. Wert.'!$B$57,'4b) Berechnungen zu real. Wert.'!H$57,INDEX('4b) Berechnungen zu real. Wert.'!H$41:H$44, MATCH($B347, '4b) Berechnungen zu real. Wert.'!$B$41:$B$44, 0)))/'4b) Berechnungen zu real. Wert.'!H$58),0)),"")</f>
        <v/>
      </c>
      <c r="I347" s="393" t="str">
        <f>IF(I$7=TRUE,IF($B347="","",IFERROR(IF($E$131="Nein",IF($B347='4a) Berechnungen zu Planwerten'!$B$57,'4a) Berechnungen zu Planwerten'!I$57, INDEX('4a) Berechnungen zu Planwerten'!I$41:I$44, MATCH($B347, '4a) Berechnungen zu Planwerten'!$B$41:$B$44, 0)))/'4a) Berechnungen zu Planwerten'!I$58,IF($B347='4b) Berechnungen zu real. Wert.'!$B$57,'4b) Berechnungen zu real. Wert.'!I$57,INDEX('4b) Berechnungen zu real. Wert.'!I$41:I$44, MATCH($B347, '4b) Berechnungen zu real. Wert.'!$B$41:$B$44, 0)))/'4b) Berechnungen zu real. Wert.'!I$58),0)),"")</f>
        <v/>
      </c>
      <c r="J347" s="393" t="str">
        <f>IF(J$7=TRUE,IF($B347="","",IFERROR(IF($E$131="Nein",IF($B347='4a) Berechnungen zu Planwerten'!$B$57,'4a) Berechnungen zu Planwerten'!J$57, INDEX('4a) Berechnungen zu Planwerten'!J$41:J$44, MATCH($B347, '4a) Berechnungen zu Planwerten'!$B$41:$B$44, 0)))/'4a) Berechnungen zu Planwerten'!J$58,IF($B347='4b) Berechnungen zu real. Wert.'!$B$57,'4b) Berechnungen zu real. Wert.'!J$57,INDEX('4b) Berechnungen zu real. Wert.'!J$41:J$44, MATCH($B347, '4b) Berechnungen zu real. Wert.'!$B$41:$B$44, 0)))/'4b) Berechnungen zu real. Wert.'!J$58),0)),"")</f>
        <v/>
      </c>
      <c r="K347" s="393" t="str">
        <f>IF(K$7=TRUE,IF($B347="","",IFERROR(IF($E$131="Nein",IF($B347='4a) Berechnungen zu Planwerten'!$B$57,'4a) Berechnungen zu Planwerten'!K$57, INDEX('4a) Berechnungen zu Planwerten'!K$41:K$44, MATCH($B347, '4a) Berechnungen zu Planwerten'!$B$41:$B$44, 0)))/'4a) Berechnungen zu Planwerten'!K$58,IF($B347='4b) Berechnungen zu real. Wert.'!$B$57,'4b) Berechnungen zu real. Wert.'!K$57,INDEX('4b) Berechnungen zu real. Wert.'!K$41:K$44, MATCH($B347, '4b) Berechnungen zu real. Wert.'!$B$41:$B$44, 0)))/'4b) Berechnungen zu real. Wert.'!K$58),0)),"")</f>
        <v/>
      </c>
      <c r="L347" s="393" t="str">
        <f>IF(L$7=TRUE,IF($B347="","",IFERROR(IF($E$131="Nein",IF($B347='4a) Berechnungen zu Planwerten'!$B$57,'4a) Berechnungen zu Planwerten'!L$57, INDEX('4a) Berechnungen zu Planwerten'!L$41:L$44, MATCH($B347, '4a) Berechnungen zu Planwerten'!$B$41:$B$44, 0)))/'4a) Berechnungen zu Planwerten'!L$58,IF($B347='4b) Berechnungen zu real. Wert.'!$B$57,'4b) Berechnungen zu real. Wert.'!L$57,INDEX('4b) Berechnungen zu real. Wert.'!L$41:L$44, MATCH($B347, '4b) Berechnungen zu real. Wert.'!$B$41:$B$44, 0)))/'4b) Berechnungen zu real. Wert.'!L$58),0)),"")</f>
        <v/>
      </c>
      <c r="M347" s="393" t="str">
        <f>IF(M$7=TRUE,IF($B347="","",IFERROR(IF($E$131="Nein",IF($B347='4a) Berechnungen zu Planwerten'!$B$57,'4a) Berechnungen zu Planwerten'!M$57, INDEX('4a) Berechnungen zu Planwerten'!M$41:M$44, MATCH($B347, '4a) Berechnungen zu Planwerten'!$B$41:$B$44, 0)))/'4a) Berechnungen zu Planwerten'!M$58,IF($B347='4b) Berechnungen zu real. Wert.'!$B$57,'4b) Berechnungen zu real. Wert.'!M$57,INDEX('4b) Berechnungen zu real. Wert.'!M$41:M$44, MATCH($B347, '4b) Berechnungen zu real. Wert.'!$B$41:$B$44, 0)))/'4b) Berechnungen zu real. Wert.'!M$58),0)),"")</f>
        <v/>
      </c>
      <c r="N347" s="393" t="str">
        <f>IF(N$7=TRUE,IF($B347="","",IFERROR(IF($E$131="Nein",IF($B347='4a) Berechnungen zu Planwerten'!$B$57,'4a) Berechnungen zu Planwerten'!N$57, INDEX('4a) Berechnungen zu Planwerten'!N$41:N$44, MATCH($B347, '4a) Berechnungen zu Planwerten'!$B$41:$B$44, 0)))/'4a) Berechnungen zu Planwerten'!N$58,IF($B347='4b) Berechnungen zu real. Wert.'!$B$57,'4b) Berechnungen zu real. Wert.'!N$57,INDEX('4b) Berechnungen zu real. Wert.'!N$41:N$44, MATCH($B347, '4b) Berechnungen zu real. Wert.'!$B$41:$B$44, 0)))/'4b) Berechnungen zu real. Wert.'!N$58),0)),"")</f>
        <v/>
      </c>
      <c r="O347" s="393" t="str">
        <f>IF(O$7=TRUE,IF($B347="","",IFERROR(IF($E$131="Nein",IF($B347='4a) Berechnungen zu Planwerten'!$B$57,'4a) Berechnungen zu Planwerten'!O$57, INDEX('4a) Berechnungen zu Planwerten'!O$41:O$44, MATCH($B347, '4a) Berechnungen zu Planwerten'!$B$41:$B$44, 0)))/'4a) Berechnungen zu Planwerten'!O$58,IF($B347='4b) Berechnungen zu real. Wert.'!$B$57,'4b) Berechnungen zu real. Wert.'!O$57,INDEX('4b) Berechnungen zu real. Wert.'!O$41:O$44, MATCH($B347, '4b) Berechnungen zu real. Wert.'!$B$41:$B$44, 0)))/'4b) Berechnungen zu real. Wert.'!O$58),0)),"")</f>
        <v/>
      </c>
      <c r="P347" s="674" t="str">
        <f>IF(P$7=TRUE,IF($B347="","",IFERROR(IF($E$131="Nein",IF($B347='4a) Berechnungen zu Planwerten'!$B$57,'4a) Berechnungen zu Planwerten'!P$57, INDEX('4a) Berechnungen zu Planwerten'!P$41:P$44, MATCH($B347, '4a) Berechnungen zu Planwerten'!$B$41:$B$44, 0)))/'4a) Berechnungen zu Planwerten'!P$58,IF($B347='4b) Berechnungen zu real. Wert.'!$B$57,'4b) Berechnungen zu real. Wert.'!P$57,INDEX('4b) Berechnungen zu real. Wert.'!P$41:P$44, MATCH($B347, '4b) Berechnungen zu real. Wert.'!$B$41:$B$44, 0)))/'4b) Berechnungen zu real. Wert.'!P$58),0)),"")</f>
        <v/>
      </c>
      <c r="Q347" s="393" t="str">
        <f>IF(Q$7=TRUE,IF($B347="","",IFERROR(IF($E$131="Nein",IF($B347='4a) Berechnungen zu Planwerten'!$B$57,'4a) Berechnungen zu Planwerten'!Q$57, INDEX('4a) Berechnungen zu Planwerten'!Q$41:Q$44, MATCH($B347, '4a) Berechnungen zu Planwerten'!$B$41:$B$44, 0)))/'4a) Berechnungen zu Planwerten'!Q$58,IF($B347='4b) Berechnungen zu real. Wert.'!$B$57,'4b) Berechnungen zu real. Wert.'!Q$57,INDEX('4b) Berechnungen zu real. Wert.'!Q$41:Q$44, MATCH($B347, '4b) Berechnungen zu real. Wert.'!$B$41:$B$44, 0)))/'4b) Berechnungen zu real. Wert.'!Q$58),0)),"")</f>
        <v/>
      </c>
      <c r="R347" s="393" t="str">
        <f>IF(R$7=TRUE,IF($B347="","",IFERROR(IF($E$131="Nein",IF($B347='4a) Berechnungen zu Planwerten'!$B$57,'4a) Berechnungen zu Planwerten'!R$57, INDEX('4a) Berechnungen zu Planwerten'!R$41:R$44, MATCH($B347, '4a) Berechnungen zu Planwerten'!$B$41:$B$44, 0)))/'4a) Berechnungen zu Planwerten'!R$58,IF($B347='4b) Berechnungen zu real. Wert.'!$B$57,'4b) Berechnungen zu real. Wert.'!R$57,INDEX('4b) Berechnungen zu real. Wert.'!R$41:R$44, MATCH($B347, '4b) Berechnungen zu real. Wert.'!$B$41:$B$44, 0)))/'4b) Berechnungen zu real. Wert.'!R$58),0)),"")</f>
        <v/>
      </c>
      <c r="S347" s="674" t="str">
        <f>IF(S$7=TRUE,IF($B347="","",IFERROR(IF($E$131="Nein",IF('4c) Berechnungen_MFS'!$E$99="Nein",IF($B347='4a) Berechnungen zu Planwerten'!$B$57,'4a) Berechnungen zu Planwerten'!S$57,INDEX('4a) Berechnungen zu Planwerten'!S$41:S$44, MATCH($B347, '4a) Berechnungen zu Planwerten'!$B$41:$B$44, 0)))/'4a) Berechnungen zu Planwerten'!S$58,(IF($B347='4a) Berechnungen zu Planwerten'!$B$57,'4a) Berechnungen zu Planwerten'!S$57,INDEX('4a) Berechnungen zu Planwerten'!S$41:S$44, MATCH($B347, '4a) Berechnungen zu Planwerten'!$B$41:$B$44, 0)))+IF($B347='4a) Berechnungen zu Planwerten'!$B$57,'4a) Berechnungen zu Planwerten'!T$57,INDEX('4a) Berechnungen zu Planwerten'!T$41:T$44, MATCH($B347, '4a) Berechnungen zu Planwerten'!$B$41:$B$44, 0))))/('4a) Berechnungen zu Planwerten'!S$58+'4a) Berechnungen zu Planwerten'!T$58)),IF('4c) Berechnungen_MFS'!$E$99="Nein",IF($B347='4b) Berechnungen zu real. Wert.'!$B$57,'4b) Berechnungen zu real. Wert.'!S$57,INDEX('4b) Berechnungen zu real. Wert.'!S$41:S$44, MATCH($B347, '4b) Berechnungen zu real. Wert.'!$B$41:$B$44, 0)))/'4b) Berechnungen zu real. Wert.'!S$58,(IF($B347='4b) Berechnungen zu real. Wert.'!$B$57,'4b) Berechnungen zu real. Wert.'!S$57,INDEX('4b) Berechnungen zu real. Wert.'!S$41:S$44, MATCH($B347, '4b) Berechnungen zu real. Wert.'!$B$41:$B$44, 0)))+IF($B347='4b) Berechnungen zu real. Wert.'!$B$57,'4b) Berechnungen zu real. Wert.'!T$57,INDEX('4b) Berechnungen zu real. Wert.'!T$41:T$44, MATCH($B347, '4b) Berechnungen zu real. Wert.'!$B$41:$B$44, 0)))/('4b) Berechnungen zu real. Wert.'!S$58+'4b) Berechnungen zu real. Wert.'!T$58)))),0)),"")</f>
        <v/>
      </c>
      <c r="T347" s="974" t="str">
        <f>IF(R$7=TRUE,IF($B347="","",IFERROR(IF($E$131="Nein",IF($B347='4a) Berechnungen zu Planwerten'!$B$57,'4a) Berechnungen zu Planwerten'!U$57, INDEX('4a) Berechnungen zu Planwerten'!U$41:U$44, MATCH($B347, '4a) Berechnungen zu Planwerten'!$B$41:$B$44, 0)))/'4a) Berechnungen zu Planwerten'!U$58,IF($B347='4b) Berechnungen zu real. Wert.'!$B$57,'4b) Berechnungen zu real. Wert.'!U$57,INDEX('4b) Berechnungen zu real. Wert.'!U$41:U$44, MATCH($B347, '4b) Berechnungen zu real. Wert.'!$B$41:$B$44, 0)))/'4b) Berechnungen zu real. Wert.'!U$58),0)),"")</f>
        <v/>
      </c>
    </row>
    <row r="348" spans="2:20" ht="14.5" customHeight="1">
      <c r="B348" s="997" t="str">
        <f t="shared" si="126"/>
        <v/>
      </c>
      <c r="C348" s="998"/>
      <c r="D348" s="941" t="str">
        <f t="shared" si="127"/>
        <v/>
      </c>
      <c r="E348" s="983" t="str">
        <f>IF(E$7=TRUE,IF($B348="","",IFERROR(IF($E$131="Nein",IF($B348='4a) Berechnungen zu Planwerten'!$B$57,'4a) Berechnungen zu Planwerten'!E$57, INDEX('4a) Berechnungen zu Planwerten'!E$45:E$50, MATCH($B348, '4a) Berechnungen zu Planwerten'!$B$45:$B$50, 0)))/'4a) Berechnungen zu Planwerten'!E$58,IF($B348='4b) Berechnungen zu real. Wert.'!$B$57,'4b) Berechnungen zu real. Wert.'!E$57,INDEX('4b) Berechnungen zu real. Wert.'!E$45:E$50, MATCH($B348, '4b) Berechnungen zu real. Wert.'!$B$45:$B$50, 0)))/'4b) Berechnungen zu real. Wert.'!E$58),0)),"")</f>
        <v/>
      </c>
      <c r="F348" s="983" t="str">
        <f>IF(F$7=TRUE,IF($B348="","",IFERROR(IF($E$131="Nein",IF($B348='4a) Berechnungen zu Planwerten'!$B$57,'4a) Berechnungen zu Planwerten'!F$57, INDEX('4a) Berechnungen zu Planwerten'!F$45:F$50, MATCH($B348, '4a) Berechnungen zu Planwerten'!$B$45:$B$50, 0)))/'4a) Berechnungen zu Planwerten'!F$58,IF($B348='4b) Berechnungen zu real. Wert.'!$B$57,'4b) Berechnungen zu real. Wert.'!F$57,INDEX('4b) Berechnungen zu real. Wert.'!F$45:F$50, MATCH($B348, '4b) Berechnungen zu real. Wert.'!$B$45:$B$50, 0)))/'4b) Berechnungen zu real. Wert.'!F$58),0)),"")</f>
        <v/>
      </c>
      <c r="G348" s="983" t="str">
        <f>IF(G$7=TRUE,IF($B348="","",IFERROR(IF($E$131="Nein",IF($B348='4a) Berechnungen zu Planwerten'!$B$57,'4a) Berechnungen zu Planwerten'!G$57, INDEX('4a) Berechnungen zu Planwerten'!G$45:G$50, MATCH($B348, '4a) Berechnungen zu Planwerten'!$B$45:$B$50, 0)))/'4a) Berechnungen zu Planwerten'!G$58,IF($B348='4b) Berechnungen zu real. Wert.'!$B$57,'4b) Berechnungen zu real. Wert.'!G$57,INDEX('4b) Berechnungen zu real. Wert.'!G$45:G$50, MATCH($B348, '4b) Berechnungen zu real. Wert.'!$B$45:$B$50, 0)))/'4b) Berechnungen zu real. Wert.'!G$58),0)),"")</f>
        <v/>
      </c>
      <c r="H348" s="983" t="str">
        <f>IF(H$7=TRUE,IF($B348="","",IFERROR(IF($E$131="Nein",IF($B348='4a) Berechnungen zu Planwerten'!$B$57,'4a) Berechnungen zu Planwerten'!H$57, INDEX('4a) Berechnungen zu Planwerten'!H$45:H$50, MATCH($B348, '4a) Berechnungen zu Planwerten'!$B$45:$B$50, 0)))/'4a) Berechnungen zu Planwerten'!H$58,IF($B348='4b) Berechnungen zu real. Wert.'!$B$57,'4b) Berechnungen zu real. Wert.'!H$57,INDEX('4b) Berechnungen zu real. Wert.'!H$45:H$50, MATCH($B348, '4b) Berechnungen zu real. Wert.'!$B$45:$B$50, 0)))/'4b) Berechnungen zu real. Wert.'!H$58),0)),"")</f>
        <v/>
      </c>
      <c r="I348" s="983" t="str">
        <f>IF(I$7=TRUE,IF($B348="","",IFERROR(IF($E$131="Nein",IF($B348='4a) Berechnungen zu Planwerten'!$B$57,'4a) Berechnungen zu Planwerten'!I$57, INDEX('4a) Berechnungen zu Planwerten'!I$45:I$50, MATCH($B348, '4a) Berechnungen zu Planwerten'!$B$45:$B$50, 0)))/'4a) Berechnungen zu Planwerten'!I$58,IF($B348='4b) Berechnungen zu real. Wert.'!$B$57,'4b) Berechnungen zu real. Wert.'!I$57,INDEX('4b) Berechnungen zu real. Wert.'!I$45:I$50, MATCH($B348, '4b) Berechnungen zu real. Wert.'!$B$45:$B$50, 0)))/'4b) Berechnungen zu real. Wert.'!I$58),0)),"")</f>
        <v/>
      </c>
      <c r="J348" s="983" t="str">
        <f>IF(J$7=TRUE,IF($B348="","",IFERROR(IF($E$131="Nein",IF($B348='4a) Berechnungen zu Planwerten'!$B$57,'4a) Berechnungen zu Planwerten'!J$57, INDEX('4a) Berechnungen zu Planwerten'!J$45:J$50, MATCH($B348, '4a) Berechnungen zu Planwerten'!$B$45:$B$50, 0)))/'4a) Berechnungen zu Planwerten'!J$58,IF($B348='4b) Berechnungen zu real. Wert.'!$B$57,'4b) Berechnungen zu real. Wert.'!J$57,INDEX('4b) Berechnungen zu real. Wert.'!J$45:J$50, MATCH($B348, '4b) Berechnungen zu real. Wert.'!$B$45:$B$50, 0)))/'4b) Berechnungen zu real. Wert.'!J$58),0)),"")</f>
        <v/>
      </c>
      <c r="K348" s="983" t="str">
        <f>IF(K$7=TRUE,IF($B348="","",IFERROR(IF($E$131="Nein",IF($B348='4a) Berechnungen zu Planwerten'!$B$57,'4a) Berechnungen zu Planwerten'!K$57, INDEX('4a) Berechnungen zu Planwerten'!K$45:K$50, MATCH($B348, '4a) Berechnungen zu Planwerten'!$B$45:$B$50, 0)))/'4a) Berechnungen zu Planwerten'!K$58,IF($B348='4b) Berechnungen zu real. Wert.'!$B$57,'4b) Berechnungen zu real. Wert.'!K$57,INDEX('4b) Berechnungen zu real. Wert.'!K$45:K$50, MATCH($B348, '4b) Berechnungen zu real. Wert.'!$B$45:$B$50, 0)))/'4b) Berechnungen zu real. Wert.'!K$58),0)),"")</f>
        <v/>
      </c>
      <c r="L348" s="983" t="str">
        <f>IF(L$7=TRUE,IF($B348="","",IFERROR(IF($E$131="Nein",IF($B348='4a) Berechnungen zu Planwerten'!$B$57,'4a) Berechnungen zu Planwerten'!L$57, INDEX('4a) Berechnungen zu Planwerten'!L$45:L$50, MATCH($B348, '4a) Berechnungen zu Planwerten'!$B$45:$B$50, 0)))/'4a) Berechnungen zu Planwerten'!L$58,IF($B348='4b) Berechnungen zu real. Wert.'!$B$57,'4b) Berechnungen zu real. Wert.'!L$57,INDEX('4b) Berechnungen zu real. Wert.'!L$45:L$50, MATCH($B348, '4b) Berechnungen zu real. Wert.'!$B$45:$B$50, 0)))/'4b) Berechnungen zu real. Wert.'!L$58),0)),"")</f>
        <v/>
      </c>
      <c r="M348" s="983" t="str">
        <f>IF(M$7=TRUE,IF($B348="","",IFERROR(IF($E$131="Nein",IF($B348='4a) Berechnungen zu Planwerten'!$B$57,'4a) Berechnungen zu Planwerten'!M$57, INDEX('4a) Berechnungen zu Planwerten'!M$45:M$50, MATCH($B348, '4a) Berechnungen zu Planwerten'!$B$45:$B$50, 0)))/'4a) Berechnungen zu Planwerten'!M$58,IF($B348='4b) Berechnungen zu real. Wert.'!$B$57,'4b) Berechnungen zu real. Wert.'!M$57,INDEX('4b) Berechnungen zu real. Wert.'!M$45:M$50, MATCH($B348, '4b) Berechnungen zu real. Wert.'!$B$45:$B$50, 0)))/'4b) Berechnungen zu real. Wert.'!M$58),0)),"")</f>
        <v/>
      </c>
      <c r="N348" s="983" t="str">
        <f>IF(N$7=TRUE,IF($B348="","",IFERROR(IF($E$131="Nein",IF($B348='4a) Berechnungen zu Planwerten'!$B$57,'4a) Berechnungen zu Planwerten'!N$57, INDEX('4a) Berechnungen zu Planwerten'!N$45:N$50, MATCH($B348, '4a) Berechnungen zu Planwerten'!$B$45:$B$50, 0)))/'4a) Berechnungen zu Planwerten'!N$58,IF($B348='4b) Berechnungen zu real. Wert.'!$B$57,'4b) Berechnungen zu real. Wert.'!N$57,INDEX('4b) Berechnungen zu real. Wert.'!N$45:N$50, MATCH($B348, '4b) Berechnungen zu real. Wert.'!$B$45:$B$50, 0)))/'4b) Berechnungen zu real. Wert.'!N$58),0)),"")</f>
        <v/>
      </c>
      <c r="O348" s="983" t="str">
        <f>IF(O$7=TRUE,IF($B348="","",IFERROR(IF($E$131="Nein",IF($B348='4a) Berechnungen zu Planwerten'!$B$57,'4a) Berechnungen zu Planwerten'!O$57, INDEX('4a) Berechnungen zu Planwerten'!O$45:O$50, MATCH($B348, '4a) Berechnungen zu Planwerten'!$B$45:$B$50, 0)))/'4a) Berechnungen zu Planwerten'!O$58,IF($B348='4b) Berechnungen zu real. Wert.'!$B$57,'4b) Berechnungen zu real. Wert.'!O$57,INDEX('4b) Berechnungen zu real. Wert.'!O$45:O$50, MATCH($B348, '4b) Berechnungen zu real. Wert.'!$B$45:$B$50, 0)))/'4b) Berechnungen zu real. Wert.'!O$58),0)),"")</f>
        <v/>
      </c>
      <c r="P348" s="984" t="str">
        <f>IF(P$7=TRUE,IF($B348="","",IFERROR(IF($E$131="Nein",IF($B348='4a) Berechnungen zu Planwerten'!$B$57,'4a) Berechnungen zu Planwerten'!P$57, INDEX('4a) Berechnungen zu Planwerten'!P$45:P$50, MATCH($B348, '4a) Berechnungen zu Planwerten'!$B$45:$B$50, 0)))/'4a) Berechnungen zu Planwerten'!P$58,IF($B348='4b) Berechnungen zu real. Wert.'!$B$57,'4b) Berechnungen zu real. Wert.'!P$57,INDEX('4b) Berechnungen zu real. Wert.'!P$45:P$50, MATCH($B348, '4b) Berechnungen zu real. Wert.'!$B$45:$B$50, 0)))/'4b) Berechnungen zu real. Wert.'!P$58),0)),"")</f>
        <v/>
      </c>
      <c r="Q348" s="983" t="str">
        <f>IF(Q$7=TRUE,IF($B348="","",IFERROR(IF($E$131="Nein",IF($B348='4a) Berechnungen zu Planwerten'!$B$57,'4a) Berechnungen zu Planwerten'!Q$57, INDEX('4a) Berechnungen zu Planwerten'!Q$45:Q$50, MATCH($B348, '4a) Berechnungen zu Planwerten'!$B$45:$B$50, 0)))/'4a) Berechnungen zu Planwerten'!Q$58,IF($B348='4b) Berechnungen zu real. Wert.'!$B$57,'4b) Berechnungen zu real. Wert.'!Q$57,INDEX('4b) Berechnungen zu real. Wert.'!Q$45:Q$50, MATCH($B348, '4b) Berechnungen zu real. Wert.'!$B$45:$B$50, 0)))/'4b) Berechnungen zu real. Wert.'!Q$58),0)),"")</f>
        <v/>
      </c>
      <c r="R348" s="983" t="str">
        <f>IF(R$7=TRUE,IF($B348="","",IFERROR(IF($E$131="Nein",IF($B348='4a) Berechnungen zu Planwerten'!$B$57,'4a) Berechnungen zu Planwerten'!R$57, INDEX('4a) Berechnungen zu Planwerten'!R$45:R$50, MATCH($B348, '4a) Berechnungen zu Planwerten'!$B$45:$B$50, 0)))/'4a) Berechnungen zu Planwerten'!R$58,IF($B348='4b) Berechnungen zu real. Wert.'!$B$57,'4b) Berechnungen zu real. Wert.'!R$57,INDEX('4b) Berechnungen zu real. Wert.'!R$45:R$50, MATCH($B348, '4b) Berechnungen zu real. Wert.'!$B$45:$B$50, 0)))/'4b) Berechnungen zu real. Wert.'!R$58),0)),"")</f>
        <v/>
      </c>
      <c r="S348" s="984" t="str">
        <f>IF(S$7=TRUE,IF($B348="","",IFERROR(IF($E$131="Nein",IF('4c) Berechnungen_MFS'!$E$99="Nein",IF($B348='4a) Berechnungen zu Planwerten'!$B$57,'4a) Berechnungen zu Planwerten'!S$57,INDEX('4a) Berechnungen zu Planwerten'!S$45:S$50, MATCH($B348, '4a) Berechnungen zu Planwerten'!$B$45:$B$50, 0)))/'4a) Berechnungen zu Planwerten'!S$58,(IF($B348='4a) Berechnungen zu Planwerten'!$B$57,'4a) Berechnungen zu Planwerten'!S$57,INDEX('4a) Berechnungen zu Planwerten'!S$45:S$50, MATCH($B348, '4a) Berechnungen zu Planwerten'!$B$45:$B$50, 0)))+IF($B348='4a) Berechnungen zu Planwerten'!$B$57,'4a) Berechnungen zu Planwerten'!T$57,INDEX('4a) Berechnungen zu Planwerten'!T$45:T$50, MATCH($B348, '4a) Berechnungen zu Planwerten'!$B$45:$B$50, 0))))/('4a) Berechnungen zu Planwerten'!S$58+'4a) Berechnungen zu Planwerten'!T$58)),IF('4c) Berechnungen_MFS'!$E$99="Nein",IF($B348='4b) Berechnungen zu real. Wert.'!$B$57,'4b) Berechnungen zu real. Wert.'!S$57,INDEX('4b) Berechnungen zu real. Wert.'!S$45:S$50, MATCH($B348, '4b) Berechnungen zu real. Wert.'!$B$45:$B$50, 0)))/'4b) Berechnungen zu real. Wert.'!S$58,(IF($B348='4b) Berechnungen zu real. Wert.'!$B$57,'4b) Berechnungen zu real. Wert.'!S$57,INDEX('4b) Berechnungen zu real. Wert.'!S$45:S$50, MATCH($B348, '4b) Berechnungen zu real. Wert.'!$B$45:$B$50, 0)))+IF($B348='4b) Berechnungen zu real. Wert.'!$B$57,'4b) Berechnungen zu real. Wert.'!T$57,INDEX('4b) Berechnungen zu real. Wert.'!T$45:T$50, MATCH($B348, '4b) Berechnungen zu real. Wert.'!$B$45:$B$50, 0))))/('4b) Berechnungen zu real. Wert.'!S$58+'4b) Berechnungen zu real. Wert.'!T$58))),0)),"")</f>
        <v/>
      </c>
      <c r="T348" s="985" t="str">
        <f>IF(R$7=TRUE,IF($B348="","",IFERROR(IF($E$131="Nein",IF($B348='4a) Berechnungen zu Planwerten'!$B$57,'4a) Berechnungen zu Planwerten'!U$57, INDEX('4a) Berechnungen zu Planwerten'!U$45:U$50, MATCH($B348, '4a) Berechnungen zu Planwerten'!$B$45:$B$50, 0)))/'4a) Berechnungen zu Planwerten'!U$58,IF($B348='4b) Berechnungen zu real. Wert.'!$B$57,'4b) Berechnungen zu real. Wert.'!U$57,INDEX('4b) Berechnungen zu real. Wert.'!U$45:U$50, MATCH($B348, '4b) Berechnungen zu real. Wert.'!$B$45:$B$50, 0)))/'4b) Berechnungen zu real. Wert.'!U$58),0)),"")</f>
        <v/>
      </c>
    </row>
    <row r="349" spans="2:20" ht="14.5" customHeight="1">
      <c r="B349" s="589" t="str">
        <f t="shared" si="126"/>
        <v/>
      </c>
      <c r="C349" s="372"/>
      <c r="D349" s="858" t="str">
        <f t="shared" si="127"/>
        <v/>
      </c>
      <c r="E349" s="389" t="str">
        <f>IF(E$7=TRUE,IF($B349="","",IFERROR(IF($E$131="Nein",IF($B349='4a) Berechnungen zu Planwerten'!$B$57,'4a) Berechnungen zu Planwerten'!E$57, INDEX('4a) Berechnungen zu Planwerten'!E$45:E$50, MATCH($B349, '4a) Berechnungen zu Planwerten'!$B$45:$B$50, 0)))/'4a) Berechnungen zu Planwerten'!E$58,IF($B349='4b) Berechnungen zu real. Wert.'!$B$57,'4b) Berechnungen zu real. Wert.'!E$57,INDEX('4b) Berechnungen zu real. Wert.'!E$45:E$50, MATCH($B349, '4b) Berechnungen zu real. Wert.'!$B$45:$B$50, 0)))/'4b) Berechnungen zu real. Wert.'!E$58),0)),"")</f>
        <v/>
      </c>
      <c r="F349" s="390" t="str">
        <f>IF(F$7=TRUE,IF($B349="","",IFERROR(IF($E$131="Nein",IF($B349='4a) Berechnungen zu Planwerten'!$B$57,'4a) Berechnungen zu Planwerten'!F$57, INDEX('4a) Berechnungen zu Planwerten'!F$45:F$50, MATCH($B349, '4a) Berechnungen zu Planwerten'!$B$45:$B$50, 0)))/'4a) Berechnungen zu Planwerten'!F$58,IF($B349='4b) Berechnungen zu real. Wert.'!$B$57,'4b) Berechnungen zu real. Wert.'!F$57,INDEX('4b) Berechnungen zu real. Wert.'!F$45:F$50, MATCH($B349, '4b) Berechnungen zu real. Wert.'!$B$45:$B$50, 0)))/'4b) Berechnungen zu real. Wert.'!F$58),0)),"")</f>
        <v/>
      </c>
      <c r="G349" s="390" t="str">
        <f>IF(G$7=TRUE,IF($B349="","",IFERROR(IF($E$131="Nein",IF($B349='4a) Berechnungen zu Planwerten'!$B$57,'4a) Berechnungen zu Planwerten'!G$57, INDEX('4a) Berechnungen zu Planwerten'!G$45:G$50, MATCH($B349, '4a) Berechnungen zu Planwerten'!$B$45:$B$50, 0)))/'4a) Berechnungen zu Planwerten'!G$58,IF($B349='4b) Berechnungen zu real. Wert.'!$B$57,'4b) Berechnungen zu real. Wert.'!G$57,INDEX('4b) Berechnungen zu real. Wert.'!G$45:G$50, MATCH($B349, '4b) Berechnungen zu real. Wert.'!$B$45:$B$50, 0)))/'4b) Berechnungen zu real. Wert.'!G$58),0)),"")</f>
        <v/>
      </c>
      <c r="H349" s="390" t="str">
        <f>IF(H$7=TRUE,IF($B349="","",IFERROR(IF($E$131="Nein",IF($B349='4a) Berechnungen zu Planwerten'!$B$57,'4a) Berechnungen zu Planwerten'!H$57, INDEX('4a) Berechnungen zu Planwerten'!H$45:H$50, MATCH($B349, '4a) Berechnungen zu Planwerten'!$B$45:$B$50, 0)))/'4a) Berechnungen zu Planwerten'!H$58,IF($B349='4b) Berechnungen zu real. Wert.'!$B$57,'4b) Berechnungen zu real. Wert.'!H$57,INDEX('4b) Berechnungen zu real. Wert.'!H$45:H$50, MATCH($B349, '4b) Berechnungen zu real. Wert.'!$B$45:$B$50, 0)))/'4b) Berechnungen zu real. Wert.'!H$58),0)),"")</f>
        <v/>
      </c>
      <c r="I349" s="390" t="str">
        <f>IF(I$7=TRUE,IF($B349="","",IFERROR(IF($E$131="Nein",IF($B349='4a) Berechnungen zu Planwerten'!$B$57,'4a) Berechnungen zu Planwerten'!I$57, INDEX('4a) Berechnungen zu Planwerten'!I$45:I$50, MATCH($B349, '4a) Berechnungen zu Planwerten'!$B$45:$B$50, 0)))/'4a) Berechnungen zu Planwerten'!I$58,IF($B349='4b) Berechnungen zu real. Wert.'!$B$57,'4b) Berechnungen zu real. Wert.'!I$57,INDEX('4b) Berechnungen zu real. Wert.'!I$45:I$50, MATCH($B349, '4b) Berechnungen zu real. Wert.'!$B$45:$B$50, 0)))/'4b) Berechnungen zu real. Wert.'!I$58),0)),"")</f>
        <v/>
      </c>
      <c r="J349" s="390" t="str">
        <f>IF(J$7=TRUE,IF($B349="","",IFERROR(IF($E$131="Nein",IF($B349='4a) Berechnungen zu Planwerten'!$B$57,'4a) Berechnungen zu Planwerten'!J$57, INDEX('4a) Berechnungen zu Planwerten'!J$45:J$50, MATCH($B349, '4a) Berechnungen zu Planwerten'!$B$45:$B$50, 0)))/'4a) Berechnungen zu Planwerten'!J$58,IF($B349='4b) Berechnungen zu real. Wert.'!$B$57,'4b) Berechnungen zu real. Wert.'!J$57,INDEX('4b) Berechnungen zu real. Wert.'!J$45:J$50, MATCH($B349, '4b) Berechnungen zu real. Wert.'!$B$45:$B$50, 0)))/'4b) Berechnungen zu real. Wert.'!J$58),0)),"")</f>
        <v/>
      </c>
      <c r="K349" s="390" t="str">
        <f>IF(K$7=TRUE,IF($B349="","",IFERROR(IF($E$131="Nein",IF($B349='4a) Berechnungen zu Planwerten'!$B$57,'4a) Berechnungen zu Planwerten'!K$57, INDEX('4a) Berechnungen zu Planwerten'!K$45:K$50, MATCH($B349, '4a) Berechnungen zu Planwerten'!$B$45:$B$50, 0)))/'4a) Berechnungen zu Planwerten'!K$58,IF($B349='4b) Berechnungen zu real. Wert.'!$B$57,'4b) Berechnungen zu real. Wert.'!K$57,INDEX('4b) Berechnungen zu real. Wert.'!K$45:K$50, MATCH($B349, '4b) Berechnungen zu real. Wert.'!$B$45:$B$50, 0)))/'4b) Berechnungen zu real. Wert.'!K$58),0)),"")</f>
        <v/>
      </c>
      <c r="L349" s="390" t="str">
        <f>IF(L$7=TRUE,IF($B349="","",IFERROR(IF($E$131="Nein",IF($B349='4a) Berechnungen zu Planwerten'!$B$57,'4a) Berechnungen zu Planwerten'!L$57, INDEX('4a) Berechnungen zu Planwerten'!L$45:L$50, MATCH($B349, '4a) Berechnungen zu Planwerten'!$B$45:$B$50, 0)))/'4a) Berechnungen zu Planwerten'!L$58,IF($B349='4b) Berechnungen zu real. Wert.'!$B$57,'4b) Berechnungen zu real. Wert.'!L$57,INDEX('4b) Berechnungen zu real. Wert.'!L$45:L$50, MATCH($B349, '4b) Berechnungen zu real. Wert.'!$B$45:$B$50, 0)))/'4b) Berechnungen zu real. Wert.'!L$58),0)),"")</f>
        <v/>
      </c>
      <c r="M349" s="390" t="str">
        <f>IF(M$7=TRUE,IF($B349="","",IFERROR(IF($E$131="Nein",IF($B349='4a) Berechnungen zu Planwerten'!$B$57,'4a) Berechnungen zu Planwerten'!M$57, INDEX('4a) Berechnungen zu Planwerten'!M$45:M$50, MATCH($B349, '4a) Berechnungen zu Planwerten'!$B$45:$B$50, 0)))/'4a) Berechnungen zu Planwerten'!M$58,IF($B349='4b) Berechnungen zu real. Wert.'!$B$57,'4b) Berechnungen zu real. Wert.'!M$57,INDEX('4b) Berechnungen zu real. Wert.'!M$45:M$50, MATCH($B349, '4b) Berechnungen zu real. Wert.'!$B$45:$B$50, 0)))/'4b) Berechnungen zu real. Wert.'!M$58),0)),"")</f>
        <v/>
      </c>
      <c r="N349" s="390" t="str">
        <f>IF(N$7=TRUE,IF($B349="","",IFERROR(IF($E$131="Nein",IF($B349='4a) Berechnungen zu Planwerten'!$B$57,'4a) Berechnungen zu Planwerten'!N$57, INDEX('4a) Berechnungen zu Planwerten'!N$45:N$50, MATCH($B349, '4a) Berechnungen zu Planwerten'!$B$45:$B$50, 0)))/'4a) Berechnungen zu Planwerten'!N$58,IF($B349='4b) Berechnungen zu real. Wert.'!$B$57,'4b) Berechnungen zu real. Wert.'!N$57,INDEX('4b) Berechnungen zu real. Wert.'!N$45:N$50, MATCH($B349, '4b) Berechnungen zu real. Wert.'!$B$45:$B$50, 0)))/'4b) Berechnungen zu real. Wert.'!N$58),0)),"")</f>
        <v/>
      </c>
      <c r="O349" s="390" t="str">
        <f>IF(O$7=TRUE,IF($B349="","",IFERROR(IF($E$131="Nein",IF($B349='4a) Berechnungen zu Planwerten'!$B$57,'4a) Berechnungen zu Planwerten'!O$57, INDEX('4a) Berechnungen zu Planwerten'!O$45:O$50, MATCH($B349, '4a) Berechnungen zu Planwerten'!$B$45:$B$50, 0)))/'4a) Berechnungen zu Planwerten'!O$58,IF($B349='4b) Berechnungen zu real. Wert.'!$B$57,'4b) Berechnungen zu real. Wert.'!O$57,INDEX('4b) Berechnungen zu real. Wert.'!O$45:O$50, MATCH($B349, '4b) Berechnungen zu real. Wert.'!$B$45:$B$50, 0)))/'4b) Berechnungen zu real. Wert.'!O$58),0)),"")</f>
        <v/>
      </c>
      <c r="P349" s="390" t="str">
        <f>IF(P$7=TRUE,IF($B349="","",IFERROR(IF($E$131="Nein",IF($B349='4a) Berechnungen zu Planwerten'!$B$57,'4a) Berechnungen zu Planwerten'!P$57, INDEX('4a) Berechnungen zu Planwerten'!P$45:P$50, MATCH($B349, '4a) Berechnungen zu Planwerten'!$B$45:$B$50, 0)))/'4a) Berechnungen zu Planwerten'!P$58,IF($B349='4b) Berechnungen zu real. Wert.'!$B$57,'4b) Berechnungen zu real. Wert.'!P$57,INDEX('4b) Berechnungen zu real. Wert.'!P$45:P$50, MATCH($B349, '4b) Berechnungen zu real. Wert.'!$B$45:$B$50, 0)))/'4b) Berechnungen zu real. Wert.'!P$58),0)),"")</f>
        <v/>
      </c>
      <c r="Q349" s="390" t="str">
        <f>IF(Q$7=TRUE,IF($B349="","",IFERROR(IF($E$131="Nein",IF($B349='4a) Berechnungen zu Planwerten'!$B$57,'4a) Berechnungen zu Planwerten'!Q$57, INDEX('4a) Berechnungen zu Planwerten'!Q$45:Q$50, MATCH($B349, '4a) Berechnungen zu Planwerten'!$B$45:$B$50, 0)))/'4a) Berechnungen zu Planwerten'!Q$58,IF($B349='4b) Berechnungen zu real. Wert.'!$B$57,'4b) Berechnungen zu real. Wert.'!Q$57,INDEX('4b) Berechnungen zu real. Wert.'!Q$45:Q$50, MATCH($B349, '4b) Berechnungen zu real. Wert.'!$B$45:$B$50, 0)))/'4b) Berechnungen zu real. Wert.'!Q$58),0)),"")</f>
        <v/>
      </c>
      <c r="R349" s="390" t="str">
        <f>IF(R$7=TRUE,IF($B349="","",IFERROR(IF($E$131="Nein",IF($B349='4a) Berechnungen zu Planwerten'!$B$57,'4a) Berechnungen zu Planwerten'!R$57, INDEX('4a) Berechnungen zu Planwerten'!R$45:R$50, MATCH($B349, '4a) Berechnungen zu Planwerten'!$B$45:$B$50, 0)))/'4a) Berechnungen zu Planwerten'!R$58,IF($B349='4b) Berechnungen zu real. Wert.'!$B$57,'4b) Berechnungen zu real. Wert.'!R$57,INDEX('4b) Berechnungen zu real. Wert.'!R$45:R$50, MATCH($B349, '4b) Berechnungen zu real. Wert.'!$B$45:$B$50, 0)))/'4b) Berechnungen zu real. Wert.'!R$58),0)),"")</f>
        <v/>
      </c>
      <c r="S349" s="390" t="str">
        <f>IF(S$7=TRUE,IF($B349="","",IFERROR(IF($E$131="Nein",IF('4c) Berechnungen_MFS'!$E$99="Nein",IF($B349='4a) Berechnungen zu Planwerten'!$B$57,'4a) Berechnungen zu Planwerten'!S$57,INDEX('4a) Berechnungen zu Planwerten'!S$45:S$50, MATCH($B349, '4a) Berechnungen zu Planwerten'!$B$45:$B$50, 0)))/'4a) Berechnungen zu Planwerten'!S$58,(IF($B349='4a) Berechnungen zu Planwerten'!$B$57,'4a) Berechnungen zu Planwerten'!S$57,INDEX('4a) Berechnungen zu Planwerten'!S$45:S$50, MATCH($B349, '4a) Berechnungen zu Planwerten'!$B$45:$B$50, 0)))+IF($B349='4a) Berechnungen zu Planwerten'!$B$57,'4a) Berechnungen zu Planwerten'!T$57,INDEX('4a) Berechnungen zu Planwerten'!T$45:T$50, MATCH($B349, '4a) Berechnungen zu Planwerten'!$B$45:$B$50, 0))))/('4a) Berechnungen zu Planwerten'!S$58+'4a) Berechnungen zu Planwerten'!T$58)),IF('4c) Berechnungen_MFS'!$E$99="Nein",IF($B349='4b) Berechnungen zu real. Wert.'!$B$57,'4b) Berechnungen zu real. Wert.'!S$57,INDEX('4b) Berechnungen zu real. Wert.'!S$45:S$50, MATCH($B349, '4b) Berechnungen zu real. Wert.'!$B$45:$B$50, 0)))/'4b) Berechnungen zu real. Wert.'!S$58,(IF($B349='4b) Berechnungen zu real. Wert.'!$B$57,'4b) Berechnungen zu real. Wert.'!S$57,INDEX('4b) Berechnungen zu real. Wert.'!S$45:S$50, MATCH($B349, '4b) Berechnungen zu real. Wert.'!$B$45:$B$50, 0)))+IF($B349='4b) Berechnungen zu real. Wert.'!$B$57,'4b) Berechnungen zu real. Wert.'!T$57,INDEX('4b) Berechnungen zu real. Wert.'!T$45:T$50, MATCH($B349, '4b) Berechnungen zu real. Wert.'!$B$45:$B$50, 0))))/('4b) Berechnungen zu real. Wert.'!S$58+'4b) Berechnungen zu real. Wert.'!T$58))),0)),"")</f>
        <v/>
      </c>
      <c r="T349" s="501" t="str">
        <f>IF(R$7=TRUE,IF($B349="","",IFERROR(IF($E$131="Nein",IF($B349='4a) Berechnungen zu Planwerten'!$B$57,'4a) Berechnungen zu Planwerten'!U$57, INDEX('4a) Berechnungen zu Planwerten'!U$45:U$50, MATCH($B349, '4a) Berechnungen zu Planwerten'!$B$45:$B$50, 0)))/'4a) Berechnungen zu Planwerten'!U$58,IF($B349='4b) Berechnungen zu real. Wert.'!$B$57,'4b) Berechnungen zu real. Wert.'!U$57,INDEX('4b) Berechnungen zu real. Wert.'!U$45:U$50, MATCH($B349, '4b) Berechnungen zu real. Wert.'!$B$45:$B$50, 0)))/'4b) Berechnungen zu real. Wert.'!U$58),0)),"")</f>
        <v/>
      </c>
    </row>
    <row r="350" spans="2:20" ht="14.5" customHeight="1">
      <c r="B350" s="939" t="str">
        <f t="shared" si="126"/>
        <v/>
      </c>
      <c r="C350" s="998"/>
      <c r="D350" s="1057" t="str">
        <f t="shared" si="127"/>
        <v/>
      </c>
      <c r="E350" s="983" t="str">
        <f>IF(E$7=TRUE,IF($B350="","",IFERROR(IF($E$131="Nein",IF($B350='4a) Berechnungen zu Planwerten'!$B$57,'4a) Berechnungen zu Planwerten'!E$57, INDEX('4a) Berechnungen zu Planwerten'!E$45:E$50, MATCH($B350, '4a) Berechnungen zu Planwerten'!$B$45:$B$50, 0)))/'4a) Berechnungen zu Planwerten'!E$58,IF($B350='4b) Berechnungen zu real. Wert.'!$B$57,'4b) Berechnungen zu real. Wert.'!E$57,INDEX('4b) Berechnungen zu real. Wert.'!E$45:E$50, MATCH($B350, '4b) Berechnungen zu real. Wert.'!$B$45:$B$50, 0)))/'4b) Berechnungen zu real. Wert.'!E$58),0)),"")</f>
        <v/>
      </c>
      <c r="F350" s="984" t="str">
        <f>IF(F$7=TRUE,IF($B350="","",IFERROR(IF($E$131="Nein",IF($B350='4a) Berechnungen zu Planwerten'!$B$57,'4a) Berechnungen zu Planwerten'!F$57, INDEX('4a) Berechnungen zu Planwerten'!F$45:F$50, MATCH($B350, '4a) Berechnungen zu Planwerten'!$B$45:$B$50, 0)))/'4a) Berechnungen zu Planwerten'!F$58,IF($B350='4b) Berechnungen zu real. Wert.'!$B$57,'4b) Berechnungen zu real. Wert.'!F$57,INDEX('4b) Berechnungen zu real. Wert.'!F$45:F$50, MATCH($B350, '4b) Berechnungen zu real. Wert.'!$B$45:$B$50, 0)))/'4b) Berechnungen zu real. Wert.'!F$58),0)),"")</f>
        <v/>
      </c>
      <c r="G350" s="984" t="str">
        <f>IF(G$7=TRUE,IF($B350="","",IFERROR(IF($E$131="Nein",IF($B350='4a) Berechnungen zu Planwerten'!$B$57,'4a) Berechnungen zu Planwerten'!G$57, INDEX('4a) Berechnungen zu Planwerten'!G$45:G$50, MATCH($B350, '4a) Berechnungen zu Planwerten'!$B$45:$B$50, 0)))/'4a) Berechnungen zu Planwerten'!G$58,IF($B350='4b) Berechnungen zu real. Wert.'!$B$57,'4b) Berechnungen zu real. Wert.'!G$57,INDEX('4b) Berechnungen zu real. Wert.'!G$45:G$50, MATCH($B350, '4b) Berechnungen zu real. Wert.'!$B$45:$B$50, 0)))/'4b) Berechnungen zu real. Wert.'!G$58),0)),"")</f>
        <v/>
      </c>
      <c r="H350" s="984" t="str">
        <f>IF(H$7=TRUE,IF($B350="","",IFERROR(IF($E$131="Nein",IF($B350='4a) Berechnungen zu Planwerten'!$B$57,'4a) Berechnungen zu Planwerten'!H$57, INDEX('4a) Berechnungen zu Planwerten'!H$45:H$50, MATCH($B350, '4a) Berechnungen zu Planwerten'!$B$45:$B$50, 0)))/'4a) Berechnungen zu Planwerten'!H$58,IF($B350='4b) Berechnungen zu real. Wert.'!$B$57,'4b) Berechnungen zu real. Wert.'!H$57,INDEX('4b) Berechnungen zu real. Wert.'!H$45:H$50, MATCH($B350, '4b) Berechnungen zu real. Wert.'!$B$45:$B$50, 0)))/'4b) Berechnungen zu real. Wert.'!H$58),0)),"")</f>
        <v/>
      </c>
      <c r="I350" s="984" t="str">
        <f>IF(I$7=TRUE,IF($B350="","",IFERROR(IF($E$131="Nein",IF($B350='4a) Berechnungen zu Planwerten'!$B$57,'4a) Berechnungen zu Planwerten'!I$57, INDEX('4a) Berechnungen zu Planwerten'!I$45:I$50, MATCH($B350, '4a) Berechnungen zu Planwerten'!$B$45:$B$50, 0)))/'4a) Berechnungen zu Planwerten'!I$58,IF($B350='4b) Berechnungen zu real. Wert.'!$B$57,'4b) Berechnungen zu real. Wert.'!I$57,INDEX('4b) Berechnungen zu real. Wert.'!I$45:I$50, MATCH($B350, '4b) Berechnungen zu real. Wert.'!$B$45:$B$50, 0)))/'4b) Berechnungen zu real. Wert.'!I$58),0)),"")</f>
        <v/>
      </c>
      <c r="J350" s="984" t="str">
        <f>IF(J$7=TRUE,IF($B350="","",IFERROR(IF($E$131="Nein",IF($B350='4a) Berechnungen zu Planwerten'!$B$57,'4a) Berechnungen zu Planwerten'!J$57, INDEX('4a) Berechnungen zu Planwerten'!J$45:J$50, MATCH($B350, '4a) Berechnungen zu Planwerten'!$B$45:$B$50, 0)))/'4a) Berechnungen zu Planwerten'!J$58,IF($B350='4b) Berechnungen zu real. Wert.'!$B$57,'4b) Berechnungen zu real. Wert.'!J$57,INDEX('4b) Berechnungen zu real. Wert.'!J$45:J$50, MATCH($B350, '4b) Berechnungen zu real. Wert.'!$B$45:$B$50, 0)))/'4b) Berechnungen zu real. Wert.'!J$58),0)),"")</f>
        <v/>
      </c>
      <c r="K350" s="984" t="str">
        <f>IF(K$7=TRUE,IF($B350="","",IFERROR(IF($E$131="Nein",IF($B350='4a) Berechnungen zu Planwerten'!$B$57,'4a) Berechnungen zu Planwerten'!K$57, INDEX('4a) Berechnungen zu Planwerten'!K$45:K$50, MATCH($B350, '4a) Berechnungen zu Planwerten'!$B$45:$B$50, 0)))/'4a) Berechnungen zu Planwerten'!K$58,IF($B350='4b) Berechnungen zu real. Wert.'!$B$57,'4b) Berechnungen zu real. Wert.'!K$57,INDEX('4b) Berechnungen zu real. Wert.'!K$45:K$50, MATCH($B350, '4b) Berechnungen zu real. Wert.'!$B$45:$B$50, 0)))/'4b) Berechnungen zu real. Wert.'!K$58),0)),"")</f>
        <v/>
      </c>
      <c r="L350" s="984" t="str">
        <f>IF(L$7=TRUE,IF($B350="","",IFERROR(IF($E$131="Nein",IF($B350='4a) Berechnungen zu Planwerten'!$B$57,'4a) Berechnungen zu Planwerten'!L$57, INDEX('4a) Berechnungen zu Planwerten'!L$45:L$50, MATCH($B350, '4a) Berechnungen zu Planwerten'!$B$45:$B$50, 0)))/'4a) Berechnungen zu Planwerten'!L$58,IF($B350='4b) Berechnungen zu real. Wert.'!$B$57,'4b) Berechnungen zu real. Wert.'!L$57,INDEX('4b) Berechnungen zu real. Wert.'!L$45:L$50, MATCH($B350, '4b) Berechnungen zu real. Wert.'!$B$45:$B$50, 0)))/'4b) Berechnungen zu real. Wert.'!L$58),0)),"")</f>
        <v/>
      </c>
      <c r="M350" s="984" t="str">
        <f>IF(M$7=TRUE,IF($B350="","",IFERROR(IF($E$131="Nein",IF($B350='4a) Berechnungen zu Planwerten'!$B$57,'4a) Berechnungen zu Planwerten'!M$57, INDEX('4a) Berechnungen zu Planwerten'!M$45:M$50, MATCH($B350, '4a) Berechnungen zu Planwerten'!$B$45:$B$50, 0)))/'4a) Berechnungen zu Planwerten'!M$58,IF($B350='4b) Berechnungen zu real. Wert.'!$B$57,'4b) Berechnungen zu real. Wert.'!M$57,INDEX('4b) Berechnungen zu real. Wert.'!M$45:M$50, MATCH($B350, '4b) Berechnungen zu real. Wert.'!$B$45:$B$50, 0)))/'4b) Berechnungen zu real. Wert.'!M$58),0)),"")</f>
        <v/>
      </c>
      <c r="N350" s="984" t="str">
        <f>IF(N$7=TRUE,IF($B350="","",IFERROR(IF($E$131="Nein",IF($B350='4a) Berechnungen zu Planwerten'!$B$57,'4a) Berechnungen zu Planwerten'!N$57, INDEX('4a) Berechnungen zu Planwerten'!N$45:N$50, MATCH($B350, '4a) Berechnungen zu Planwerten'!$B$45:$B$50, 0)))/'4a) Berechnungen zu Planwerten'!N$58,IF($B350='4b) Berechnungen zu real. Wert.'!$B$57,'4b) Berechnungen zu real. Wert.'!N$57,INDEX('4b) Berechnungen zu real. Wert.'!N$45:N$50, MATCH($B350, '4b) Berechnungen zu real. Wert.'!$B$45:$B$50, 0)))/'4b) Berechnungen zu real. Wert.'!N$58),0)),"")</f>
        <v/>
      </c>
      <c r="O350" s="984" t="str">
        <f>IF(O$7=TRUE,IF($B350="","",IFERROR(IF($E$131="Nein",IF($B350='4a) Berechnungen zu Planwerten'!$B$57,'4a) Berechnungen zu Planwerten'!O$57, INDEX('4a) Berechnungen zu Planwerten'!O$45:O$50, MATCH($B350, '4a) Berechnungen zu Planwerten'!$B$45:$B$50, 0)))/'4a) Berechnungen zu Planwerten'!O$58,IF($B350='4b) Berechnungen zu real. Wert.'!$B$57,'4b) Berechnungen zu real. Wert.'!O$57,INDEX('4b) Berechnungen zu real. Wert.'!O$45:O$50, MATCH($B350, '4b) Berechnungen zu real. Wert.'!$B$45:$B$50, 0)))/'4b) Berechnungen zu real. Wert.'!O$58),0)),"")</f>
        <v/>
      </c>
      <c r="P350" s="984" t="str">
        <f>IF(P$7=TRUE,IF($B350="","",IFERROR(IF($E$131="Nein",IF($B350='4a) Berechnungen zu Planwerten'!$B$57,'4a) Berechnungen zu Planwerten'!P$57, INDEX('4a) Berechnungen zu Planwerten'!P$45:P$50, MATCH($B350, '4a) Berechnungen zu Planwerten'!$B$45:$B$50, 0)))/'4a) Berechnungen zu Planwerten'!P$58,IF($B350='4b) Berechnungen zu real. Wert.'!$B$57,'4b) Berechnungen zu real. Wert.'!P$57,INDEX('4b) Berechnungen zu real. Wert.'!P$45:P$50, MATCH($B350, '4b) Berechnungen zu real. Wert.'!$B$45:$B$50, 0)))/'4b) Berechnungen zu real. Wert.'!P$58),0)),"")</f>
        <v/>
      </c>
      <c r="Q350" s="984" t="str">
        <f>IF(Q$7=TRUE,IF($B350="","",IFERROR(IF($E$131="Nein",IF($B350='4a) Berechnungen zu Planwerten'!$B$57,'4a) Berechnungen zu Planwerten'!Q$57, INDEX('4a) Berechnungen zu Planwerten'!Q$45:Q$50, MATCH($B350, '4a) Berechnungen zu Planwerten'!$B$45:$B$50, 0)))/'4a) Berechnungen zu Planwerten'!Q$58,IF($B350='4b) Berechnungen zu real. Wert.'!$B$57,'4b) Berechnungen zu real. Wert.'!Q$57,INDEX('4b) Berechnungen zu real. Wert.'!Q$45:Q$50, MATCH($B350, '4b) Berechnungen zu real. Wert.'!$B$45:$B$50, 0)))/'4b) Berechnungen zu real. Wert.'!Q$58),0)),"")</f>
        <v/>
      </c>
      <c r="R350" s="984" t="str">
        <f>IF(R$7=TRUE,IF($B350="","",IFERROR(IF($E$131="Nein",IF($B350='4a) Berechnungen zu Planwerten'!$B$57,'4a) Berechnungen zu Planwerten'!R$57, INDEX('4a) Berechnungen zu Planwerten'!R$45:R$50, MATCH($B350, '4a) Berechnungen zu Planwerten'!$B$45:$B$50, 0)))/'4a) Berechnungen zu Planwerten'!R$58,IF($B350='4b) Berechnungen zu real. Wert.'!$B$57,'4b) Berechnungen zu real. Wert.'!R$57,INDEX('4b) Berechnungen zu real. Wert.'!R$45:R$50, MATCH($B350, '4b) Berechnungen zu real. Wert.'!$B$45:$B$50, 0)))/'4b) Berechnungen zu real. Wert.'!R$58),0)),"")</f>
        <v/>
      </c>
      <c r="S350" s="984" t="str">
        <f>IF(S$7=TRUE,IF($B350="","",IFERROR(IF($E$131="Nein",IF('4c) Berechnungen_MFS'!$E$99="Nein",IF($B350='4a) Berechnungen zu Planwerten'!$B$57,'4a) Berechnungen zu Planwerten'!S$57,INDEX('4a) Berechnungen zu Planwerten'!S$45:S$50, MATCH($B350, '4a) Berechnungen zu Planwerten'!$B$45:$B$50, 0)))/'4a) Berechnungen zu Planwerten'!S$58,(IF($B350='4a) Berechnungen zu Planwerten'!$B$57,'4a) Berechnungen zu Planwerten'!S$57,INDEX('4a) Berechnungen zu Planwerten'!S$45:S$50, MATCH($B350, '4a) Berechnungen zu Planwerten'!$B$45:$B$50, 0)))+IF($B350='4a) Berechnungen zu Planwerten'!$B$57,'4a) Berechnungen zu Planwerten'!T$57,INDEX('4a) Berechnungen zu Planwerten'!T$45:T$50, MATCH($B350, '4a) Berechnungen zu Planwerten'!$B$45:$B$50, 0))))/('4a) Berechnungen zu Planwerten'!S$58+'4a) Berechnungen zu Planwerten'!T$58)),IF('4c) Berechnungen_MFS'!$E$99="Nein",IF($B350='4b) Berechnungen zu real. Wert.'!$B$57,'4b) Berechnungen zu real. Wert.'!S$57,INDEX('4b) Berechnungen zu real. Wert.'!S$45:S$50, MATCH($B350, '4b) Berechnungen zu real. Wert.'!$B$45:$B$50, 0)))/'4b) Berechnungen zu real. Wert.'!S$58,(IF($B350='4b) Berechnungen zu real. Wert.'!$B$57,'4b) Berechnungen zu real. Wert.'!S$57,INDEX('4b) Berechnungen zu real. Wert.'!S$45:S$50, MATCH($B350, '4b) Berechnungen zu real. Wert.'!$B$45:$B$50, 0)))+IF($B350='4b) Berechnungen zu real. Wert.'!$B$57,'4b) Berechnungen zu real. Wert.'!T$57,INDEX('4b) Berechnungen zu real. Wert.'!T$45:T$50, MATCH($B350, '4b) Berechnungen zu real. Wert.'!$B$45:$B$50, 0))))/('4b) Berechnungen zu real. Wert.'!S$58+'4b) Berechnungen zu real. Wert.'!T$58))),0)),"")</f>
        <v/>
      </c>
      <c r="T350" s="1058" t="str">
        <f>IF(R$7=TRUE,IF($B350="","",IFERROR(IF($E$131="Nein",IF($B350='4a) Berechnungen zu Planwerten'!$B$57,'4a) Berechnungen zu Planwerten'!U$57, INDEX('4a) Berechnungen zu Planwerten'!U$45:U$50, MATCH($B350, '4a) Berechnungen zu Planwerten'!$B$45:$B$50, 0)))/'4a) Berechnungen zu Planwerten'!U$58,IF($B350='4b) Berechnungen zu real. Wert.'!$B$57,'4b) Berechnungen zu real. Wert.'!U$57,INDEX('4b) Berechnungen zu real. Wert.'!U$45:U$50, MATCH($B350, '4b) Berechnungen zu real. Wert.'!$B$45:$B$50, 0)))/'4b) Berechnungen zu real. Wert.'!U$58),0)),"")</f>
        <v/>
      </c>
    </row>
    <row r="351" spans="2:20" ht="14.5" customHeight="1">
      <c r="B351" s="589" t="str">
        <f t="shared" si="126"/>
        <v/>
      </c>
      <c r="C351" s="372"/>
      <c r="D351" s="858" t="str">
        <f t="shared" si="127"/>
        <v/>
      </c>
      <c r="E351" s="389" t="str">
        <f>IF(E$7=TRUE,IF($B351="","",IFERROR(IF($E$131="Nein",IF($B351='4a) Berechnungen zu Planwerten'!$B$57,'4a) Berechnungen zu Planwerten'!E$57, INDEX('4a) Berechnungen zu Planwerten'!E$45:E$50, MATCH($B351, '4a) Berechnungen zu Planwerten'!$B$45:$B$50, 0)))/'4a) Berechnungen zu Planwerten'!E$58,IF($B351='4b) Berechnungen zu real. Wert.'!$B$57,'4b) Berechnungen zu real. Wert.'!E$57,INDEX('4b) Berechnungen zu real. Wert.'!E$45:E$50, MATCH($B351, '4b) Berechnungen zu real. Wert.'!$B$45:$B$50, 0)))/'4b) Berechnungen zu real. Wert.'!E$58),0)),"")</f>
        <v/>
      </c>
      <c r="F351" s="390" t="str">
        <f>IF(F$7=TRUE,IF($B351="","",IFERROR(IF($E$131="Nein",IF($B351='4a) Berechnungen zu Planwerten'!$B$57,'4a) Berechnungen zu Planwerten'!F$57, INDEX('4a) Berechnungen zu Planwerten'!F$45:F$50, MATCH($B351, '4a) Berechnungen zu Planwerten'!$B$45:$B$50, 0)))/'4a) Berechnungen zu Planwerten'!F$58,IF($B351='4b) Berechnungen zu real. Wert.'!$B$57,'4b) Berechnungen zu real. Wert.'!F$57,INDEX('4b) Berechnungen zu real. Wert.'!F$45:F$50, MATCH($B351, '4b) Berechnungen zu real. Wert.'!$B$45:$B$50, 0)))/'4b) Berechnungen zu real. Wert.'!F$58),0)),"")</f>
        <v/>
      </c>
      <c r="G351" s="390" t="str">
        <f>IF(G$7=TRUE,IF($B351="","",IFERROR(IF($E$131="Nein",IF($B351='4a) Berechnungen zu Planwerten'!$B$57,'4a) Berechnungen zu Planwerten'!G$57, INDEX('4a) Berechnungen zu Planwerten'!G$45:G$50, MATCH($B351, '4a) Berechnungen zu Planwerten'!$B$45:$B$50, 0)))/'4a) Berechnungen zu Planwerten'!G$58,IF($B351='4b) Berechnungen zu real. Wert.'!$B$57,'4b) Berechnungen zu real. Wert.'!G$57,INDEX('4b) Berechnungen zu real. Wert.'!G$45:G$50, MATCH($B351, '4b) Berechnungen zu real. Wert.'!$B$45:$B$50, 0)))/'4b) Berechnungen zu real. Wert.'!G$58),0)),"")</f>
        <v/>
      </c>
      <c r="H351" s="390" t="str">
        <f>IF(H$7=TRUE,IF($B351="","",IFERROR(IF($E$131="Nein",IF($B351='4a) Berechnungen zu Planwerten'!$B$57,'4a) Berechnungen zu Planwerten'!H$57, INDEX('4a) Berechnungen zu Planwerten'!H$45:H$50, MATCH($B351, '4a) Berechnungen zu Planwerten'!$B$45:$B$50, 0)))/'4a) Berechnungen zu Planwerten'!H$58,IF($B351='4b) Berechnungen zu real. Wert.'!$B$57,'4b) Berechnungen zu real. Wert.'!H$57,INDEX('4b) Berechnungen zu real. Wert.'!H$45:H$50, MATCH($B351, '4b) Berechnungen zu real. Wert.'!$B$45:$B$50, 0)))/'4b) Berechnungen zu real. Wert.'!H$58),0)),"")</f>
        <v/>
      </c>
      <c r="I351" s="390" t="str">
        <f>IF(I$7=TRUE,IF($B351="","",IFERROR(IF($E$131="Nein",IF($B351='4a) Berechnungen zu Planwerten'!$B$57,'4a) Berechnungen zu Planwerten'!I$57, INDEX('4a) Berechnungen zu Planwerten'!I$45:I$50, MATCH($B351, '4a) Berechnungen zu Planwerten'!$B$45:$B$50, 0)))/'4a) Berechnungen zu Planwerten'!I$58,IF($B351='4b) Berechnungen zu real. Wert.'!$B$57,'4b) Berechnungen zu real. Wert.'!I$57,INDEX('4b) Berechnungen zu real. Wert.'!I$45:I$50, MATCH($B351, '4b) Berechnungen zu real. Wert.'!$B$45:$B$50, 0)))/'4b) Berechnungen zu real. Wert.'!I$58),0)),"")</f>
        <v/>
      </c>
      <c r="J351" s="390" t="str">
        <f>IF(J$7=TRUE,IF($B351="","",IFERROR(IF($E$131="Nein",IF($B351='4a) Berechnungen zu Planwerten'!$B$57,'4a) Berechnungen zu Planwerten'!J$57, INDEX('4a) Berechnungen zu Planwerten'!J$45:J$50, MATCH($B351, '4a) Berechnungen zu Planwerten'!$B$45:$B$50, 0)))/'4a) Berechnungen zu Planwerten'!J$58,IF($B351='4b) Berechnungen zu real. Wert.'!$B$57,'4b) Berechnungen zu real. Wert.'!J$57,INDEX('4b) Berechnungen zu real. Wert.'!J$45:J$50, MATCH($B351, '4b) Berechnungen zu real. Wert.'!$B$45:$B$50, 0)))/'4b) Berechnungen zu real. Wert.'!J$58),0)),"")</f>
        <v/>
      </c>
      <c r="K351" s="390" t="str">
        <f>IF(K$7=TRUE,IF($B351="","",IFERROR(IF($E$131="Nein",IF($B351='4a) Berechnungen zu Planwerten'!$B$57,'4a) Berechnungen zu Planwerten'!K$57, INDEX('4a) Berechnungen zu Planwerten'!K$45:K$50, MATCH($B351, '4a) Berechnungen zu Planwerten'!$B$45:$B$50, 0)))/'4a) Berechnungen zu Planwerten'!K$58,IF($B351='4b) Berechnungen zu real. Wert.'!$B$57,'4b) Berechnungen zu real. Wert.'!K$57,INDEX('4b) Berechnungen zu real. Wert.'!K$45:K$50, MATCH($B351, '4b) Berechnungen zu real. Wert.'!$B$45:$B$50, 0)))/'4b) Berechnungen zu real. Wert.'!K$58),0)),"")</f>
        <v/>
      </c>
      <c r="L351" s="390" t="str">
        <f>IF(L$7=TRUE,IF($B351="","",IFERROR(IF($E$131="Nein",IF($B351='4a) Berechnungen zu Planwerten'!$B$57,'4a) Berechnungen zu Planwerten'!L$57, INDEX('4a) Berechnungen zu Planwerten'!L$45:L$50, MATCH($B351, '4a) Berechnungen zu Planwerten'!$B$45:$B$50, 0)))/'4a) Berechnungen zu Planwerten'!L$58,IF($B351='4b) Berechnungen zu real. Wert.'!$B$57,'4b) Berechnungen zu real. Wert.'!L$57,INDEX('4b) Berechnungen zu real. Wert.'!L$45:L$50, MATCH($B351, '4b) Berechnungen zu real. Wert.'!$B$45:$B$50, 0)))/'4b) Berechnungen zu real. Wert.'!L$58),0)),"")</f>
        <v/>
      </c>
      <c r="M351" s="390" t="str">
        <f>IF(M$7=TRUE,IF($B351="","",IFERROR(IF($E$131="Nein",IF($B351='4a) Berechnungen zu Planwerten'!$B$57,'4a) Berechnungen zu Planwerten'!M$57, INDEX('4a) Berechnungen zu Planwerten'!M$45:M$50, MATCH($B351, '4a) Berechnungen zu Planwerten'!$B$45:$B$50, 0)))/'4a) Berechnungen zu Planwerten'!M$58,IF($B351='4b) Berechnungen zu real. Wert.'!$B$57,'4b) Berechnungen zu real. Wert.'!M$57,INDEX('4b) Berechnungen zu real. Wert.'!M$45:M$50, MATCH($B351, '4b) Berechnungen zu real. Wert.'!$B$45:$B$50, 0)))/'4b) Berechnungen zu real. Wert.'!M$58),0)),"")</f>
        <v/>
      </c>
      <c r="N351" s="390" t="str">
        <f>IF(N$7=TRUE,IF($B351="","",IFERROR(IF($E$131="Nein",IF($B351='4a) Berechnungen zu Planwerten'!$B$57,'4a) Berechnungen zu Planwerten'!N$57, INDEX('4a) Berechnungen zu Planwerten'!N$45:N$50, MATCH($B351, '4a) Berechnungen zu Planwerten'!$B$45:$B$50, 0)))/'4a) Berechnungen zu Planwerten'!N$58,IF($B351='4b) Berechnungen zu real. Wert.'!$B$57,'4b) Berechnungen zu real. Wert.'!N$57,INDEX('4b) Berechnungen zu real. Wert.'!N$45:N$50, MATCH($B351, '4b) Berechnungen zu real. Wert.'!$B$45:$B$50, 0)))/'4b) Berechnungen zu real. Wert.'!N$58),0)),"")</f>
        <v/>
      </c>
      <c r="O351" s="390" t="str">
        <f>IF(O$7=TRUE,IF($B351="","",IFERROR(IF($E$131="Nein",IF($B351='4a) Berechnungen zu Planwerten'!$B$57,'4a) Berechnungen zu Planwerten'!O$57, INDEX('4a) Berechnungen zu Planwerten'!O$45:O$50, MATCH($B351, '4a) Berechnungen zu Planwerten'!$B$45:$B$50, 0)))/'4a) Berechnungen zu Planwerten'!O$58,IF($B351='4b) Berechnungen zu real. Wert.'!$B$57,'4b) Berechnungen zu real. Wert.'!O$57,INDEX('4b) Berechnungen zu real. Wert.'!O$45:O$50, MATCH($B351, '4b) Berechnungen zu real. Wert.'!$B$45:$B$50, 0)))/'4b) Berechnungen zu real. Wert.'!O$58),0)),"")</f>
        <v/>
      </c>
      <c r="P351" s="390" t="str">
        <f>IF(P$7=TRUE,IF($B351="","",IFERROR(IF($E$131="Nein",IF($B351='4a) Berechnungen zu Planwerten'!$B$57,'4a) Berechnungen zu Planwerten'!P$57, INDEX('4a) Berechnungen zu Planwerten'!P$45:P$50, MATCH($B351, '4a) Berechnungen zu Planwerten'!$B$45:$B$50, 0)))/'4a) Berechnungen zu Planwerten'!P$58,IF($B351='4b) Berechnungen zu real. Wert.'!$B$57,'4b) Berechnungen zu real. Wert.'!P$57,INDEX('4b) Berechnungen zu real. Wert.'!P$45:P$50, MATCH($B351, '4b) Berechnungen zu real. Wert.'!$B$45:$B$50, 0)))/'4b) Berechnungen zu real. Wert.'!P$58),0)),"")</f>
        <v/>
      </c>
      <c r="Q351" s="390" t="str">
        <f>IF(Q$7=TRUE,IF($B351="","",IFERROR(IF($E$131="Nein",IF($B351='4a) Berechnungen zu Planwerten'!$B$57,'4a) Berechnungen zu Planwerten'!Q$57, INDEX('4a) Berechnungen zu Planwerten'!Q$45:Q$50, MATCH($B351, '4a) Berechnungen zu Planwerten'!$B$45:$B$50, 0)))/'4a) Berechnungen zu Planwerten'!Q$58,IF($B351='4b) Berechnungen zu real. Wert.'!$B$57,'4b) Berechnungen zu real. Wert.'!Q$57,INDEX('4b) Berechnungen zu real. Wert.'!Q$45:Q$50, MATCH($B351, '4b) Berechnungen zu real. Wert.'!$B$45:$B$50, 0)))/'4b) Berechnungen zu real. Wert.'!Q$58),0)),"")</f>
        <v/>
      </c>
      <c r="R351" s="390" t="str">
        <f>IF(R$7=TRUE,IF($B351="","",IFERROR(IF($E$131="Nein",IF($B351='4a) Berechnungen zu Planwerten'!$B$57,'4a) Berechnungen zu Planwerten'!R$57, INDEX('4a) Berechnungen zu Planwerten'!R$45:R$50, MATCH($B351, '4a) Berechnungen zu Planwerten'!$B$45:$B$50, 0)))/'4a) Berechnungen zu Planwerten'!R$58,IF($B351='4b) Berechnungen zu real. Wert.'!$B$57,'4b) Berechnungen zu real. Wert.'!R$57,INDEX('4b) Berechnungen zu real. Wert.'!R$45:R$50, MATCH($B351, '4b) Berechnungen zu real. Wert.'!$B$45:$B$50, 0)))/'4b) Berechnungen zu real. Wert.'!R$58),0)),"")</f>
        <v/>
      </c>
      <c r="S351" s="390" t="str">
        <f>IF(S$7=TRUE,IF($B351="","",IFERROR(IF($E$131="Nein",IF('4c) Berechnungen_MFS'!$E$99="Nein",IF($B351='4a) Berechnungen zu Planwerten'!$B$57,'4a) Berechnungen zu Planwerten'!S$57,INDEX('4a) Berechnungen zu Planwerten'!S$45:S$50, MATCH($B351, '4a) Berechnungen zu Planwerten'!$B$45:$B$50, 0)))/'4a) Berechnungen zu Planwerten'!S$58,(IF($B351='4a) Berechnungen zu Planwerten'!$B$57,'4a) Berechnungen zu Planwerten'!S$57,INDEX('4a) Berechnungen zu Planwerten'!S$45:S$50, MATCH($B351, '4a) Berechnungen zu Planwerten'!$B$45:$B$50, 0)))+IF($B351='4a) Berechnungen zu Planwerten'!$B$57,'4a) Berechnungen zu Planwerten'!T$57,INDEX('4a) Berechnungen zu Planwerten'!T$45:T$50, MATCH($B351, '4a) Berechnungen zu Planwerten'!$B$45:$B$50, 0))))/('4a) Berechnungen zu Planwerten'!S$58+'4a) Berechnungen zu Planwerten'!T$58)),IF('4c) Berechnungen_MFS'!$E$99="Nein",IF($B351='4b) Berechnungen zu real. Wert.'!$B$57,'4b) Berechnungen zu real. Wert.'!S$57,INDEX('4b) Berechnungen zu real. Wert.'!S$45:S$50, MATCH($B351, '4b) Berechnungen zu real. Wert.'!$B$45:$B$50, 0)))/'4b) Berechnungen zu real. Wert.'!S$58,(IF($B351='4b) Berechnungen zu real. Wert.'!$B$57,'4b) Berechnungen zu real. Wert.'!S$57,INDEX('4b) Berechnungen zu real. Wert.'!S$45:S$50, MATCH($B351, '4b) Berechnungen zu real. Wert.'!$B$45:$B$50, 0)))+IF($B351='4b) Berechnungen zu real. Wert.'!$B$57,'4b) Berechnungen zu real. Wert.'!T$57,INDEX('4b) Berechnungen zu real. Wert.'!T$45:T$50, MATCH($B351, '4b) Berechnungen zu real. Wert.'!$B$45:$B$50, 0))))/('4b) Berechnungen zu real. Wert.'!S$58+'4b) Berechnungen zu real. Wert.'!T$58))),0)),"")</f>
        <v/>
      </c>
      <c r="T351" s="501" t="str">
        <f>IF(R$7=TRUE,IF($B351="","",IFERROR(IF($E$131="Nein",IF($B351='4a) Berechnungen zu Planwerten'!$B$57,'4a) Berechnungen zu Planwerten'!U$57, INDEX('4a) Berechnungen zu Planwerten'!U$45:U$50, MATCH($B351, '4a) Berechnungen zu Planwerten'!$B$45:$B$50, 0)))/'4a) Berechnungen zu Planwerten'!U$58,IF($B351='4b) Berechnungen zu real. Wert.'!$B$57,'4b) Berechnungen zu real. Wert.'!U$57,INDEX('4b) Berechnungen zu real. Wert.'!U$45:U$50, MATCH($B351, '4b) Berechnungen zu real. Wert.'!$B$45:$B$50, 0)))/'4b) Berechnungen zu real. Wert.'!U$58),0)),"")</f>
        <v/>
      </c>
    </row>
    <row r="352" spans="2:20" ht="14.5" customHeight="1">
      <c r="B352" s="876" t="str">
        <f t="shared" si="126"/>
        <v/>
      </c>
      <c r="C352" s="869"/>
      <c r="D352" s="882" t="str">
        <f t="shared" si="127"/>
        <v/>
      </c>
      <c r="E352" s="880" t="str">
        <f>IF(E$7=TRUE,IF($B352="","",IFERROR(IF($E$131="Nein",IF($B352='4a) Berechnungen zu Planwerten'!$B$57,'4a) Berechnungen zu Planwerten'!E$57, INDEX('4a) Berechnungen zu Planwerten'!E$45:E$50, MATCH($B352, '4a) Berechnungen zu Planwerten'!$B$45:$B$50, 0)))/'4a) Berechnungen zu Planwerten'!E$58,IF($B352='4b) Berechnungen zu real. Wert.'!$B$57,'4b) Berechnungen zu real. Wert.'!E$57,INDEX('4b) Berechnungen zu real. Wert.'!E$45:E$50, MATCH($B352, '4b) Berechnungen zu real. Wert.'!$B$45:$B$50, 0)))/'4b) Berechnungen zu real. Wert.'!E$58),0)),"")</f>
        <v/>
      </c>
      <c r="F352" s="870" t="str">
        <f>IF(F$7=TRUE,IF($B352="","",IFERROR(IF($E$131="Nein",IF($B352='4a) Berechnungen zu Planwerten'!$B$57,'4a) Berechnungen zu Planwerten'!F$57, INDEX('4a) Berechnungen zu Planwerten'!F$45:F$50, MATCH($B352, '4a) Berechnungen zu Planwerten'!$B$45:$B$50, 0)))/'4a) Berechnungen zu Planwerten'!F$58,IF($B352='4b) Berechnungen zu real. Wert.'!$B$57,'4b) Berechnungen zu real. Wert.'!F$57,INDEX('4b) Berechnungen zu real. Wert.'!F$45:F$50, MATCH($B352, '4b) Berechnungen zu real. Wert.'!$B$45:$B$50, 0)))/'4b) Berechnungen zu real. Wert.'!F$58),0)),"")</f>
        <v/>
      </c>
      <c r="G352" s="870" t="str">
        <f>IF(G$7=TRUE,IF($B352="","",IFERROR(IF($E$131="Nein",IF($B352='4a) Berechnungen zu Planwerten'!$B$57,'4a) Berechnungen zu Planwerten'!G$57, INDEX('4a) Berechnungen zu Planwerten'!G$45:G$50, MATCH($B352, '4a) Berechnungen zu Planwerten'!$B$45:$B$50, 0)))/'4a) Berechnungen zu Planwerten'!G$58,IF($B352='4b) Berechnungen zu real. Wert.'!$B$57,'4b) Berechnungen zu real. Wert.'!G$57,INDEX('4b) Berechnungen zu real. Wert.'!G$45:G$50, MATCH($B352, '4b) Berechnungen zu real. Wert.'!$B$45:$B$50, 0)))/'4b) Berechnungen zu real. Wert.'!G$58),0)),"")</f>
        <v/>
      </c>
      <c r="H352" s="870" t="str">
        <f>IF(H$7=TRUE,IF($B352="","",IFERROR(IF($E$131="Nein",IF($B352='4a) Berechnungen zu Planwerten'!$B$57,'4a) Berechnungen zu Planwerten'!H$57, INDEX('4a) Berechnungen zu Planwerten'!H$45:H$50, MATCH($B352, '4a) Berechnungen zu Planwerten'!$B$45:$B$50, 0)))/'4a) Berechnungen zu Planwerten'!H$58,IF($B352='4b) Berechnungen zu real. Wert.'!$B$57,'4b) Berechnungen zu real. Wert.'!H$57,INDEX('4b) Berechnungen zu real. Wert.'!H$45:H$50, MATCH($B352, '4b) Berechnungen zu real. Wert.'!$B$45:$B$50, 0)))/'4b) Berechnungen zu real. Wert.'!H$58),0)),"")</f>
        <v/>
      </c>
      <c r="I352" s="870" t="str">
        <f>IF(I$7=TRUE,IF($B352="","",IFERROR(IF($E$131="Nein",IF($B352='4a) Berechnungen zu Planwerten'!$B$57,'4a) Berechnungen zu Planwerten'!I$57, INDEX('4a) Berechnungen zu Planwerten'!I$45:I$50, MATCH($B352, '4a) Berechnungen zu Planwerten'!$B$45:$B$50, 0)))/'4a) Berechnungen zu Planwerten'!I$58,IF($B352='4b) Berechnungen zu real. Wert.'!$B$57,'4b) Berechnungen zu real. Wert.'!I$57,INDEX('4b) Berechnungen zu real. Wert.'!I$45:I$50, MATCH($B352, '4b) Berechnungen zu real. Wert.'!$B$45:$B$50, 0)))/'4b) Berechnungen zu real. Wert.'!I$58),0)),"")</f>
        <v/>
      </c>
      <c r="J352" s="870" t="str">
        <f>IF(J$7=TRUE,IF($B352="","",IFERROR(IF($E$131="Nein",IF($B352='4a) Berechnungen zu Planwerten'!$B$57,'4a) Berechnungen zu Planwerten'!J$57, INDEX('4a) Berechnungen zu Planwerten'!J$45:J$50, MATCH($B352, '4a) Berechnungen zu Planwerten'!$B$45:$B$50, 0)))/'4a) Berechnungen zu Planwerten'!J$58,IF($B352='4b) Berechnungen zu real. Wert.'!$B$57,'4b) Berechnungen zu real. Wert.'!J$57,INDEX('4b) Berechnungen zu real. Wert.'!J$45:J$50, MATCH($B352, '4b) Berechnungen zu real. Wert.'!$B$45:$B$50, 0)))/'4b) Berechnungen zu real. Wert.'!J$58),0)),"")</f>
        <v/>
      </c>
      <c r="K352" s="870" t="str">
        <f>IF(K$7=TRUE,IF($B352="","",IFERROR(IF($E$131="Nein",IF($B352='4a) Berechnungen zu Planwerten'!$B$57,'4a) Berechnungen zu Planwerten'!K$57, INDEX('4a) Berechnungen zu Planwerten'!K$45:K$50, MATCH($B352, '4a) Berechnungen zu Planwerten'!$B$45:$B$50, 0)))/'4a) Berechnungen zu Planwerten'!K$58,IF($B352='4b) Berechnungen zu real. Wert.'!$B$57,'4b) Berechnungen zu real. Wert.'!K$57,INDEX('4b) Berechnungen zu real. Wert.'!K$45:K$50, MATCH($B352, '4b) Berechnungen zu real. Wert.'!$B$45:$B$50, 0)))/'4b) Berechnungen zu real. Wert.'!K$58),0)),"")</f>
        <v/>
      </c>
      <c r="L352" s="870" t="str">
        <f>IF(L$7=TRUE,IF($B352="","",IFERROR(IF($E$131="Nein",IF($B352='4a) Berechnungen zu Planwerten'!$B$57,'4a) Berechnungen zu Planwerten'!L$57, INDEX('4a) Berechnungen zu Planwerten'!L$45:L$50, MATCH($B352, '4a) Berechnungen zu Planwerten'!$B$45:$B$50, 0)))/'4a) Berechnungen zu Planwerten'!L$58,IF($B352='4b) Berechnungen zu real. Wert.'!$B$57,'4b) Berechnungen zu real. Wert.'!L$57,INDEX('4b) Berechnungen zu real. Wert.'!L$45:L$50, MATCH($B352, '4b) Berechnungen zu real. Wert.'!$B$45:$B$50, 0)))/'4b) Berechnungen zu real. Wert.'!L$58),0)),"")</f>
        <v/>
      </c>
      <c r="M352" s="870" t="str">
        <f>IF(M$7=TRUE,IF($B352="","",IFERROR(IF($E$131="Nein",IF($B352='4a) Berechnungen zu Planwerten'!$B$57,'4a) Berechnungen zu Planwerten'!M$57, INDEX('4a) Berechnungen zu Planwerten'!M$45:M$50, MATCH($B352, '4a) Berechnungen zu Planwerten'!$B$45:$B$50, 0)))/'4a) Berechnungen zu Planwerten'!M$58,IF($B352='4b) Berechnungen zu real. Wert.'!$B$57,'4b) Berechnungen zu real. Wert.'!M$57,INDEX('4b) Berechnungen zu real. Wert.'!M$45:M$50, MATCH($B352, '4b) Berechnungen zu real. Wert.'!$B$45:$B$50, 0)))/'4b) Berechnungen zu real. Wert.'!M$58),0)),"")</f>
        <v/>
      </c>
      <c r="N352" s="870" t="str">
        <f>IF(N$7=TRUE,IF($B352="","",IFERROR(IF($E$131="Nein",IF($B352='4a) Berechnungen zu Planwerten'!$B$57,'4a) Berechnungen zu Planwerten'!N$57, INDEX('4a) Berechnungen zu Planwerten'!N$45:N$50, MATCH($B352, '4a) Berechnungen zu Planwerten'!$B$45:$B$50, 0)))/'4a) Berechnungen zu Planwerten'!N$58,IF($B352='4b) Berechnungen zu real. Wert.'!$B$57,'4b) Berechnungen zu real. Wert.'!N$57,INDEX('4b) Berechnungen zu real. Wert.'!N$45:N$50, MATCH($B352, '4b) Berechnungen zu real. Wert.'!$B$45:$B$50, 0)))/'4b) Berechnungen zu real. Wert.'!N$58),0)),"")</f>
        <v/>
      </c>
      <c r="O352" s="870" t="str">
        <f>IF(O$7=TRUE,IF($B352="","",IFERROR(IF($E$131="Nein",IF($B352='4a) Berechnungen zu Planwerten'!$B$57,'4a) Berechnungen zu Planwerten'!O$57, INDEX('4a) Berechnungen zu Planwerten'!O$45:O$50, MATCH($B352, '4a) Berechnungen zu Planwerten'!$B$45:$B$50, 0)))/'4a) Berechnungen zu Planwerten'!O$58,IF($B352='4b) Berechnungen zu real. Wert.'!$B$57,'4b) Berechnungen zu real. Wert.'!O$57,INDEX('4b) Berechnungen zu real. Wert.'!O$45:O$50, MATCH($B352, '4b) Berechnungen zu real. Wert.'!$B$45:$B$50, 0)))/'4b) Berechnungen zu real. Wert.'!O$58),0)),"")</f>
        <v/>
      </c>
      <c r="P352" s="870" t="str">
        <f>IF(P$7=TRUE,IF($B352="","",IFERROR(IF($E$131="Nein",IF($B352='4a) Berechnungen zu Planwerten'!$B$57,'4a) Berechnungen zu Planwerten'!P$57, INDEX('4a) Berechnungen zu Planwerten'!P$45:P$50, MATCH($B352, '4a) Berechnungen zu Planwerten'!$B$45:$B$50, 0)))/'4a) Berechnungen zu Planwerten'!P$58,IF($B352='4b) Berechnungen zu real. Wert.'!$B$57,'4b) Berechnungen zu real. Wert.'!P$57,INDEX('4b) Berechnungen zu real. Wert.'!P$45:P$50, MATCH($B352, '4b) Berechnungen zu real. Wert.'!$B$45:$B$50, 0)))/'4b) Berechnungen zu real. Wert.'!P$58),0)),"")</f>
        <v/>
      </c>
      <c r="Q352" s="870" t="str">
        <f>IF(Q$7=TRUE,IF($B352="","",IFERROR(IF($E$131="Nein",IF($B352='4a) Berechnungen zu Planwerten'!$B$57,'4a) Berechnungen zu Planwerten'!Q$57, INDEX('4a) Berechnungen zu Planwerten'!Q$45:Q$50, MATCH($B352, '4a) Berechnungen zu Planwerten'!$B$45:$B$50, 0)))/'4a) Berechnungen zu Planwerten'!Q$58,IF($B352='4b) Berechnungen zu real. Wert.'!$B$57,'4b) Berechnungen zu real. Wert.'!Q$57,INDEX('4b) Berechnungen zu real. Wert.'!Q$45:Q$50, MATCH($B352, '4b) Berechnungen zu real. Wert.'!$B$45:$B$50, 0)))/'4b) Berechnungen zu real. Wert.'!Q$58),0)),"")</f>
        <v/>
      </c>
      <c r="R352" s="870" t="str">
        <f>IF(R$7=TRUE,IF($B352="","",IFERROR(IF($E$131="Nein",IF($B352='4a) Berechnungen zu Planwerten'!$B$57,'4a) Berechnungen zu Planwerten'!R$57, INDEX('4a) Berechnungen zu Planwerten'!R$45:R$50, MATCH($B352, '4a) Berechnungen zu Planwerten'!$B$45:$B$50, 0)))/'4a) Berechnungen zu Planwerten'!R$58,IF($B352='4b) Berechnungen zu real. Wert.'!$B$57,'4b) Berechnungen zu real. Wert.'!R$57,INDEX('4b) Berechnungen zu real. Wert.'!R$45:R$50, MATCH($B352, '4b) Berechnungen zu real. Wert.'!$B$45:$B$50, 0)))/'4b) Berechnungen zu real. Wert.'!R$58),0)),"")</f>
        <v/>
      </c>
      <c r="S352" s="870" t="str">
        <f>IF(S$7=TRUE,IF($B352="","",IFERROR(IF($E$131="Nein",IF('4c) Berechnungen_MFS'!$E$99="Nein",IF($B352='4a) Berechnungen zu Planwerten'!$B$57,'4a) Berechnungen zu Planwerten'!S$57,INDEX('4a) Berechnungen zu Planwerten'!S$45:S$50, MATCH($B352, '4a) Berechnungen zu Planwerten'!$B$45:$B$50, 0)))/'4a) Berechnungen zu Planwerten'!S$58,(IF($B352='4a) Berechnungen zu Planwerten'!$B$57,'4a) Berechnungen zu Planwerten'!S$57,INDEX('4a) Berechnungen zu Planwerten'!S$45:S$50, MATCH($B352, '4a) Berechnungen zu Planwerten'!$B$45:$B$50, 0)))+IF($B352='4a) Berechnungen zu Planwerten'!$B$57,'4a) Berechnungen zu Planwerten'!T$57,INDEX('4a) Berechnungen zu Planwerten'!T$45:T$50, MATCH($B352, '4a) Berechnungen zu Planwerten'!$B$45:$B$50, 0))))/('4a) Berechnungen zu Planwerten'!S$58+'4a) Berechnungen zu Planwerten'!T$58)),IF('4c) Berechnungen_MFS'!$E$99="Nein",IF($B352='4b) Berechnungen zu real. Wert.'!$B$57,'4b) Berechnungen zu real. Wert.'!S$57,INDEX('4b) Berechnungen zu real. Wert.'!S$45:S$50, MATCH($B352, '4b) Berechnungen zu real. Wert.'!$B$45:$B$50, 0)))/'4b) Berechnungen zu real. Wert.'!S$58,(IF($B352='4b) Berechnungen zu real. Wert.'!$B$57,'4b) Berechnungen zu real. Wert.'!S$57,INDEX('4b) Berechnungen zu real. Wert.'!S$45:S$50, MATCH($B352, '4b) Berechnungen zu real. Wert.'!$B$45:$B$50, 0)))+IF($B352='4b) Berechnungen zu real. Wert.'!$B$57,'4b) Berechnungen zu real. Wert.'!T$57,INDEX('4b) Berechnungen zu real. Wert.'!T$45:T$50, MATCH($B352, '4b) Berechnungen zu real. Wert.'!$B$45:$B$50, 0))))/('4b) Berechnungen zu real. Wert.'!S$58+'4b) Berechnungen zu real. Wert.'!T$58))),0)),"")</f>
        <v/>
      </c>
      <c r="T352" s="877" t="str">
        <f>IF(R$7=TRUE,IF($B352="","",IFERROR(IF($E$131="Nein",IF($B352='4a) Berechnungen zu Planwerten'!$B$57,'4a) Berechnungen zu Planwerten'!U$57, INDEX('4a) Berechnungen zu Planwerten'!U$45:U$50, MATCH($B352, '4a) Berechnungen zu Planwerten'!$B$45:$B$50, 0)))/'4a) Berechnungen zu Planwerten'!U$58,IF($B352='4b) Berechnungen zu real. Wert.'!$B$57,'4b) Berechnungen zu real. Wert.'!U$57,INDEX('4b) Berechnungen zu real. Wert.'!U$45:U$50, MATCH($B352, '4b) Berechnungen zu real. Wert.'!$B$45:$B$50, 0)))/'4b) Berechnungen zu real. Wert.'!U$58),0)),"")</f>
        <v/>
      </c>
    </row>
    <row r="353" spans="2:20" ht="14.5" customHeight="1" thickBot="1">
      <c r="B353" s="352" t="str">
        <f t="shared" si="126"/>
        <v/>
      </c>
      <c r="C353" s="375"/>
      <c r="D353" s="797" t="str">
        <f t="shared" si="127"/>
        <v/>
      </c>
      <c r="E353" s="393" t="str">
        <f>IF(E$7=TRUE,IF($B353="","",IFERROR(IF($E$131="Nein",IF($B353='4a) Berechnungen zu Planwerten'!$B$57,'4a) Berechnungen zu Planwerten'!E$57, INDEX('4a) Berechnungen zu Planwerten'!E$45:E$50, MATCH($B353, '4a) Berechnungen zu Planwerten'!$B$45:$B$50, 0)))/'4a) Berechnungen zu Planwerten'!E$58,IF($B353='4b) Berechnungen zu real. Wert.'!$B$57,'4b) Berechnungen zu real. Wert.'!E$57,INDEX('4b) Berechnungen zu real. Wert.'!E$45:E$50, MATCH($B353, '4b) Berechnungen zu real. Wert.'!$B$45:$B$50, 0)))/'4b) Berechnungen zu real. Wert.'!E$58),0)),"")</f>
        <v/>
      </c>
      <c r="F353" s="674" t="str">
        <f>IF(F$7=TRUE,IF($B353="","",IFERROR(IF($E$131="Nein",IF($B353='4a) Berechnungen zu Planwerten'!$B$57,'4a) Berechnungen zu Planwerten'!F$57, INDEX('4a) Berechnungen zu Planwerten'!F$45:F$50, MATCH($B353, '4a) Berechnungen zu Planwerten'!$B$45:$B$50, 0)))/'4a) Berechnungen zu Planwerten'!F$58,IF($B353='4b) Berechnungen zu real. Wert.'!$B$57,'4b) Berechnungen zu real. Wert.'!F$57,INDEX('4b) Berechnungen zu real. Wert.'!F$45:F$50, MATCH($B353, '4b) Berechnungen zu real. Wert.'!$B$45:$B$50, 0)))/'4b) Berechnungen zu real. Wert.'!F$58),0)),"")</f>
        <v/>
      </c>
      <c r="G353" s="674" t="str">
        <f>IF(G$7=TRUE,IF($B353="","",IFERROR(IF($E$131="Nein",IF($B353='4a) Berechnungen zu Planwerten'!$B$57,'4a) Berechnungen zu Planwerten'!G$57, INDEX('4a) Berechnungen zu Planwerten'!G$45:G$50, MATCH($B353, '4a) Berechnungen zu Planwerten'!$B$45:$B$50, 0)))/'4a) Berechnungen zu Planwerten'!G$58,IF($B353='4b) Berechnungen zu real. Wert.'!$B$57,'4b) Berechnungen zu real. Wert.'!G$57,INDEX('4b) Berechnungen zu real. Wert.'!G$45:G$50, MATCH($B353, '4b) Berechnungen zu real. Wert.'!$B$45:$B$50, 0)))/'4b) Berechnungen zu real. Wert.'!G$58),0)),"")</f>
        <v/>
      </c>
      <c r="H353" s="674" t="str">
        <f>IF(H$7=TRUE,IF($B353="","",IFERROR(IF($E$131="Nein",IF($B353='4a) Berechnungen zu Planwerten'!$B$57,'4a) Berechnungen zu Planwerten'!H$57, INDEX('4a) Berechnungen zu Planwerten'!H$45:H$50, MATCH($B353, '4a) Berechnungen zu Planwerten'!$B$45:$B$50, 0)))/'4a) Berechnungen zu Planwerten'!H$58,IF($B353='4b) Berechnungen zu real. Wert.'!$B$57,'4b) Berechnungen zu real. Wert.'!H$57,INDEX('4b) Berechnungen zu real. Wert.'!H$45:H$50, MATCH($B353, '4b) Berechnungen zu real. Wert.'!$B$45:$B$50, 0)))/'4b) Berechnungen zu real. Wert.'!H$58),0)),"")</f>
        <v/>
      </c>
      <c r="I353" s="674" t="str">
        <f>IF(I$7=TRUE,IF($B353="","",IFERROR(IF($E$131="Nein",IF($B353='4a) Berechnungen zu Planwerten'!$B$57,'4a) Berechnungen zu Planwerten'!I$57, INDEX('4a) Berechnungen zu Planwerten'!I$45:I$50, MATCH($B353, '4a) Berechnungen zu Planwerten'!$B$45:$B$50, 0)))/'4a) Berechnungen zu Planwerten'!I$58,IF($B353='4b) Berechnungen zu real. Wert.'!$B$57,'4b) Berechnungen zu real. Wert.'!I$57,INDEX('4b) Berechnungen zu real. Wert.'!I$45:I$50, MATCH($B353, '4b) Berechnungen zu real. Wert.'!$B$45:$B$50, 0)))/'4b) Berechnungen zu real. Wert.'!I$58),0)),"")</f>
        <v/>
      </c>
      <c r="J353" s="674" t="str">
        <f>IF(J$7=TRUE,IF($B353="","",IFERROR(IF($E$131="Nein",IF($B353='4a) Berechnungen zu Planwerten'!$B$57,'4a) Berechnungen zu Planwerten'!J$57, INDEX('4a) Berechnungen zu Planwerten'!J$45:J$50, MATCH($B353, '4a) Berechnungen zu Planwerten'!$B$45:$B$50, 0)))/'4a) Berechnungen zu Planwerten'!J$58,IF($B353='4b) Berechnungen zu real. Wert.'!$B$57,'4b) Berechnungen zu real. Wert.'!J$57,INDEX('4b) Berechnungen zu real. Wert.'!J$45:J$50, MATCH($B353, '4b) Berechnungen zu real. Wert.'!$B$45:$B$50, 0)))/'4b) Berechnungen zu real. Wert.'!J$58),0)),"")</f>
        <v/>
      </c>
      <c r="K353" s="674" t="str">
        <f>IF(K$7=TRUE,IF($B353="","",IFERROR(IF($E$131="Nein",IF($B353='4a) Berechnungen zu Planwerten'!$B$57,'4a) Berechnungen zu Planwerten'!K$57, INDEX('4a) Berechnungen zu Planwerten'!K$45:K$50, MATCH($B353, '4a) Berechnungen zu Planwerten'!$B$45:$B$50, 0)))/'4a) Berechnungen zu Planwerten'!K$58,IF($B353='4b) Berechnungen zu real. Wert.'!$B$57,'4b) Berechnungen zu real. Wert.'!K$57,INDEX('4b) Berechnungen zu real. Wert.'!K$45:K$50, MATCH($B353, '4b) Berechnungen zu real. Wert.'!$B$45:$B$50, 0)))/'4b) Berechnungen zu real. Wert.'!K$58),0)),"")</f>
        <v/>
      </c>
      <c r="L353" s="674" t="str">
        <f>IF(L$7=TRUE,IF($B353="","",IFERROR(IF($E$131="Nein",IF($B353='4a) Berechnungen zu Planwerten'!$B$57,'4a) Berechnungen zu Planwerten'!L$57, INDEX('4a) Berechnungen zu Planwerten'!L$45:L$50, MATCH($B353, '4a) Berechnungen zu Planwerten'!$B$45:$B$50, 0)))/'4a) Berechnungen zu Planwerten'!L$58,IF($B353='4b) Berechnungen zu real. Wert.'!$B$57,'4b) Berechnungen zu real. Wert.'!L$57,INDEX('4b) Berechnungen zu real. Wert.'!L$45:L$50, MATCH($B353, '4b) Berechnungen zu real. Wert.'!$B$45:$B$50, 0)))/'4b) Berechnungen zu real. Wert.'!L$58),0)),"")</f>
        <v/>
      </c>
      <c r="M353" s="674" t="str">
        <f>IF(M$7=TRUE,IF($B353="","",IFERROR(IF($E$131="Nein",IF($B353='4a) Berechnungen zu Planwerten'!$B$57,'4a) Berechnungen zu Planwerten'!M$57, INDEX('4a) Berechnungen zu Planwerten'!M$45:M$50, MATCH($B353, '4a) Berechnungen zu Planwerten'!$B$45:$B$50, 0)))/'4a) Berechnungen zu Planwerten'!M$58,IF($B353='4b) Berechnungen zu real. Wert.'!$B$57,'4b) Berechnungen zu real. Wert.'!M$57,INDEX('4b) Berechnungen zu real. Wert.'!M$45:M$50, MATCH($B353, '4b) Berechnungen zu real. Wert.'!$B$45:$B$50, 0)))/'4b) Berechnungen zu real. Wert.'!M$58),0)),"")</f>
        <v/>
      </c>
      <c r="N353" s="674" t="str">
        <f>IF(N$7=TRUE,IF($B353="","",IFERROR(IF($E$131="Nein",IF($B353='4a) Berechnungen zu Planwerten'!$B$57,'4a) Berechnungen zu Planwerten'!N$57, INDEX('4a) Berechnungen zu Planwerten'!N$45:N$50, MATCH($B353, '4a) Berechnungen zu Planwerten'!$B$45:$B$50, 0)))/'4a) Berechnungen zu Planwerten'!N$58,IF($B353='4b) Berechnungen zu real. Wert.'!$B$57,'4b) Berechnungen zu real. Wert.'!N$57,INDEX('4b) Berechnungen zu real. Wert.'!N$45:N$50, MATCH($B353, '4b) Berechnungen zu real. Wert.'!$B$45:$B$50, 0)))/'4b) Berechnungen zu real. Wert.'!N$58),0)),"")</f>
        <v/>
      </c>
      <c r="O353" s="674" t="str">
        <f>IF(O$7=TRUE,IF($B353="","",IFERROR(IF($E$131="Nein",IF($B353='4a) Berechnungen zu Planwerten'!$B$57,'4a) Berechnungen zu Planwerten'!O$57, INDEX('4a) Berechnungen zu Planwerten'!O$45:O$50, MATCH($B353, '4a) Berechnungen zu Planwerten'!$B$45:$B$50, 0)))/'4a) Berechnungen zu Planwerten'!O$58,IF($B353='4b) Berechnungen zu real. Wert.'!$B$57,'4b) Berechnungen zu real. Wert.'!O$57,INDEX('4b) Berechnungen zu real. Wert.'!O$45:O$50, MATCH($B353, '4b) Berechnungen zu real. Wert.'!$B$45:$B$50, 0)))/'4b) Berechnungen zu real. Wert.'!O$58),0)),"")</f>
        <v/>
      </c>
      <c r="P353" s="674" t="str">
        <f>IF(P$7=TRUE,IF($B353="","",IFERROR(IF($E$131="Nein",IF($B353='4a) Berechnungen zu Planwerten'!$B$57,'4a) Berechnungen zu Planwerten'!P$57, INDEX('4a) Berechnungen zu Planwerten'!P$45:P$50, MATCH($B353, '4a) Berechnungen zu Planwerten'!$B$45:$B$50, 0)))/'4a) Berechnungen zu Planwerten'!P$58,IF($B353='4b) Berechnungen zu real. Wert.'!$B$57,'4b) Berechnungen zu real. Wert.'!P$57,INDEX('4b) Berechnungen zu real. Wert.'!P$45:P$50, MATCH($B353, '4b) Berechnungen zu real. Wert.'!$B$45:$B$50, 0)))/'4b) Berechnungen zu real. Wert.'!P$58),0)),"")</f>
        <v/>
      </c>
      <c r="Q353" s="674" t="str">
        <f>IF(Q$7=TRUE,IF($B353="","",IFERROR(IF($E$131="Nein",IF($B353='4a) Berechnungen zu Planwerten'!$B$57,'4a) Berechnungen zu Planwerten'!Q$57, INDEX('4a) Berechnungen zu Planwerten'!Q$45:Q$50, MATCH($B353, '4a) Berechnungen zu Planwerten'!$B$45:$B$50, 0)))/'4a) Berechnungen zu Planwerten'!Q$58,IF($B353='4b) Berechnungen zu real. Wert.'!$B$57,'4b) Berechnungen zu real. Wert.'!Q$57,INDEX('4b) Berechnungen zu real. Wert.'!Q$45:Q$50, MATCH($B353, '4b) Berechnungen zu real. Wert.'!$B$45:$B$50, 0)))/'4b) Berechnungen zu real. Wert.'!Q$58),0)),"")</f>
        <v/>
      </c>
      <c r="R353" s="674" t="str">
        <f>IF(R$7=TRUE,IF($B353="","",IFERROR(IF($E$131="Nein",IF($B353='4a) Berechnungen zu Planwerten'!$B$57,'4a) Berechnungen zu Planwerten'!R$57, INDEX('4a) Berechnungen zu Planwerten'!R$45:R$50, MATCH($B353, '4a) Berechnungen zu Planwerten'!$B$45:$B$50, 0)))/'4a) Berechnungen zu Planwerten'!R$58,IF($B353='4b) Berechnungen zu real. Wert.'!$B$57,'4b) Berechnungen zu real. Wert.'!R$57,INDEX('4b) Berechnungen zu real. Wert.'!R$45:R$50, MATCH($B353, '4b) Berechnungen zu real. Wert.'!$B$45:$B$50, 0)))/'4b) Berechnungen zu real. Wert.'!R$58),0)),"")</f>
        <v/>
      </c>
      <c r="S353" s="674" t="str">
        <f>IF(S$7=TRUE,IF($B353="","",IFERROR(IF($E$131="Nein",IF('4c) Berechnungen_MFS'!$E$99="Nein",IF($B353='4a) Berechnungen zu Planwerten'!$B$57,'4a) Berechnungen zu Planwerten'!S$57,INDEX('4a) Berechnungen zu Planwerten'!S$45:S$50, MATCH($B353, '4a) Berechnungen zu Planwerten'!$B$45:$B$50, 0)))/'4a) Berechnungen zu Planwerten'!S$58,(IF($B353='4a) Berechnungen zu Planwerten'!$B$57,'4a) Berechnungen zu Planwerten'!S$57,INDEX('4a) Berechnungen zu Planwerten'!S$45:S$50, MATCH($B353, '4a) Berechnungen zu Planwerten'!$B$45:$B$50, 0)))+IF($B353='4a) Berechnungen zu Planwerten'!$B$57,'4a) Berechnungen zu Planwerten'!T$57,INDEX('4a) Berechnungen zu Planwerten'!T$45:T$50, MATCH($B353, '4a) Berechnungen zu Planwerten'!$B$45:$B$50, 0))))/('4a) Berechnungen zu Planwerten'!S$58+'4a) Berechnungen zu Planwerten'!T$58)),IF('4c) Berechnungen_MFS'!$E$99="Nein",IF($B353='4b) Berechnungen zu real. Wert.'!$B$57,'4b) Berechnungen zu real. Wert.'!S$57,INDEX('4b) Berechnungen zu real. Wert.'!S$45:S$50, MATCH($B353, '4b) Berechnungen zu real. Wert.'!$B$45:$B$50, 0)))/'4b) Berechnungen zu real. Wert.'!S$58,(IF($B353='4b) Berechnungen zu real. Wert.'!$B$57,'4b) Berechnungen zu real. Wert.'!S$57,INDEX('4b) Berechnungen zu real. Wert.'!S$45:S$50, MATCH($B353, '4b) Berechnungen zu real. Wert.'!$B$45:$B$50, 0)))+IF($B353='4b) Berechnungen zu real. Wert.'!$B$57,'4b) Berechnungen zu real. Wert.'!T$57,INDEX('4b) Berechnungen zu real. Wert.'!T$45:T$50, MATCH($B353, '4b) Berechnungen zu real. Wert.'!$B$45:$B$50, 0))))/('4b) Berechnungen zu real. Wert.'!S$58+'4b) Berechnungen zu real. Wert.'!T$58))),0)),"")</f>
        <v/>
      </c>
      <c r="T353" s="878" t="str">
        <f>IF(R$7=TRUE,IF($B353="","",IFERROR(IF($E$131="Nein",IF($B353='4a) Berechnungen zu Planwerten'!$B$57,'4a) Berechnungen zu Planwerten'!U$57, INDEX('4a) Berechnungen zu Planwerten'!U$45:U$50, MATCH($B353, '4a) Berechnungen zu Planwerten'!$B$45:$B$50, 0)))/'4a) Berechnungen zu Planwerten'!U$58,IF($B353='4b) Berechnungen zu real. Wert.'!$B$57,'4b) Berechnungen zu real. Wert.'!U$57,INDEX('4b) Berechnungen zu real. Wert.'!U$45:U$50, MATCH($B353, '4b) Berechnungen zu real. Wert.'!$B$45:$B$50, 0)))/'4b) Berechnungen zu real. Wert.'!U$58),0)),"")</f>
        <v/>
      </c>
    </row>
    <row r="354" spans="2:20" ht="14.5" customHeight="1">
      <c r="B354" s="872" t="str">
        <f t="shared" si="126"/>
        <v/>
      </c>
      <c r="C354" s="873"/>
      <c r="D354" s="881" t="str">
        <f t="shared" si="127"/>
        <v/>
      </c>
      <c r="E354" s="879" t="str">
        <f>IF(E$7=TRUE,IF($B354="","",IFERROR(IF($E$131="Nein",IF($B354='4a) Berechnungen zu Planwerten'!$B$57,'4a) Berechnungen zu Planwerten'!E$57, INDEX('4a) Berechnungen zu Planwerten'!E$51:E$56, MATCH($B354, '4a) Berechnungen zu Planwerten'!$B$51:$B$56, 0)))/'4a) Berechnungen zu Planwerten'!E$58,IF($B354='4b) Berechnungen zu real. Wert.'!$B$57,'4b) Berechnungen zu real. Wert.'!E$57, INDEX('4b) Berechnungen zu real. Wert.'!E$51:E$56, MATCH($B354, '4b) Berechnungen zu real. Wert.'!$B$51:$B$56, 0)))/'4b) Berechnungen zu real. Wert.'!E$58),0)),"")</f>
        <v/>
      </c>
      <c r="F354" s="874" t="str">
        <f>IF(F$7=TRUE,IF($B354="","",IFERROR(IF($E$131="Nein",IF($B354='4a) Berechnungen zu Planwerten'!$B$57,'4a) Berechnungen zu Planwerten'!F$57, INDEX('4a) Berechnungen zu Planwerten'!F$51:F$56, MATCH($B354, '4a) Berechnungen zu Planwerten'!$B$51:$B$56, 0)))/'4a) Berechnungen zu Planwerten'!F$58,IF($B354='4b) Berechnungen zu real. Wert.'!$B$57,'4b) Berechnungen zu real. Wert.'!F$57, INDEX('4b) Berechnungen zu real. Wert.'!F$51:F$56, MATCH($B354, '4b) Berechnungen zu real. Wert.'!$B$51:$B$56, 0)))/'4b) Berechnungen zu real. Wert.'!F$58),0)),"")</f>
        <v/>
      </c>
      <c r="G354" s="874" t="str">
        <f>IF(G$7=TRUE,IF($B354="","",IFERROR(IF($E$131="Nein",IF($B354='4a) Berechnungen zu Planwerten'!$B$57,'4a) Berechnungen zu Planwerten'!G$57, INDEX('4a) Berechnungen zu Planwerten'!G$51:G$56, MATCH($B354, '4a) Berechnungen zu Planwerten'!$B$51:$B$56, 0)))/'4a) Berechnungen zu Planwerten'!G$58,IF($B354='4b) Berechnungen zu real. Wert.'!$B$57,'4b) Berechnungen zu real. Wert.'!G$57, INDEX('4b) Berechnungen zu real. Wert.'!G$51:G$56, MATCH($B354, '4b) Berechnungen zu real. Wert.'!$B$51:$B$56, 0)))/'4b) Berechnungen zu real. Wert.'!G$58),0)),"")</f>
        <v/>
      </c>
      <c r="H354" s="874" t="str">
        <f>IF(H$7=TRUE,IF($B354="","",IFERROR(IF($E$131="Nein",IF($B354='4a) Berechnungen zu Planwerten'!$B$57,'4a) Berechnungen zu Planwerten'!H$57, INDEX('4a) Berechnungen zu Planwerten'!H$51:H$56, MATCH($B354, '4a) Berechnungen zu Planwerten'!$B$51:$B$56, 0)))/'4a) Berechnungen zu Planwerten'!H$58,IF($B354='4b) Berechnungen zu real. Wert.'!$B$57,'4b) Berechnungen zu real. Wert.'!H$57, INDEX('4b) Berechnungen zu real. Wert.'!H$51:H$56, MATCH($B354, '4b) Berechnungen zu real. Wert.'!$B$51:$B$56, 0)))/'4b) Berechnungen zu real. Wert.'!H$58),0)),"")</f>
        <v/>
      </c>
      <c r="I354" s="874" t="str">
        <f>IF(I$7=TRUE,IF($B354="","",IFERROR(IF($E$131="Nein",IF($B354='4a) Berechnungen zu Planwerten'!$B$57,'4a) Berechnungen zu Planwerten'!I$57, INDEX('4a) Berechnungen zu Planwerten'!I$51:I$56, MATCH($B354, '4a) Berechnungen zu Planwerten'!$B$51:$B$56, 0)))/'4a) Berechnungen zu Planwerten'!I$58,IF($B354='4b) Berechnungen zu real. Wert.'!$B$57,'4b) Berechnungen zu real. Wert.'!I$57, INDEX('4b) Berechnungen zu real. Wert.'!I$51:I$56, MATCH($B354, '4b) Berechnungen zu real. Wert.'!$B$51:$B$56, 0)))/'4b) Berechnungen zu real. Wert.'!I$58),0)),"")</f>
        <v/>
      </c>
      <c r="J354" s="874" t="str">
        <f>IF(J$7=TRUE,IF($B354="","",IFERROR(IF($E$131="Nein",IF($B354='4a) Berechnungen zu Planwerten'!$B$57,'4a) Berechnungen zu Planwerten'!J$57, INDEX('4a) Berechnungen zu Planwerten'!J$51:J$56, MATCH($B354, '4a) Berechnungen zu Planwerten'!$B$51:$B$56, 0)))/'4a) Berechnungen zu Planwerten'!J$58,IF($B354='4b) Berechnungen zu real. Wert.'!$B$57,'4b) Berechnungen zu real. Wert.'!J$57, INDEX('4b) Berechnungen zu real. Wert.'!J$51:J$56, MATCH($B354, '4b) Berechnungen zu real. Wert.'!$B$51:$B$56, 0)))/'4b) Berechnungen zu real. Wert.'!J$58),0)),"")</f>
        <v/>
      </c>
      <c r="K354" s="874" t="str">
        <f>IF(K$7=TRUE,IF($B354="","",IFERROR(IF($E$131="Nein",IF($B354='4a) Berechnungen zu Planwerten'!$B$57,'4a) Berechnungen zu Planwerten'!K$57, INDEX('4a) Berechnungen zu Planwerten'!K$51:K$56, MATCH($B354, '4a) Berechnungen zu Planwerten'!$B$51:$B$56, 0)))/'4a) Berechnungen zu Planwerten'!K$58,IF($B354='4b) Berechnungen zu real. Wert.'!$B$57,'4b) Berechnungen zu real. Wert.'!K$57, INDEX('4b) Berechnungen zu real. Wert.'!K$51:K$56, MATCH($B354, '4b) Berechnungen zu real. Wert.'!$B$51:$B$56, 0)))/'4b) Berechnungen zu real. Wert.'!K$58),0)),"")</f>
        <v/>
      </c>
      <c r="L354" s="874" t="str">
        <f>IF(L$7=TRUE,IF($B354="","",IFERROR(IF($E$131="Nein",IF($B354='4a) Berechnungen zu Planwerten'!$B$57,'4a) Berechnungen zu Planwerten'!L$57, INDEX('4a) Berechnungen zu Planwerten'!L$51:L$56, MATCH($B354, '4a) Berechnungen zu Planwerten'!$B$51:$B$56, 0)))/'4a) Berechnungen zu Planwerten'!L$58,IF($B354='4b) Berechnungen zu real. Wert.'!$B$57,'4b) Berechnungen zu real. Wert.'!L$57, INDEX('4b) Berechnungen zu real. Wert.'!L$51:L$56, MATCH($B354, '4b) Berechnungen zu real. Wert.'!$B$51:$B$56, 0)))/'4b) Berechnungen zu real. Wert.'!L$58),0)),"")</f>
        <v/>
      </c>
      <c r="M354" s="874" t="str">
        <f>IF(M$7=TRUE,IF($B354="","",IFERROR(IF($E$131="Nein",IF($B354='4a) Berechnungen zu Planwerten'!$B$57,'4a) Berechnungen zu Planwerten'!M$57, INDEX('4a) Berechnungen zu Planwerten'!M$51:M$56, MATCH($B354, '4a) Berechnungen zu Planwerten'!$B$51:$B$56, 0)))/'4a) Berechnungen zu Planwerten'!M$58,IF($B354='4b) Berechnungen zu real. Wert.'!$B$57,'4b) Berechnungen zu real. Wert.'!M$57, INDEX('4b) Berechnungen zu real. Wert.'!M$51:M$56, MATCH($B354, '4b) Berechnungen zu real. Wert.'!$B$51:$B$56, 0)))/'4b) Berechnungen zu real. Wert.'!M$58),0)),"")</f>
        <v/>
      </c>
      <c r="N354" s="874" t="str">
        <f>IF(N$7=TRUE,IF($B354="","",IFERROR(IF($E$131="Nein",IF($B354='4a) Berechnungen zu Planwerten'!$B$57,'4a) Berechnungen zu Planwerten'!N$57, INDEX('4a) Berechnungen zu Planwerten'!N$51:N$56, MATCH($B354, '4a) Berechnungen zu Planwerten'!$B$51:$B$56, 0)))/'4a) Berechnungen zu Planwerten'!N$58,IF($B354='4b) Berechnungen zu real. Wert.'!$B$57,'4b) Berechnungen zu real. Wert.'!N$57, INDEX('4b) Berechnungen zu real. Wert.'!N$51:N$56, MATCH($B354, '4b) Berechnungen zu real. Wert.'!$B$51:$B$56, 0)))/'4b) Berechnungen zu real. Wert.'!N$58),0)),"")</f>
        <v/>
      </c>
      <c r="O354" s="874" t="str">
        <f>IF(O$7=TRUE,IF($B354="","",IFERROR(IF($E$131="Nein",IF($B354='4a) Berechnungen zu Planwerten'!$B$57,'4a) Berechnungen zu Planwerten'!O$57, INDEX('4a) Berechnungen zu Planwerten'!O$51:O$56, MATCH($B354, '4a) Berechnungen zu Planwerten'!$B$51:$B$56, 0)))/'4a) Berechnungen zu Planwerten'!O$58,IF($B354='4b) Berechnungen zu real. Wert.'!$B$57,'4b) Berechnungen zu real. Wert.'!O$57, INDEX('4b) Berechnungen zu real. Wert.'!O$51:O$56, MATCH($B354, '4b) Berechnungen zu real. Wert.'!$B$51:$B$56, 0)))/'4b) Berechnungen zu real. Wert.'!O$58),0)),"")</f>
        <v/>
      </c>
      <c r="P354" s="874" t="str">
        <f>IF(P$7=TRUE,IF($B354="","",IFERROR(IF($E$131="Nein",IF($B354='4a) Berechnungen zu Planwerten'!$B$57,'4a) Berechnungen zu Planwerten'!P$57, INDEX('4a) Berechnungen zu Planwerten'!P$51:P$56, MATCH($B354, '4a) Berechnungen zu Planwerten'!$B$51:$B$56, 0)))/'4a) Berechnungen zu Planwerten'!P$58,IF($B354='4b) Berechnungen zu real. Wert.'!$B$57,'4b) Berechnungen zu real. Wert.'!P$57, INDEX('4b) Berechnungen zu real. Wert.'!P$51:P$56, MATCH($B354, '4b) Berechnungen zu real. Wert.'!$B$51:$B$56, 0)))/'4b) Berechnungen zu real. Wert.'!P$58),0)),"")</f>
        <v/>
      </c>
      <c r="Q354" s="874" t="str">
        <f>IF(Q$7=TRUE,IF($B354="","",IFERROR(IF($E$131="Nein",IF($B354='4a) Berechnungen zu Planwerten'!$B$57,'4a) Berechnungen zu Planwerten'!Q$57, INDEX('4a) Berechnungen zu Planwerten'!Q$51:Q$56, MATCH($B354, '4a) Berechnungen zu Planwerten'!$B$51:$B$56, 0)))/'4a) Berechnungen zu Planwerten'!Q$58,IF($B354='4b) Berechnungen zu real. Wert.'!$B$57,'4b) Berechnungen zu real. Wert.'!Q$57, INDEX('4b) Berechnungen zu real. Wert.'!Q$51:Q$56, MATCH($B354, '4b) Berechnungen zu real. Wert.'!$B$51:$B$56, 0)))/'4b) Berechnungen zu real. Wert.'!Q$58),0)),"")</f>
        <v/>
      </c>
      <c r="R354" s="874" t="str">
        <f>IF(R$7=TRUE,IF($B354="","",IFERROR(IF($E$131="Nein",IF($B354='4a) Berechnungen zu Planwerten'!$B$57,'4a) Berechnungen zu Planwerten'!R$57, INDEX('4a) Berechnungen zu Planwerten'!R$51:R$56, MATCH($B354, '4a) Berechnungen zu Planwerten'!$B$51:$B$56, 0)))/'4a) Berechnungen zu Planwerten'!R$58,IF($B354='4b) Berechnungen zu real. Wert.'!$B$57,'4b) Berechnungen zu real. Wert.'!R$57, INDEX('4b) Berechnungen zu real. Wert.'!R$51:R$56, MATCH($B354, '4b) Berechnungen zu real. Wert.'!$B$51:$B$56, 0)))/'4b) Berechnungen zu real. Wert.'!R$58),0)),"")</f>
        <v/>
      </c>
      <c r="S354" s="874" t="str">
        <f>IF(S$7=TRUE,IF($B354="","",IFERROR(IF($E$131="Nein",IF('4c) Berechnungen_MFS'!$E$99="Nein",IF($B354='4a) Berechnungen zu Planwerten'!$B$57,'4a) Berechnungen zu Planwerten'!S$57,INDEX('4a) Berechnungen zu Planwerten'!S$51:S$56, MATCH($B354, '4a) Berechnungen zu Planwerten'!$B$51:$B$56, 0)))/'4a) Berechnungen zu Planwerten'!S$58,(IF($B354='4a) Berechnungen zu Planwerten'!$B$57,'4a) Berechnungen zu Planwerten'!S$57, INDEX('4a) Berechnungen zu Planwerten'!S$51:S$56, MATCH($B354, '4a) Berechnungen zu Planwerten'!$B$51:$B$56, 0)))+IF($B354='4a) Berechnungen zu Planwerten'!$B$57,'4a) Berechnungen zu Planwerten'!T$57,INDEX('4a) Berechnungen zu Planwerten'!T$51:T$56, MATCH($B354, '4a) Berechnungen zu Planwerten'!$B$51:$B$56, 0))))/('4a) Berechnungen zu Planwerten'!S$58+'4a) Berechnungen zu Planwerten'!T$58)),IF('4c) Berechnungen_MFS'!$E$99="Nein",IF($B354='4b) Berechnungen zu real. Wert.'!$B$57,'4b) Berechnungen zu real. Wert.'!S$57,INDEX('4b) Berechnungen zu real. Wert.'!S$51:S$56, MATCH($B354, '4b) Berechnungen zu real. Wert.'!$B$51:$B$56, 0)))/'4b) Berechnungen zu real. Wert.'!S$58,(IF($B354='4b) Berechnungen zu real. Wert.'!$B$57,'4b) Berechnungen zu real. Wert.'!S$57,INDEX('4b) Berechnungen zu real. Wert.'!S$51:S$56, MATCH($B354, '4b) Berechnungen zu real. Wert.'!$B$51:$B$56, 0)))+IF($B354='4b) Berechnungen zu real. Wert.'!$B$57,'4b) Berechnungen zu real. Wert.'!T$57,INDEX('4b) Berechnungen zu real. Wert.'!T$51:T$56, MATCH($B354, '4b) Berechnungen zu real. Wert.'!$B$51:$B$56, 0))))/('4b) Berechnungen zu real. Wert.'!S$58+'4b) Berechnungen zu real. Wert.'!T$58))),0)),"")</f>
        <v/>
      </c>
      <c r="T354" s="875" t="str">
        <f>IF(R$7=TRUE,IF($B354="","",IFERROR(IF($E$131="Nein",IF($B354='4a) Berechnungen zu Planwerten'!$B$57,'4a) Berechnungen zu Planwerten'!U$57, INDEX('4a) Berechnungen zu Planwerten'!U$51:U$56, MATCH($B354, '4a) Berechnungen zu Planwerten'!$B$51:$B$56, 0)))/'4a) Berechnungen zu Planwerten'!U$58,IF($B354='4b) Berechnungen zu real. Wert.'!$B$57,'4b) Berechnungen zu real. Wert.'!U$57, INDEX('4b) Berechnungen zu real. Wert.'!U$51:U$56, MATCH($B354, '4b) Berechnungen zu real. Wert.'!$B$51:$B$56, 0)))/'4b) Berechnungen zu real. Wert.'!U$58),0)),"")</f>
        <v/>
      </c>
    </row>
    <row r="355" spans="2:20" ht="14.5" customHeight="1">
      <c r="B355" s="589" t="str">
        <f t="shared" si="126"/>
        <v/>
      </c>
      <c r="C355" s="372"/>
      <c r="D355" s="858" t="str">
        <f t="shared" si="127"/>
        <v/>
      </c>
      <c r="E355" s="389" t="str">
        <f>IF(E$7=TRUE,IF($B355="","",IFERROR(IF($E$131="Nein",IF($B355='4a) Berechnungen zu Planwerten'!$B$57,'4a) Berechnungen zu Planwerten'!E$57, INDEX('4a) Berechnungen zu Planwerten'!E$51:E$56, MATCH($B355, '4a) Berechnungen zu Planwerten'!$B$51:$B$56, 0)))/'4a) Berechnungen zu Planwerten'!E$58,IF($B355='4b) Berechnungen zu real. Wert.'!$B$57,'4b) Berechnungen zu real. Wert.'!E$57, INDEX('4b) Berechnungen zu real. Wert.'!E$51:E$56, MATCH($B355, '4b) Berechnungen zu real. Wert.'!$B$51:$B$56, 0)))/'4b) Berechnungen zu real. Wert.'!E$58),0)),"")</f>
        <v/>
      </c>
      <c r="F355" s="390" t="str">
        <f>IF(F$7=TRUE,IF($B355="","",IFERROR(IF($E$131="Nein",IF($B355='4a) Berechnungen zu Planwerten'!$B$57,'4a) Berechnungen zu Planwerten'!F$57, INDEX('4a) Berechnungen zu Planwerten'!F$51:F$56, MATCH($B355, '4a) Berechnungen zu Planwerten'!$B$51:$B$56, 0)))/'4a) Berechnungen zu Planwerten'!F$58,IF($B355='4b) Berechnungen zu real. Wert.'!$B$57,'4b) Berechnungen zu real. Wert.'!F$57, INDEX('4b) Berechnungen zu real. Wert.'!F$51:F$56, MATCH($B355, '4b) Berechnungen zu real. Wert.'!$B$51:$B$56, 0)))/'4b) Berechnungen zu real. Wert.'!F$58),0)),"")</f>
        <v/>
      </c>
      <c r="G355" s="390" t="str">
        <f>IF(G$7=TRUE,IF($B355="","",IFERROR(IF($E$131="Nein",IF($B355='4a) Berechnungen zu Planwerten'!$B$57,'4a) Berechnungen zu Planwerten'!G$57, INDEX('4a) Berechnungen zu Planwerten'!G$51:G$56, MATCH($B355, '4a) Berechnungen zu Planwerten'!$B$51:$B$56, 0)))/'4a) Berechnungen zu Planwerten'!G$58,IF($B355='4b) Berechnungen zu real. Wert.'!$B$57,'4b) Berechnungen zu real. Wert.'!G$57, INDEX('4b) Berechnungen zu real. Wert.'!G$51:G$56, MATCH($B355, '4b) Berechnungen zu real. Wert.'!$B$51:$B$56, 0)))/'4b) Berechnungen zu real. Wert.'!G$58),0)),"")</f>
        <v/>
      </c>
      <c r="H355" s="390" t="str">
        <f>IF(H$7=TRUE,IF($B355="","",IFERROR(IF($E$131="Nein",IF($B355='4a) Berechnungen zu Planwerten'!$B$57,'4a) Berechnungen zu Planwerten'!H$57, INDEX('4a) Berechnungen zu Planwerten'!H$51:H$56, MATCH($B355, '4a) Berechnungen zu Planwerten'!$B$51:$B$56, 0)))/'4a) Berechnungen zu Planwerten'!H$58,IF($B355='4b) Berechnungen zu real. Wert.'!$B$57,'4b) Berechnungen zu real. Wert.'!H$57, INDEX('4b) Berechnungen zu real. Wert.'!H$51:H$56, MATCH($B355, '4b) Berechnungen zu real. Wert.'!$B$51:$B$56, 0)))/'4b) Berechnungen zu real. Wert.'!H$58),0)),"")</f>
        <v/>
      </c>
      <c r="I355" s="390" t="str">
        <f>IF(I$7=TRUE,IF($B355="","",IFERROR(IF($E$131="Nein",IF($B355='4a) Berechnungen zu Planwerten'!$B$57,'4a) Berechnungen zu Planwerten'!I$57, INDEX('4a) Berechnungen zu Planwerten'!I$51:I$56, MATCH($B355, '4a) Berechnungen zu Planwerten'!$B$51:$B$56, 0)))/'4a) Berechnungen zu Planwerten'!I$58,IF($B355='4b) Berechnungen zu real. Wert.'!$B$57,'4b) Berechnungen zu real. Wert.'!I$57, INDEX('4b) Berechnungen zu real. Wert.'!I$51:I$56, MATCH($B355, '4b) Berechnungen zu real. Wert.'!$B$51:$B$56, 0)))/'4b) Berechnungen zu real. Wert.'!I$58),0)),"")</f>
        <v/>
      </c>
      <c r="J355" s="390" t="str">
        <f>IF(J$7=TRUE,IF($B355="","",IFERROR(IF($E$131="Nein",IF($B355='4a) Berechnungen zu Planwerten'!$B$57,'4a) Berechnungen zu Planwerten'!J$57, INDEX('4a) Berechnungen zu Planwerten'!J$51:J$56, MATCH($B355, '4a) Berechnungen zu Planwerten'!$B$51:$B$56, 0)))/'4a) Berechnungen zu Planwerten'!J$58,IF($B355='4b) Berechnungen zu real. Wert.'!$B$57,'4b) Berechnungen zu real. Wert.'!J$57, INDEX('4b) Berechnungen zu real. Wert.'!J$51:J$56, MATCH($B355, '4b) Berechnungen zu real. Wert.'!$B$51:$B$56, 0)))/'4b) Berechnungen zu real. Wert.'!J$58),0)),"")</f>
        <v/>
      </c>
      <c r="K355" s="390" t="str">
        <f>IF(K$7=TRUE,IF($B355="","",IFERROR(IF($E$131="Nein",IF($B355='4a) Berechnungen zu Planwerten'!$B$57,'4a) Berechnungen zu Planwerten'!K$57, INDEX('4a) Berechnungen zu Planwerten'!K$51:K$56, MATCH($B355, '4a) Berechnungen zu Planwerten'!$B$51:$B$56, 0)))/'4a) Berechnungen zu Planwerten'!K$58,IF($B355='4b) Berechnungen zu real. Wert.'!$B$57,'4b) Berechnungen zu real. Wert.'!K$57, INDEX('4b) Berechnungen zu real. Wert.'!K$51:K$56, MATCH($B355, '4b) Berechnungen zu real. Wert.'!$B$51:$B$56, 0)))/'4b) Berechnungen zu real. Wert.'!K$58),0)),"")</f>
        <v/>
      </c>
      <c r="L355" s="390" t="str">
        <f>IF(L$7=TRUE,IF($B355="","",IFERROR(IF($E$131="Nein",IF($B355='4a) Berechnungen zu Planwerten'!$B$57,'4a) Berechnungen zu Planwerten'!L$57, INDEX('4a) Berechnungen zu Planwerten'!L$51:L$56, MATCH($B355, '4a) Berechnungen zu Planwerten'!$B$51:$B$56, 0)))/'4a) Berechnungen zu Planwerten'!L$58,IF($B355='4b) Berechnungen zu real. Wert.'!$B$57,'4b) Berechnungen zu real. Wert.'!L$57, INDEX('4b) Berechnungen zu real. Wert.'!L$51:L$56, MATCH($B355, '4b) Berechnungen zu real. Wert.'!$B$51:$B$56, 0)))/'4b) Berechnungen zu real. Wert.'!L$58),0)),"")</f>
        <v/>
      </c>
      <c r="M355" s="390" t="str">
        <f>IF(M$7=TRUE,IF($B355="","",IFERROR(IF($E$131="Nein",IF($B355='4a) Berechnungen zu Planwerten'!$B$57,'4a) Berechnungen zu Planwerten'!M$57, INDEX('4a) Berechnungen zu Planwerten'!M$51:M$56, MATCH($B355, '4a) Berechnungen zu Planwerten'!$B$51:$B$56, 0)))/'4a) Berechnungen zu Planwerten'!M$58,IF($B355='4b) Berechnungen zu real. Wert.'!$B$57,'4b) Berechnungen zu real. Wert.'!M$57, INDEX('4b) Berechnungen zu real. Wert.'!M$51:M$56, MATCH($B355, '4b) Berechnungen zu real. Wert.'!$B$51:$B$56, 0)))/'4b) Berechnungen zu real. Wert.'!M$58),0)),"")</f>
        <v/>
      </c>
      <c r="N355" s="390" t="str">
        <f>IF(N$7=TRUE,IF($B355="","",IFERROR(IF($E$131="Nein",IF($B355='4a) Berechnungen zu Planwerten'!$B$57,'4a) Berechnungen zu Planwerten'!N$57, INDEX('4a) Berechnungen zu Planwerten'!N$51:N$56, MATCH($B355, '4a) Berechnungen zu Planwerten'!$B$51:$B$56, 0)))/'4a) Berechnungen zu Planwerten'!N$58,IF($B355='4b) Berechnungen zu real. Wert.'!$B$57,'4b) Berechnungen zu real. Wert.'!N$57, INDEX('4b) Berechnungen zu real. Wert.'!N$51:N$56, MATCH($B355, '4b) Berechnungen zu real. Wert.'!$B$51:$B$56, 0)))/'4b) Berechnungen zu real. Wert.'!N$58),0)),"")</f>
        <v/>
      </c>
      <c r="O355" s="390" t="str">
        <f>IF(O$7=TRUE,IF($B355="","",IFERROR(IF($E$131="Nein",IF($B355='4a) Berechnungen zu Planwerten'!$B$57,'4a) Berechnungen zu Planwerten'!O$57, INDEX('4a) Berechnungen zu Planwerten'!O$51:O$56, MATCH($B355, '4a) Berechnungen zu Planwerten'!$B$51:$B$56, 0)))/'4a) Berechnungen zu Planwerten'!O$58,IF($B355='4b) Berechnungen zu real. Wert.'!$B$57,'4b) Berechnungen zu real. Wert.'!O$57, INDEX('4b) Berechnungen zu real. Wert.'!O$51:O$56, MATCH($B355, '4b) Berechnungen zu real. Wert.'!$B$51:$B$56, 0)))/'4b) Berechnungen zu real. Wert.'!O$58),0)),"")</f>
        <v/>
      </c>
      <c r="P355" s="390" t="str">
        <f>IF(P$7=TRUE,IF($B355="","",IFERROR(IF($E$131="Nein",IF($B355='4a) Berechnungen zu Planwerten'!$B$57,'4a) Berechnungen zu Planwerten'!P$57, INDEX('4a) Berechnungen zu Planwerten'!P$51:P$56, MATCH($B355, '4a) Berechnungen zu Planwerten'!$B$51:$B$56, 0)))/'4a) Berechnungen zu Planwerten'!P$58,IF($B355='4b) Berechnungen zu real. Wert.'!$B$57,'4b) Berechnungen zu real. Wert.'!P$57, INDEX('4b) Berechnungen zu real. Wert.'!P$51:P$56, MATCH($B355, '4b) Berechnungen zu real. Wert.'!$B$51:$B$56, 0)))/'4b) Berechnungen zu real. Wert.'!P$58),0)),"")</f>
        <v/>
      </c>
      <c r="Q355" s="390" t="str">
        <f>IF(Q$7=TRUE,IF($B355="","",IFERROR(IF($E$131="Nein",IF($B355='4a) Berechnungen zu Planwerten'!$B$57,'4a) Berechnungen zu Planwerten'!Q$57, INDEX('4a) Berechnungen zu Planwerten'!Q$51:Q$56, MATCH($B355, '4a) Berechnungen zu Planwerten'!$B$51:$B$56, 0)))/'4a) Berechnungen zu Planwerten'!Q$58,IF($B355='4b) Berechnungen zu real. Wert.'!$B$57,'4b) Berechnungen zu real. Wert.'!Q$57, INDEX('4b) Berechnungen zu real. Wert.'!Q$51:Q$56, MATCH($B355, '4b) Berechnungen zu real. Wert.'!$B$51:$B$56, 0)))/'4b) Berechnungen zu real. Wert.'!Q$58),0)),"")</f>
        <v/>
      </c>
      <c r="R355" s="390" t="str">
        <f>IF(R$7=TRUE,IF($B355="","",IFERROR(IF($E$131="Nein",IF($B355='4a) Berechnungen zu Planwerten'!$B$57,'4a) Berechnungen zu Planwerten'!R$57, INDEX('4a) Berechnungen zu Planwerten'!R$51:R$56, MATCH($B355, '4a) Berechnungen zu Planwerten'!$B$51:$B$56, 0)))/'4a) Berechnungen zu Planwerten'!R$58,IF($B355='4b) Berechnungen zu real. Wert.'!$B$57,'4b) Berechnungen zu real. Wert.'!R$57, INDEX('4b) Berechnungen zu real. Wert.'!R$51:R$56, MATCH($B355, '4b) Berechnungen zu real. Wert.'!$B$51:$B$56, 0)))/'4b) Berechnungen zu real. Wert.'!R$58),0)),"")</f>
        <v/>
      </c>
      <c r="S355" s="390" t="str">
        <f>IF(S$7=TRUE,IF($B355="","",IFERROR(IF($E$131="Nein",IF('4c) Berechnungen_MFS'!$E$99="Nein",IF($B355='4a) Berechnungen zu Planwerten'!$B$57,'4a) Berechnungen zu Planwerten'!S$57,INDEX('4a) Berechnungen zu Planwerten'!S$51:S$56, MATCH($B355, '4a) Berechnungen zu Planwerten'!$B$51:$B$56, 0)))/'4a) Berechnungen zu Planwerten'!S$58,(IF($B355='4a) Berechnungen zu Planwerten'!$B$57,'4a) Berechnungen zu Planwerten'!S$57, INDEX('4a) Berechnungen zu Planwerten'!S$51:S$56, MATCH($B355, '4a) Berechnungen zu Planwerten'!$B$51:$B$56, 0)))+IF($B355='4a) Berechnungen zu Planwerten'!$B$57,'4a) Berechnungen zu Planwerten'!T$57,INDEX('4a) Berechnungen zu Planwerten'!T$51:T$56, MATCH($B355, '4a) Berechnungen zu Planwerten'!$B$51:$B$56, 0))))/('4a) Berechnungen zu Planwerten'!S$58+'4a) Berechnungen zu Planwerten'!T$58)),IF('4c) Berechnungen_MFS'!$E$99="Nein",IF($B355='4b) Berechnungen zu real. Wert.'!$B$57,'4b) Berechnungen zu real. Wert.'!S$57,INDEX('4b) Berechnungen zu real. Wert.'!S$51:S$56, MATCH($B355, '4b) Berechnungen zu real. Wert.'!$B$51:$B$56, 0)))/'4b) Berechnungen zu real. Wert.'!S$58,(IF($B355='4b) Berechnungen zu real. Wert.'!$B$57,'4b) Berechnungen zu real. Wert.'!S$57,INDEX('4b) Berechnungen zu real. Wert.'!S$51:S$56, MATCH($B355, '4b) Berechnungen zu real. Wert.'!$B$51:$B$56, 0)))+IF($B355='4b) Berechnungen zu real. Wert.'!$B$57,'4b) Berechnungen zu real. Wert.'!T$57,INDEX('4b) Berechnungen zu real. Wert.'!T$51:T$56, MATCH($B355, '4b) Berechnungen zu real. Wert.'!$B$51:$B$56, 0))))/('4b) Berechnungen zu real. Wert.'!S$58+'4b) Berechnungen zu real. Wert.'!T$58))),0)),"")</f>
        <v/>
      </c>
      <c r="T355" s="501" t="str">
        <f>IF(R$7=TRUE,IF($B355="","",IFERROR(IF($E$131="Nein",IF($B355='4a) Berechnungen zu Planwerten'!$B$57,'4a) Berechnungen zu Planwerten'!U$57, INDEX('4a) Berechnungen zu Planwerten'!U$51:U$56, MATCH($B355, '4a) Berechnungen zu Planwerten'!$B$51:$B$56, 0)))/'4a) Berechnungen zu Planwerten'!U$58,IF($B355='4b) Berechnungen zu real. Wert.'!$B$57,'4b) Berechnungen zu real. Wert.'!U$57, INDEX('4b) Berechnungen zu real. Wert.'!U$51:U$56, MATCH($B355, '4b) Berechnungen zu real. Wert.'!$B$51:$B$56, 0)))/'4b) Berechnungen zu real. Wert.'!U$58),0)),"")</f>
        <v/>
      </c>
    </row>
    <row r="356" spans="2:20" ht="14.5" customHeight="1">
      <c r="B356" s="876" t="str">
        <f t="shared" si="126"/>
        <v/>
      </c>
      <c r="C356" s="869"/>
      <c r="D356" s="882" t="str">
        <f t="shared" si="127"/>
        <v/>
      </c>
      <c r="E356" s="880" t="str">
        <f>IF(E$7=TRUE,IF($B356="","",IFERROR(IF($E$131="Nein",IF($B356='4a) Berechnungen zu Planwerten'!$B$57,'4a) Berechnungen zu Planwerten'!E$57, INDEX('4a) Berechnungen zu Planwerten'!E$51:E$56, MATCH($B356, '4a) Berechnungen zu Planwerten'!$B$51:$B$56, 0)))/'4a) Berechnungen zu Planwerten'!E$58,IF($B356='4b) Berechnungen zu real. Wert.'!$B$57,'4b) Berechnungen zu real. Wert.'!E$57, INDEX('4b) Berechnungen zu real. Wert.'!E$51:E$56, MATCH($B356, '4b) Berechnungen zu real. Wert.'!$B$51:$B$56, 0)))/'4b) Berechnungen zu real. Wert.'!E$58),0)),"")</f>
        <v/>
      </c>
      <c r="F356" s="870" t="str">
        <f>IF(F$7=TRUE,IF($B356="","",IFERROR(IF($E$131="Nein",IF($B356='4a) Berechnungen zu Planwerten'!$B$57,'4a) Berechnungen zu Planwerten'!F$57, INDEX('4a) Berechnungen zu Planwerten'!F$51:F$56, MATCH($B356, '4a) Berechnungen zu Planwerten'!$B$51:$B$56, 0)))/'4a) Berechnungen zu Planwerten'!F$58,IF($B356='4b) Berechnungen zu real. Wert.'!$B$57,'4b) Berechnungen zu real. Wert.'!F$57, INDEX('4b) Berechnungen zu real. Wert.'!F$51:F$56, MATCH($B356, '4b) Berechnungen zu real. Wert.'!$B$51:$B$56, 0)))/'4b) Berechnungen zu real. Wert.'!F$58),0)),"")</f>
        <v/>
      </c>
      <c r="G356" s="870" t="str">
        <f>IF(G$7=TRUE,IF($B356="","",IFERROR(IF($E$131="Nein",IF($B356='4a) Berechnungen zu Planwerten'!$B$57,'4a) Berechnungen zu Planwerten'!G$57, INDEX('4a) Berechnungen zu Planwerten'!G$51:G$56, MATCH($B356, '4a) Berechnungen zu Planwerten'!$B$51:$B$56, 0)))/'4a) Berechnungen zu Planwerten'!G$58,IF($B356='4b) Berechnungen zu real. Wert.'!$B$57,'4b) Berechnungen zu real. Wert.'!G$57, INDEX('4b) Berechnungen zu real. Wert.'!G$51:G$56, MATCH($B356, '4b) Berechnungen zu real. Wert.'!$B$51:$B$56, 0)))/'4b) Berechnungen zu real. Wert.'!G$58),0)),"")</f>
        <v/>
      </c>
      <c r="H356" s="870" t="str">
        <f>IF(H$7=TRUE,IF($B356="","",IFERROR(IF($E$131="Nein",IF($B356='4a) Berechnungen zu Planwerten'!$B$57,'4a) Berechnungen zu Planwerten'!H$57, INDEX('4a) Berechnungen zu Planwerten'!H$51:H$56, MATCH($B356, '4a) Berechnungen zu Planwerten'!$B$51:$B$56, 0)))/'4a) Berechnungen zu Planwerten'!H$58,IF($B356='4b) Berechnungen zu real. Wert.'!$B$57,'4b) Berechnungen zu real. Wert.'!H$57, INDEX('4b) Berechnungen zu real. Wert.'!H$51:H$56, MATCH($B356, '4b) Berechnungen zu real. Wert.'!$B$51:$B$56, 0)))/'4b) Berechnungen zu real. Wert.'!H$58),0)),"")</f>
        <v/>
      </c>
      <c r="I356" s="870" t="str">
        <f>IF(I$7=TRUE,IF($B356="","",IFERROR(IF($E$131="Nein",IF($B356='4a) Berechnungen zu Planwerten'!$B$57,'4a) Berechnungen zu Planwerten'!I$57, INDEX('4a) Berechnungen zu Planwerten'!I$51:I$56, MATCH($B356, '4a) Berechnungen zu Planwerten'!$B$51:$B$56, 0)))/'4a) Berechnungen zu Planwerten'!I$58,IF($B356='4b) Berechnungen zu real. Wert.'!$B$57,'4b) Berechnungen zu real. Wert.'!I$57, INDEX('4b) Berechnungen zu real. Wert.'!I$51:I$56, MATCH($B356, '4b) Berechnungen zu real. Wert.'!$B$51:$B$56, 0)))/'4b) Berechnungen zu real. Wert.'!I$58),0)),"")</f>
        <v/>
      </c>
      <c r="J356" s="870" t="str">
        <f>IF(J$7=TRUE,IF($B356="","",IFERROR(IF($E$131="Nein",IF($B356='4a) Berechnungen zu Planwerten'!$B$57,'4a) Berechnungen zu Planwerten'!J$57, INDEX('4a) Berechnungen zu Planwerten'!J$51:J$56, MATCH($B356, '4a) Berechnungen zu Planwerten'!$B$51:$B$56, 0)))/'4a) Berechnungen zu Planwerten'!J$58,IF($B356='4b) Berechnungen zu real. Wert.'!$B$57,'4b) Berechnungen zu real. Wert.'!J$57, INDEX('4b) Berechnungen zu real. Wert.'!J$51:J$56, MATCH($B356, '4b) Berechnungen zu real. Wert.'!$B$51:$B$56, 0)))/'4b) Berechnungen zu real. Wert.'!J$58),0)),"")</f>
        <v/>
      </c>
      <c r="K356" s="870" t="str">
        <f>IF(K$7=TRUE,IF($B356="","",IFERROR(IF($E$131="Nein",IF($B356='4a) Berechnungen zu Planwerten'!$B$57,'4a) Berechnungen zu Planwerten'!K$57, INDEX('4a) Berechnungen zu Planwerten'!K$51:K$56, MATCH($B356, '4a) Berechnungen zu Planwerten'!$B$51:$B$56, 0)))/'4a) Berechnungen zu Planwerten'!K$58,IF($B356='4b) Berechnungen zu real. Wert.'!$B$57,'4b) Berechnungen zu real. Wert.'!K$57, INDEX('4b) Berechnungen zu real. Wert.'!K$51:K$56, MATCH($B356, '4b) Berechnungen zu real. Wert.'!$B$51:$B$56, 0)))/'4b) Berechnungen zu real. Wert.'!K$58),0)),"")</f>
        <v/>
      </c>
      <c r="L356" s="870" t="str">
        <f>IF(L$7=TRUE,IF($B356="","",IFERROR(IF($E$131="Nein",IF($B356='4a) Berechnungen zu Planwerten'!$B$57,'4a) Berechnungen zu Planwerten'!L$57, INDEX('4a) Berechnungen zu Planwerten'!L$51:L$56, MATCH($B356, '4a) Berechnungen zu Planwerten'!$B$51:$B$56, 0)))/'4a) Berechnungen zu Planwerten'!L$58,IF($B356='4b) Berechnungen zu real. Wert.'!$B$57,'4b) Berechnungen zu real. Wert.'!L$57, INDEX('4b) Berechnungen zu real. Wert.'!L$51:L$56, MATCH($B356, '4b) Berechnungen zu real. Wert.'!$B$51:$B$56, 0)))/'4b) Berechnungen zu real. Wert.'!L$58),0)),"")</f>
        <v/>
      </c>
      <c r="M356" s="870" t="str">
        <f>IF(M$7=TRUE,IF($B356="","",IFERROR(IF($E$131="Nein",IF($B356='4a) Berechnungen zu Planwerten'!$B$57,'4a) Berechnungen zu Planwerten'!M$57, INDEX('4a) Berechnungen zu Planwerten'!M$51:M$56, MATCH($B356, '4a) Berechnungen zu Planwerten'!$B$51:$B$56, 0)))/'4a) Berechnungen zu Planwerten'!M$58,IF($B356='4b) Berechnungen zu real. Wert.'!$B$57,'4b) Berechnungen zu real. Wert.'!M$57, INDEX('4b) Berechnungen zu real. Wert.'!M$51:M$56, MATCH($B356, '4b) Berechnungen zu real. Wert.'!$B$51:$B$56, 0)))/'4b) Berechnungen zu real. Wert.'!M$58),0)),"")</f>
        <v/>
      </c>
      <c r="N356" s="870" t="str">
        <f>IF(N$7=TRUE,IF($B356="","",IFERROR(IF($E$131="Nein",IF($B356='4a) Berechnungen zu Planwerten'!$B$57,'4a) Berechnungen zu Planwerten'!N$57, INDEX('4a) Berechnungen zu Planwerten'!N$51:N$56, MATCH($B356, '4a) Berechnungen zu Planwerten'!$B$51:$B$56, 0)))/'4a) Berechnungen zu Planwerten'!N$58,IF($B356='4b) Berechnungen zu real. Wert.'!$B$57,'4b) Berechnungen zu real. Wert.'!N$57, INDEX('4b) Berechnungen zu real. Wert.'!N$51:N$56, MATCH($B356, '4b) Berechnungen zu real. Wert.'!$B$51:$B$56, 0)))/'4b) Berechnungen zu real. Wert.'!N$58),0)),"")</f>
        <v/>
      </c>
      <c r="O356" s="870" t="str">
        <f>IF(O$7=TRUE,IF($B356="","",IFERROR(IF($E$131="Nein",IF($B356='4a) Berechnungen zu Planwerten'!$B$57,'4a) Berechnungen zu Planwerten'!O$57, INDEX('4a) Berechnungen zu Planwerten'!O$51:O$56, MATCH($B356, '4a) Berechnungen zu Planwerten'!$B$51:$B$56, 0)))/'4a) Berechnungen zu Planwerten'!O$58,IF($B356='4b) Berechnungen zu real. Wert.'!$B$57,'4b) Berechnungen zu real. Wert.'!O$57, INDEX('4b) Berechnungen zu real. Wert.'!O$51:O$56, MATCH($B356, '4b) Berechnungen zu real. Wert.'!$B$51:$B$56, 0)))/'4b) Berechnungen zu real. Wert.'!O$58),0)),"")</f>
        <v/>
      </c>
      <c r="P356" s="870" t="str">
        <f>IF(P$7=TRUE,IF($B356="","",IFERROR(IF($E$131="Nein",IF($B356='4a) Berechnungen zu Planwerten'!$B$57,'4a) Berechnungen zu Planwerten'!P$57, INDEX('4a) Berechnungen zu Planwerten'!P$51:P$56, MATCH($B356, '4a) Berechnungen zu Planwerten'!$B$51:$B$56, 0)))/'4a) Berechnungen zu Planwerten'!P$58,IF($B356='4b) Berechnungen zu real. Wert.'!$B$57,'4b) Berechnungen zu real. Wert.'!P$57, INDEX('4b) Berechnungen zu real. Wert.'!P$51:P$56, MATCH($B356, '4b) Berechnungen zu real. Wert.'!$B$51:$B$56, 0)))/'4b) Berechnungen zu real. Wert.'!P$58),0)),"")</f>
        <v/>
      </c>
      <c r="Q356" s="870" t="str">
        <f>IF(Q$7=TRUE,IF($B356="","",IFERROR(IF($E$131="Nein",IF($B356='4a) Berechnungen zu Planwerten'!$B$57,'4a) Berechnungen zu Planwerten'!Q$57, INDEX('4a) Berechnungen zu Planwerten'!Q$51:Q$56, MATCH($B356, '4a) Berechnungen zu Planwerten'!$B$51:$B$56, 0)))/'4a) Berechnungen zu Planwerten'!Q$58,IF($B356='4b) Berechnungen zu real. Wert.'!$B$57,'4b) Berechnungen zu real. Wert.'!Q$57, INDEX('4b) Berechnungen zu real. Wert.'!Q$51:Q$56, MATCH($B356, '4b) Berechnungen zu real. Wert.'!$B$51:$B$56, 0)))/'4b) Berechnungen zu real. Wert.'!Q$58),0)),"")</f>
        <v/>
      </c>
      <c r="R356" s="870" t="str">
        <f>IF(R$7=TRUE,IF($B356="","",IFERROR(IF($E$131="Nein",IF($B356='4a) Berechnungen zu Planwerten'!$B$57,'4a) Berechnungen zu Planwerten'!R$57, INDEX('4a) Berechnungen zu Planwerten'!R$51:R$56, MATCH($B356, '4a) Berechnungen zu Planwerten'!$B$51:$B$56, 0)))/'4a) Berechnungen zu Planwerten'!R$58,IF($B356='4b) Berechnungen zu real. Wert.'!$B$57,'4b) Berechnungen zu real. Wert.'!R$57, INDEX('4b) Berechnungen zu real. Wert.'!R$51:R$56, MATCH($B356, '4b) Berechnungen zu real. Wert.'!$B$51:$B$56, 0)))/'4b) Berechnungen zu real. Wert.'!R$58),0)),"")</f>
        <v/>
      </c>
      <c r="S356" s="870" t="str">
        <f>IF(S$7=TRUE,IF($B356="","",IFERROR(IF($E$131="Nein",IF('4c) Berechnungen_MFS'!$E$99="Nein",IF($B356='4a) Berechnungen zu Planwerten'!$B$57,'4a) Berechnungen zu Planwerten'!S$57,INDEX('4a) Berechnungen zu Planwerten'!S$51:S$56, MATCH($B356, '4a) Berechnungen zu Planwerten'!$B$51:$B$56, 0)))/'4a) Berechnungen zu Planwerten'!S$58,(IF($B356='4a) Berechnungen zu Planwerten'!$B$57,'4a) Berechnungen zu Planwerten'!S$57, INDEX('4a) Berechnungen zu Planwerten'!S$51:S$56, MATCH($B356, '4a) Berechnungen zu Planwerten'!$B$51:$B$56, 0)))+IF($B356='4a) Berechnungen zu Planwerten'!$B$57,'4a) Berechnungen zu Planwerten'!T$57,INDEX('4a) Berechnungen zu Planwerten'!T$51:T$56, MATCH($B356, '4a) Berechnungen zu Planwerten'!$B$51:$B$56, 0))))/('4a) Berechnungen zu Planwerten'!S$58+'4a) Berechnungen zu Planwerten'!T$58)),IF('4c) Berechnungen_MFS'!$E$99="Nein",IF($B356='4b) Berechnungen zu real. Wert.'!$B$57,'4b) Berechnungen zu real. Wert.'!S$57,INDEX('4b) Berechnungen zu real. Wert.'!S$51:S$56, MATCH($B356, '4b) Berechnungen zu real. Wert.'!$B$51:$B$56, 0)))/'4b) Berechnungen zu real. Wert.'!S$58,(IF($B356='4b) Berechnungen zu real. Wert.'!$B$57,'4b) Berechnungen zu real. Wert.'!S$57,INDEX('4b) Berechnungen zu real. Wert.'!S$51:S$56, MATCH($B356, '4b) Berechnungen zu real. Wert.'!$B$51:$B$56, 0)))+IF($B356='4b) Berechnungen zu real. Wert.'!$B$57,'4b) Berechnungen zu real. Wert.'!T$57,INDEX('4b) Berechnungen zu real. Wert.'!T$51:T$56, MATCH($B356, '4b) Berechnungen zu real. Wert.'!$B$51:$B$56, 0))))/('4b) Berechnungen zu real. Wert.'!S$58+'4b) Berechnungen zu real. Wert.'!T$58))),0)),"")</f>
        <v/>
      </c>
      <c r="T356" s="877" t="str">
        <f>IF(R$7=TRUE,IF($B356="","",IFERROR(IF($E$131="Nein",IF($B356='4a) Berechnungen zu Planwerten'!$B$57,'4a) Berechnungen zu Planwerten'!U$57, INDEX('4a) Berechnungen zu Planwerten'!U$51:U$56, MATCH($B356, '4a) Berechnungen zu Planwerten'!$B$51:$B$56, 0)))/'4a) Berechnungen zu Planwerten'!U$58,IF($B356='4b) Berechnungen zu real. Wert.'!$B$57,'4b) Berechnungen zu real. Wert.'!U$57, INDEX('4b) Berechnungen zu real. Wert.'!U$51:U$56, MATCH($B356, '4b) Berechnungen zu real. Wert.'!$B$51:$B$56, 0)))/'4b) Berechnungen zu real. Wert.'!U$58),0)),"")</f>
        <v/>
      </c>
    </row>
    <row r="357" spans="2:20" ht="14.5" customHeight="1">
      <c r="B357" s="589" t="str">
        <f t="shared" si="126"/>
        <v/>
      </c>
      <c r="C357" s="372"/>
      <c r="D357" s="858" t="str">
        <f t="shared" si="127"/>
        <v/>
      </c>
      <c r="E357" s="389" t="str">
        <f>IF(E$7=TRUE,IF($B357="","",IFERROR(IF($E$131="Nein",IF($B357='4a) Berechnungen zu Planwerten'!$B$57,'4a) Berechnungen zu Planwerten'!E$57, INDEX('4a) Berechnungen zu Planwerten'!E$51:E$56, MATCH($B357, '4a) Berechnungen zu Planwerten'!$B$51:$B$56, 0)))/'4a) Berechnungen zu Planwerten'!E$58,IF($B357='4b) Berechnungen zu real. Wert.'!$B$57,'4b) Berechnungen zu real. Wert.'!E$57, INDEX('4b) Berechnungen zu real. Wert.'!E$51:E$56, MATCH($B357, '4b) Berechnungen zu real. Wert.'!$B$51:$B$56, 0)))/'4b) Berechnungen zu real. Wert.'!E$58),0)),"")</f>
        <v/>
      </c>
      <c r="F357" s="390" t="str">
        <f>IF(F$7=TRUE,IF($B357="","",IFERROR(IF($E$131="Nein",IF($B357='4a) Berechnungen zu Planwerten'!$B$57,'4a) Berechnungen zu Planwerten'!F$57, INDEX('4a) Berechnungen zu Planwerten'!F$51:F$56, MATCH($B357, '4a) Berechnungen zu Planwerten'!$B$51:$B$56, 0)))/'4a) Berechnungen zu Planwerten'!F$58,IF($B357='4b) Berechnungen zu real. Wert.'!$B$57,'4b) Berechnungen zu real. Wert.'!F$57, INDEX('4b) Berechnungen zu real. Wert.'!F$51:F$56, MATCH($B357, '4b) Berechnungen zu real. Wert.'!$B$51:$B$56, 0)))/'4b) Berechnungen zu real. Wert.'!F$58),0)),"")</f>
        <v/>
      </c>
      <c r="G357" s="390" t="str">
        <f>IF(G$7=TRUE,IF($B357="","",IFERROR(IF($E$131="Nein",IF($B357='4a) Berechnungen zu Planwerten'!$B$57,'4a) Berechnungen zu Planwerten'!G$57, INDEX('4a) Berechnungen zu Planwerten'!G$51:G$56, MATCH($B357, '4a) Berechnungen zu Planwerten'!$B$51:$B$56, 0)))/'4a) Berechnungen zu Planwerten'!G$58,IF($B357='4b) Berechnungen zu real. Wert.'!$B$57,'4b) Berechnungen zu real. Wert.'!G$57, INDEX('4b) Berechnungen zu real. Wert.'!G$51:G$56, MATCH($B357, '4b) Berechnungen zu real. Wert.'!$B$51:$B$56, 0)))/'4b) Berechnungen zu real. Wert.'!G$58),0)),"")</f>
        <v/>
      </c>
      <c r="H357" s="390" t="str">
        <f>IF(H$7=TRUE,IF($B357="","",IFERROR(IF($E$131="Nein",IF($B357='4a) Berechnungen zu Planwerten'!$B$57,'4a) Berechnungen zu Planwerten'!H$57, INDEX('4a) Berechnungen zu Planwerten'!H$51:H$56, MATCH($B357, '4a) Berechnungen zu Planwerten'!$B$51:$B$56, 0)))/'4a) Berechnungen zu Planwerten'!H$58,IF($B357='4b) Berechnungen zu real. Wert.'!$B$57,'4b) Berechnungen zu real. Wert.'!H$57, INDEX('4b) Berechnungen zu real. Wert.'!H$51:H$56, MATCH($B357, '4b) Berechnungen zu real. Wert.'!$B$51:$B$56, 0)))/'4b) Berechnungen zu real. Wert.'!H$58),0)),"")</f>
        <v/>
      </c>
      <c r="I357" s="390" t="str">
        <f>IF(I$7=TRUE,IF($B357="","",IFERROR(IF($E$131="Nein",IF($B357='4a) Berechnungen zu Planwerten'!$B$57,'4a) Berechnungen zu Planwerten'!I$57, INDEX('4a) Berechnungen zu Planwerten'!I$51:I$56, MATCH($B357, '4a) Berechnungen zu Planwerten'!$B$51:$B$56, 0)))/'4a) Berechnungen zu Planwerten'!I$58,IF($B357='4b) Berechnungen zu real. Wert.'!$B$57,'4b) Berechnungen zu real. Wert.'!I$57, INDEX('4b) Berechnungen zu real. Wert.'!I$51:I$56, MATCH($B357, '4b) Berechnungen zu real. Wert.'!$B$51:$B$56, 0)))/'4b) Berechnungen zu real. Wert.'!I$58),0)),"")</f>
        <v/>
      </c>
      <c r="J357" s="390" t="str">
        <f>IF(J$7=TRUE,IF($B357="","",IFERROR(IF($E$131="Nein",IF($B357='4a) Berechnungen zu Planwerten'!$B$57,'4a) Berechnungen zu Planwerten'!J$57, INDEX('4a) Berechnungen zu Planwerten'!J$51:J$56, MATCH($B357, '4a) Berechnungen zu Planwerten'!$B$51:$B$56, 0)))/'4a) Berechnungen zu Planwerten'!J$58,IF($B357='4b) Berechnungen zu real. Wert.'!$B$57,'4b) Berechnungen zu real. Wert.'!J$57, INDEX('4b) Berechnungen zu real. Wert.'!J$51:J$56, MATCH($B357, '4b) Berechnungen zu real. Wert.'!$B$51:$B$56, 0)))/'4b) Berechnungen zu real. Wert.'!J$58),0)),"")</f>
        <v/>
      </c>
      <c r="K357" s="390" t="str">
        <f>IF(K$7=TRUE,IF($B357="","",IFERROR(IF($E$131="Nein",IF($B357='4a) Berechnungen zu Planwerten'!$B$57,'4a) Berechnungen zu Planwerten'!K$57, INDEX('4a) Berechnungen zu Planwerten'!K$51:K$56, MATCH($B357, '4a) Berechnungen zu Planwerten'!$B$51:$B$56, 0)))/'4a) Berechnungen zu Planwerten'!K$58,IF($B357='4b) Berechnungen zu real. Wert.'!$B$57,'4b) Berechnungen zu real. Wert.'!K$57, INDEX('4b) Berechnungen zu real. Wert.'!K$51:K$56, MATCH($B357, '4b) Berechnungen zu real. Wert.'!$B$51:$B$56, 0)))/'4b) Berechnungen zu real. Wert.'!K$58),0)),"")</f>
        <v/>
      </c>
      <c r="L357" s="390" t="str">
        <f>IF(L$7=TRUE,IF($B357="","",IFERROR(IF($E$131="Nein",IF($B357='4a) Berechnungen zu Planwerten'!$B$57,'4a) Berechnungen zu Planwerten'!L$57, INDEX('4a) Berechnungen zu Planwerten'!L$51:L$56, MATCH($B357, '4a) Berechnungen zu Planwerten'!$B$51:$B$56, 0)))/'4a) Berechnungen zu Planwerten'!L$58,IF($B357='4b) Berechnungen zu real. Wert.'!$B$57,'4b) Berechnungen zu real. Wert.'!L$57, INDEX('4b) Berechnungen zu real. Wert.'!L$51:L$56, MATCH($B357, '4b) Berechnungen zu real. Wert.'!$B$51:$B$56, 0)))/'4b) Berechnungen zu real. Wert.'!L$58),0)),"")</f>
        <v/>
      </c>
      <c r="M357" s="390" t="str">
        <f>IF(M$7=TRUE,IF($B357="","",IFERROR(IF($E$131="Nein",IF($B357='4a) Berechnungen zu Planwerten'!$B$57,'4a) Berechnungen zu Planwerten'!M$57, INDEX('4a) Berechnungen zu Planwerten'!M$51:M$56, MATCH($B357, '4a) Berechnungen zu Planwerten'!$B$51:$B$56, 0)))/'4a) Berechnungen zu Planwerten'!M$58,IF($B357='4b) Berechnungen zu real. Wert.'!$B$57,'4b) Berechnungen zu real. Wert.'!M$57, INDEX('4b) Berechnungen zu real. Wert.'!M$51:M$56, MATCH($B357, '4b) Berechnungen zu real. Wert.'!$B$51:$B$56, 0)))/'4b) Berechnungen zu real. Wert.'!M$58),0)),"")</f>
        <v/>
      </c>
      <c r="N357" s="390" t="str">
        <f>IF(N$7=TRUE,IF($B357="","",IFERROR(IF($E$131="Nein",IF($B357='4a) Berechnungen zu Planwerten'!$B$57,'4a) Berechnungen zu Planwerten'!N$57, INDEX('4a) Berechnungen zu Planwerten'!N$51:N$56, MATCH($B357, '4a) Berechnungen zu Planwerten'!$B$51:$B$56, 0)))/'4a) Berechnungen zu Planwerten'!N$58,IF($B357='4b) Berechnungen zu real. Wert.'!$B$57,'4b) Berechnungen zu real. Wert.'!N$57, INDEX('4b) Berechnungen zu real. Wert.'!N$51:N$56, MATCH($B357, '4b) Berechnungen zu real. Wert.'!$B$51:$B$56, 0)))/'4b) Berechnungen zu real. Wert.'!N$58),0)),"")</f>
        <v/>
      </c>
      <c r="O357" s="390" t="str">
        <f>IF(O$7=TRUE,IF($B357="","",IFERROR(IF($E$131="Nein",IF($B357='4a) Berechnungen zu Planwerten'!$B$57,'4a) Berechnungen zu Planwerten'!O$57, INDEX('4a) Berechnungen zu Planwerten'!O$51:O$56, MATCH($B357, '4a) Berechnungen zu Planwerten'!$B$51:$B$56, 0)))/'4a) Berechnungen zu Planwerten'!O$58,IF($B357='4b) Berechnungen zu real. Wert.'!$B$57,'4b) Berechnungen zu real. Wert.'!O$57, INDEX('4b) Berechnungen zu real. Wert.'!O$51:O$56, MATCH($B357, '4b) Berechnungen zu real. Wert.'!$B$51:$B$56, 0)))/'4b) Berechnungen zu real. Wert.'!O$58),0)),"")</f>
        <v/>
      </c>
      <c r="P357" s="390" t="str">
        <f>IF(P$7=TRUE,IF($B357="","",IFERROR(IF($E$131="Nein",IF($B357='4a) Berechnungen zu Planwerten'!$B$57,'4a) Berechnungen zu Planwerten'!P$57, INDEX('4a) Berechnungen zu Planwerten'!P$51:P$56, MATCH($B357, '4a) Berechnungen zu Planwerten'!$B$51:$B$56, 0)))/'4a) Berechnungen zu Planwerten'!P$58,IF($B357='4b) Berechnungen zu real. Wert.'!$B$57,'4b) Berechnungen zu real. Wert.'!P$57, INDEX('4b) Berechnungen zu real. Wert.'!P$51:P$56, MATCH($B357, '4b) Berechnungen zu real. Wert.'!$B$51:$B$56, 0)))/'4b) Berechnungen zu real. Wert.'!P$58),0)),"")</f>
        <v/>
      </c>
      <c r="Q357" s="390" t="str">
        <f>IF(Q$7=TRUE,IF($B357="","",IFERROR(IF($E$131="Nein",IF($B357='4a) Berechnungen zu Planwerten'!$B$57,'4a) Berechnungen zu Planwerten'!Q$57, INDEX('4a) Berechnungen zu Planwerten'!Q$51:Q$56, MATCH($B357, '4a) Berechnungen zu Planwerten'!$B$51:$B$56, 0)))/'4a) Berechnungen zu Planwerten'!Q$58,IF($B357='4b) Berechnungen zu real. Wert.'!$B$57,'4b) Berechnungen zu real. Wert.'!Q$57, INDEX('4b) Berechnungen zu real. Wert.'!Q$51:Q$56, MATCH($B357, '4b) Berechnungen zu real. Wert.'!$B$51:$B$56, 0)))/'4b) Berechnungen zu real. Wert.'!Q$58),0)),"")</f>
        <v/>
      </c>
      <c r="R357" s="390" t="str">
        <f>IF(R$7=TRUE,IF($B357="","",IFERROR(IF($E$131="Nein",IF($B357='4a) Berechnungen zu Planwerten'!$B$57,'4a) Berechnungen zu Planwerten'!R$57, INDEX('4a) Berechnungen zu Planwerten'!R$51:R$56, MATCH($B357, '4a) Berechnungen zu Planwerten'!$B$51:$B$56, 0)))/'4a) Berechnungen zu Planwerten'!R$58,IF($B357='4b) Berechnungen zu real. Wert.'!$B$57,'4b) Berechnungen zu real. Wert.'!R$57, INDEX('4b) Berechnungen zu real. Wert.'!R$51:R$56, MATCH($B357, '4b) Berechnungen zu real. Wert.'!$B$51:$B$56, 0)))/'4b) Berechnungen zu real. Wert.'!R$58),0)),"")</f>
        <v/>
      </c>
      <c r="S357" s="390" t="str">
        <f>IF(S$7=TRUE,IF($B357="","",IFERROR(IF($E$131="Nein",IF('4c) Berechnungen_MFS'!$E$99="Nein",IF($B357='4a) Berechnungen zu Planwerten'!$B$57,'4a) Berechnungen zu Planwerten'!S$57,INDEX('4a) Berechnungen zu Planwerten'!S$51:S$56, MATCH($B357, '4a) Berechnungen zu Planwerten'!$B$51:$B$56, 0)))/'4a) Berechnungen zu Planwerten'!S$58,(IF($B357='4a) Berechnungen zu Planwerten'!$B$57,'4a) Berechnungen zu Planwerten'!S$57, INDEX('4a) Berechnungen zu Planwerten'!S$51:S$56, MATCH($B357, '4a) Berechnungen zu Planwerten'!$B$51:$B$56, 0)))+IF($B357='4a) Berechnungen zu Planwerten'!$B$57,'4a) Berechnungen zu Planwerten'!T$57,INDEX('4a) Berechnungen zu Planwerten'!T$51:T$56, MATCH($B357, '4a) Berechnungen zu Planwerten'!$B$51:$B$56, 0))))/('4a) Berechnungen zu Planwerten'!S$58+'4a) Berechnungen zu Planwerten'!T$58)),IF('4c) Berechnungen_MFS'!$E$99="Nein",IF($B357='4b) Berechnungen zu real. Wert.'!$B$57,'4b) Berechnungen zu real. Wert.'!S$57,INDEX('4b) Berechnungen zu real. Wert.'!S$51:S$56, MATCH($B357, '4b) Berechnungen zu real. Wert.'!$B$51:$B$56, 0)))/'4b) Berechnungen zu real. Wert.'!S$58,(IF($B357='4b) Berechnungen zu real. Wert.'!$B$57,'4b) Berechnungen zu real. Wert.'!S$57,INDEX('4b) Berechnungen zu real. Wert.'!S$51:S$56, MATCH($B357, '4b) Berechnungen zu real. Wert.'!$B$51:$B$56, 0)))+IF($B357='4b) Berechnungen zu real. Wert.'!$B$57,'4b) Berechnungen zu real. Wert.'!T$57,INDEX('4b) Berechnungen zu real. Wert.'!T$51:T$56, MATCH($B357, '4b) Berechnungen zu real. Wert.'!$B$51:$B$56, 0))))/('4b) Berechnungen zu real. Wert.'!S$58+'4b) Berechnungen zu real. Wert.'!T$58))),0)),"")</f>
        <v/>
      </c>
      <c r="T357" s="501" t="str">
        <f>IF(R$7=TRUE,IF($B357="","",IFERROR(IF($E$131="Nein",IF($B357='4a) Berechnungen zu Planwerten'!$B$57,'4a) Berechnungen zu Planwerten'!U$57, INDEX('4a) Berechnungen zu Planwerten'!U$51:U$56, MATCH($B357, '4a) Berechnungen zu Planwerten'!$B$51:$B$56, 0)))/'4a) Berechnungen zu Planwerten'!U$58,IF($B357='4b) Berechnungen zu real. Wert.'!$B$57,'4b) Berechnungen zu real. Wert.'!U$57, INDEX('4b) Berechnungen zu real. Wert.'!U$51:U$56, MATCH($B357, '4b) Berechnungen zu real. Wert.'!$B$51:$B$56, 0)))/'4b) Berechnungen zu real. Wert.'!U$58),0)),"")</f>
        <v/>
      </c>
    </row>
    <row r="358" spans="2:20" ht="14.5" customHeight="1">
      <c r="B358" s="876" t="str">
        <f t="shared" si="126"/>
        <v/>
      </c>
      <c r="C358" s="869"/>
      <c r="D358" s="882" t="str">
        <f t="shared" si="127"/>
        <v/>
      </c>
      <c r="E358" s="880" t="str">
        <f>IF(E$7=TRUE,IF($B358="","",IFERROR(IF($E$131="Nein",IF($B358='4a) Berechnungen zu Planwerten'!$B$57,'4a) Berechnungen zu Planwerten'!E$57, INDEX('4a) Berechnungen zu Planwerten'!E$51:E$56, MATCH($B358, '4a) Berechnungen zu Planwerten'!$B$51:$B$56, 0)))/'4a) Berechnungen zu Planwerten'!E$58,IF($B358='4b) Berechnungen zu real. Wert.'!$B$57,'4b) Berechnungen zu real. Wert.'!E$57, INDEX('4b) Berechnungen zu real. Wert.'!E$51:E$56, MATCH($B358, '4b) Berechnungen zu real. Wert.'!$B$51:$B$56, 0)))/'4b) Berechnungen zu real. Wert.'!E$58),0)),"")</f>
        <v/>
      </c>
      <c r="F358" s="870" t="str">
        <f>IF(F$7=TRUE,IF($B358="","",IFERROR(IF($E$131="Nein",IF($B358='4a) Berechnungen zu Planwerten'!$B$57,'4a) Berechnungen zu Planwerten'!F$57, INDEX('4a) Berechnungen zu Planwerten'!F$51:F$56, MATCH($B358, '4a) Berechnungen zu Planwerten'!$B$51:$B$56, 0)))/'4a) Berechnungen zu Planwerten'!F$58,IF($B358='4b) Berechnungen zu real. Wert.'!$B$57,'4b) Berechnungen zu real. Wert.'!F$57, INDEX('4b) Berechnungen zu real. Wert.'!F$51:F$56, MATCH($B358, '4b) Berechnungen zu real. Wert.'!$B$51:$B$56, 0)))/'4b) Berechnungen zu real. Wert.'!F$58),0)),"")</f>
        <v/>
      </c>
      <c r="G358" s="870" t="str">
        <f>IF(G$7=TRUE,IF($B358="","",IFERROR(IF($E$131="Nein",IF($B358='4a) Berechnungen zu Planwerten'!$B$57,'4a) Berechnungen zu Planwerten'!G$57, INDEX('4a) Berechnungen zu Planwerten'!G$51:G$56, MATCH($B358, '4a) Berechnungen zu Planwerten'!$B$51:$B$56, 0)))/'4a) Berechnungen zu Planwerten'!G$58,IF($B358='4b) Berechnungen zu real. Wert.'!$B$57,'4b) Berechnungen zu real. Wert.'!G$57, INDEX('4b) Berechnungen zu real. Wert.'!G$51:G$56, MATCH($B358, '4b) Berechnungen zu real. Wert.'!$B$51:$B$56, 0)))/'4b) Berechnungen zu real. Wert.'!G$58),0)),"")</f>
        <v/>
      </c>
      <c r="H358" s="870" t="str">
        <f>IF(H$7=TRUE,IF($B358="","",IFERROR(IF($E$131="Nein",IF($B358='4a) Berechnungen zu Planwerten'!$B$57,'4a) Berechnungen zu Planwerten'!H$57, INDEX('4a) Berechnungen zu Planwerten'!H$51:H$56, MATCH($B358, '4a) Berechnungen zu Planwerten'!$B$51:$B$56, 0)))/'4a) Berechnungen zu Planwerten'!H$58,IF($B358='4b) Berechnungen zu real. Wert.'!$B$57,'4b) Berechnungen zu real. Wert.'!H$57, INDEX('4b) Berechnungen zu real. Wert.'!H$51:H$56, MATCH($B358, '4b) Berechnungen zu real. Wert.'!$B$51:$B$56, 0)))/'4b) Berechnungen zu real. Wert.'!H$58),0)),"")</f>
        <v/>
      </c>
      <c r="I358" s="870" t="str">
        <f>IF(I$7=TRUE,IF($B358="","",IFERROR(IF($E$131="Nein",IF($B358='4a) Berechnungen zu Planwerten'!$B$57,'4a) Berechnungen zu Planwerten'!I$57, INDEX('4a) Berechnungen zu Planwerten'!I$51:I$56, MATCH($B358, '4a) Berechnungen zu Planwerten'!$B$51:$B$56, 0)))/'4a) Berechnungen zu Planwerten'!I$58,IF($B358='4b) Berechnungen zu real. Wert.'!$B$57,'4b) Berechnungen zu real. Wert.'!I$57, INDEX('4b) Berechnungen zu real. Wert.'!I$51:I$56, MATCH($B358, '4b) Berechnungen zu real. Wert.'!$B$51:$B$56, 0)))/'4b) Berechnungen zu real. Wert.'!I$58),0)),"")</f>
        <v/>
      </c>
      <c r="J358" s="870" t="str">
        <f>IF(J$7=TRUE,IF($B358="","",IFERROR(IF($E$131="Nein",IF($B358='4a) Berechnungen zu Planwerten'!$B$57,'4a) Berechnungen zu Planwerten'!J$57, INDEX('4a) Berechnungen zu Planwerten'!J$51:J$56, MATCH($B358, '4a) Berechnungen zu Planwerten'!$B$51:$B$56, 0)))/'4a) Berechnungen zu Planwerten'!J$58,IF($B358='4b) Berechnungen zu real. Wert.'!$B$57,'4b) Berechnungen zu real. Wert.'!J$57, INDEX('4b) Berechnungen zu real. Wert.'!J$51:J$56, MATCH($B358, '4b) Berechnungen zu real. Wert.'!$B$51:$B$56, 0)))/'4b) Berechnungen zu real. Wert.'!J$58),0)),"")</f>
        <v/>
      </c>
      <c r="K358" s="870" t="str">
        <f>IF(K$7=TRUE,IF($B358="","",IFERROR(IF($E$131="Nein",IF($B358='4a) Berechnungen zu Planwerten'!$B$57,'4a) Berechnungen zu Planwerten'!K$57, INDEX('4a) Berechnungen zu Planwerten'!K$51:K$56, MATCH($B358, '4a) Berechnungen zu Planwerten'!$B$51:$B$56, 0)))/'4a) Berechnungen zu Planwerten'!K$58,IF($B358='4b) Berechnungen zu real. Wert.'!$B$57,'4b) Berechnungen zu real. Wert.'!K$57, INDEX('4b) Berechnungen zu real. Wert.'!K$51:K$56, MATCH($B358, '4b) Berechnungen zu real. Wert.'!$B$51:$B$56, 0)))/'4b) Berechnungen zu real. Wert.'!K$58),0)),"")</f>
        <v/>
      </c>
      <c r="L358" s="870" t="str">
        <f>IF(L$7=TRUE,IF($B358="","",IFERROR(IF($E$131="Nein",IF($B358='4a) Berechnungen zu Planwerten'!$B$57,'4a) Berechnungen zu Planwerten'!L$57, INDEX('4a) Berechnungen zu Planwerten'!L$51:L$56, MATCH($B358, '4a) Berechnungen zu Planwerten'!$B$51:$B$56, 0)))/'4a) Berechnungen zu Planwerten'!L$58,IF($B358='4b) Berechnungen zu real. Wert.'!$B$57,'4b) Berechnungen zu real. Wert.'!L$57, INDEX('4b) Berechnungen zu real. Wert.'!L$51:L$56, MATCH($B358, '4b) Berechnungen zu real. Wert.'!$B$51:$B$56, 0)))/'4b) Berechnungen zu real. Wert.'!L$58),0)),"")</f>
        <v/>
      </c>
      <c r="M358" s="870" t="str">
        <f>IF(M$7=TRUE,IF($B358="","",IFERROR(IF($E$131="Nein",IF($B358='4a) Berechnungen zu Planwerten'!$B$57,'4a) Berechnungen zu Planwerten'!M$57, INDEX('4a) Berechnungen zu Planwerten'!M$51:M$56, MATCH($B358, '4a) Berechnungen zu Planwerten'!$B$51:$B$56, 0)))/'4a) Berechnungen zu Planwerten'!M$58,IF($B358='4b) Berechnungen zu real. Wert.'!$B$57,'4b) Berechnungen zu real. Wert.'!M$57, INDEX('4b) Berechnungen zu real. Wert.'!M$51:M$56, MATCH($B358, '4b) Berechnungen zu real. Wert.'!$B$51:$B$56, 0)))/'4b) Berechnungen zu real. Wert.'!M$58),0)),"")</f>
        <v/>
      </c>
      <c r="N358" s="870" t="str">
        <f>IF(N$7=TRUE,IF($B358="","",IFERROR(IF($E$131="Nein",IF($B358='4a) Berechnungen zu Planwerten'!$B$57,'4a) Berechnungen zu Planwerten'!N$57, INDEX('4a) Berechnungen zu Planwerten'!N$51:N$56, MATCH($B358, '4a) Berechnungen zu Planwerten'!$B$51:$B$56, 0)))/'4a) Berechnungen zu Planwerten'!N$58,IF($B358='4b) Berechnungen zu real. Wert.'!$B$57,'4b) Berechnungen zu real. Wert.'!N$57, INDEX('4b) Berechnungen zu real. Wert.'!N$51:N$56, MATCH($B358, '4b) Berechnungen zu real. Wert.'!$B$51:$B$56, 0)))/'4b) Berechnungen zu real. Wert.'!N$58),0)),"")</f>
        <v/>
      </c>
      <c r="O358" s="870" t="str">
        <f>IF(O$7=TRUE,IF($B358="","",IFERROR(IF($E$131="Nein",IF($B358='4a) Berechnungen zu Planwerten'!$B$57,'4a) Berechnungen zu Planwerten'!O$57, INDEX('4a) Berechnungen zu Planwerten'!O$51:O$56, MATCH($B358, '4a) Berechnungen zu Planwerten'!$B$51:$B$56, 0)))/'4a) Berechnungen zu Planwerten'!O$58,IF($B358='4b) Berechnungen zu real. Wert.'!$B$57,'4b) Berechnungen zu real. Wert.'!O$57, INDEX('4b) Berechnungen zu real. Wert.'!O$51:O$56, MATCH($B358, '4b) Berechnungen zu real. Wert.'!$B$51:$B$56, 0)))/'4b) Berechnungen zu real. Wert.'!O$58),0)),"")</f>
        <v/>
      </c>
      <c r="P358" s="870" t="str">
        <f>IF(P$7=TRUE,IF($B358="","",IFERROR(IF($E$131="Nein",IF($B358='4a) Berechnungen zu Planwerten'!$B$57,'4a) Berechnungen zu Planwerten'!P$57, INDEX('4a) Berechnungen zu Planwerten'!P$51:P$56, MATCH($B358, '4a) Berechnungen zu Planwerten'!$B$51:$B$56, 0)))/'4a) Berechnungen zu Planwerten'!P$58,IF($B358='4b) Berechnungen zu real. Wert.'!$B$57,'4b) Berechnungen zu real. Wert.'!P$57, INDEX('4b) Berechnungen zu real. Wert.'!P$51:P$56, MATCH($B358, '4b) Berechnungen zu real. Wert.'!$B$51:$B$56, 0)))/'4b) Berechnungen zu real. Wert.'!P$58),0)),"")</f>
        <v/>
      </c>
      <c r="Q358" s="870" t="str">
        <f>IF(Q$7=TRUE,IF($B358="","",IFERROR(IF($E$131="Nein",IF($B358='4a) Berechnungen zu Planwerten'!$B$57,'4a) Berechnungen zu Planwerten'!Q$57, INDEX('4a) Berechnungen zu Planwerten'!Q$51:Q$56, MATCH($B358, '4a) Berechnungen zu Planwerten'!$B$51:$B$56, 0)))/'4a) Berechnungen zu Planwerten'!Q$58,IF($B358='4b) Berechnungen zu real. Wert.'!$B$57,'4b) Berechnungen zu real. Wert.'!Q$57, INDEX('4b) Berechnungen zu real. Wert.'!Q$51:Q$56, MATCH($B358, '4b) Berechnungen zu real. Wert.'!$B$51:$B$56, 0)))/'4b) Berechnungen zu real. Wert.'!Q$58),0)),"")</f>
        <v/>
      </c>
      <c r="R358" s="870" t="str">
        <f>IF(R$7=TRUE,IF($B358="","",IFERROR(IF($E$131="Nein",IF($B358='4a) Berechnungen zu Planwerten'!$B$57,'4a) Berechnungen zu Planwerten'!R$57, INDEX('4a) Berechnungen zu Planwerten'!R$51:R$56, MATCH($B358, '4a) Berechnungen zu Planwerten'!$B$51:$B$56, 0)))/'4a) Berechnungen zu Planwerten'!R$58,IF($B358='4b) Berechnungen zu real. Wert.'!$B$57,'4b) Berechnungen zu real. Wert.'!R$57, INDEX('4b) Berechnungen zu real. Wert.'!R$51:R$56, MATCH($B358, '4b) Berechnungen zu real. Wert.'!$B$51:$B$56, 0)))/'4b) Berechnungen zu real. Wert.'!R$58),0)),"")</f>
        <v/>
      </c>
      <c r="S358" s="870" t="str">
        <f>IF(S$7=TRUE,IF($B358="","",IFERROR(IF($E$131="Nein",IF('4c) Berechnungen_MFS'!$E$99="Nein",IF($B358='4a) Berechnungen zu Planwerten'!$B$57,'4a) Berechnungen zu Planwerten'!S$57,INDEX('4a) Berechnungen zu Planwerten'!S$51:S$56, MATCH($B358, '4a) Berechnungen zu Planwerten'!$B$51:$B$56, 0)))/'4a) Berechnungen zu Planwerten'!S$58,(IF($B358='4a) Berechnungen zu Planwerten'!$B$57,'4a) Berechnungen zu Planwerten'!S$57, INDEX('4a) Berechnungen zu Planwerten'!S$51:S$56, MATCH($B358, '4a) Berechnungen zu Planwerten'!$B$51:$B$56, 0)))+IF($B358='4a) Berechnungen zu Planwerten'!$B$57,'4a) Berechnungen zu Planwerten'!T$57,INDEX('4a) Berechnungen zu Planwerten'!T$51:T$56, MATCH($B358, '4a) Berechnungen zu Planwerten'!$B$51:$B$56, 0))))/('4a) Berechnungen zu Planwerten'!S$58+'4a) Berechnungen zu Planwerten'!T$58)),IF('4c) Berechnungen_MFS'!$E$99="Nein",IF($B358='4b) Berechnungen zu real. Wert.'!$B$57,'4b) Berechnungen zu real. Wert.'!S$57,INDEX('4b) Berechnungen zu real. Wert.'!S$51:S$56, MATCH($B358, '4b) Berechnungen zu real. Wert.'!$B$51:$B$56, 0)))/'4b) Berechnungen zu real. Wert.'!S$58,(IF($B358='4b) Berechnungen zu real. Wert.'!$B$57,'4b) Berechnungen zu real. Wert.'!S$57,INDEX('4b) Berechnungen zu real. Wert.'!S$51:S$56, MATCH($B358, '4b) Berechnungen zu real. Wert.'!$B$51:$B$56, 0)))+IF($B358='4b) Berechnungen zu real. Wert.'!$B$57,'4b) Berechnungen zu real. Wert.'!T$57,INDEX('4b) Berechnungen zu real. Wert.'!T$51:T$56, MATCH($B358, '4b) Berechnungen zu real. Wert.'!$B$51:$B$56, 0))))/('4b) Berechnungen zu real. Wert.'!S$58+'4b) Berechnungen zu real. Wert.'!T$58))),0)),"")</f>
        <v/>
      </c>
      <c r="T358" s="877" t="str">
        <f>IF(R$7=TRUE,IF($B358="","",IFERROR(IF($E$131="Nein",IF($B358='4a) Berechnungen zu Planwerten'!$B$57,'4a) Berechnungen zu Planwerten'!U$57, INDEX('4a) Berechnungen zu Planwerten'!U$51:U$56, MATCH($B358, '4a) Berechnungen zu Planwerten'!$B$51:$B$56, 0)))/'4a) Berechnungen zu Planwerten'!U$58,IF($B358='4b) Berechnungen zu real. Wert.'!$B$57,'4b) Berechnungen zu real. Wert.'!U$57, INDEX('4b) Berechnungen zu real. Wert.'!U$51:U$56, MATCH($B358, '4b) Berechnungen zu real. Wert.'!$B$51:$B$56, 0)))/'4b) Berechnungen zu real. Wert.'!U$58),0)),"")</f>
        <v/>
      </c>
    </row>
    <row r="359" spans="2:20" ht="14.5" customHeight="1" thickBot="1">
      <c r="B359" s="976" t="str">
        <f t="shared" si="126"/>
        <v/>
      </c>
      <c r="C359" s="977"/>
      <c r="D359" s="523" t="str">
        <f t="shared" si="127"/>
        <v/>
      </c>
      <c r="E359" s="669" t="str">
        <f>IF(E$7=TRUE,IF($B359="","",IFERROR(IF($E$131="Nein",IF($B359='4a) Berechnungen zu Planwerten'!$B$57,'4a) Berechnungen zu Planwerten'!E$57, INDEX('4a) Berechnungen zu Planwerten'!E$51:E$56, MATCH($B359, '4a) Berechnungen zu Planwerten'!$B$51:$B$56, 0)))/'4a) Berechnungen zu Planwerten'!E$58,IF($B359='4b) Berechnungen zu real. Wert.'!$B$57,'4b) Berechnungen zu real. Wert.'!E$57, INDEX('4b) Berechnungen zu real. Wert.'!E$51:E$56, MATCH($B359, '4b) Berechnungen zu real. Wert.'!$B$51:$B$56, 0)))/'4b) Berechnungen zu real. Wert.'!E$58),0)),"")</f>
        <v/>
      </c>
      <c r="F359" s="669" t="str">
        <f>IF(F$7=TRUE,IF($B359="","",IFERROR(IF($E$131="Nein",IF($B359='4a) Berechnungen zu Planwerten'!$B$57,'4a) Berechnungen zu Planwerten'!F$57, INDEX('4a) Berechnungen zu Planwerten'!F$51:F$56, MATCH($B359, '4a) Berechnungen zu Planwerten'!$B$51:$B$56, 0)))/'4a) Berechnungen zu Planwerten'!F$58,IF($B359='4b) Berechnungen zu real. Wert.'!$B$57,'4b) Berechnungen zu real. Wert.'!F$57, INDEX('4b) Berechnungen zu real. Wert.'!F$51:F$56, MATCH($B359, '4b) Berechnungen zu real. Wert.'!$B$51:$B$56, 0)))/'4b) Berechnungen zu real. Wert.'!F$58),0)),"")</f>
        <v/>
      </c>
      <c r="G359" s="669" t="str">
        <f>IF(G$7=TRUE,IF($B359="","",IFERROR(IF($E$131="Nein",IF($B359='4a) Berechnungen zu Planwerten'!$B$57,'4a) Berechnungen zu Planwerten'!G$57, INDEX('4a) Berechnungen zu Planwerten'!G$51:G$56, MATCH($B359, '4a) Berechnungen zu Planwerten'!$B$51:$B$56, 0)))/'4a) Berechnungen zu Planwerten'!G$58,IF($B359='4b) Berechnungen zu real. Wert.'!$B$57,'4b) Berechnungen zu real. Wert.'!G$57, INDEX('4b) Berechnungen zu real. Wert.'!G$51:G$56, MATCH($B359, '4b) Berechnungen zu real. Wert.'!$B$51:$B$56, 0)))/'4b) Berechnungen zu real. Wert.'!G$58),0)),"")</f>
        <v/>
      </c>
      <c r="H359" s="669" t="str">
        <f>IF(H$7=TRUE,IF($B359="","",IFERROR(IF($E$131="Nein",IF($B359='4a) Berechnungen zu Planwerten'!$B$57,'4a) Berechnungen zu Planwerten'!H$57, INDEX('4a) Berechnungen zu Planwerten'!H$51:H$56, MATCH($B359, '4a) Berechnungen zu Planwerten'!$B$51:$B$56, 0)))/'4a) Berechnungen zu Planwerten'!H$58,IF($B359='4b) Berechnungen zu real. Wert.'!$B$57,'4b) Berechnungen zu real. Wert.'!H$57, INDEX('4b) Berechnungen zu real. Wert.'!H$51:H$56, MATCH($B359, '4b) Berechnungen zu real. Wert.'!$B$51:$B$56, 0)))/'4b) Berechnungen zu real. Wert.'!H$58),0)),"")</f>
        <v/>
      </c>
      <c r="I359" s="669" t="str">
        <f>IF(I$7=TRUE,IF($B359="","",IFERROR(IF($E$131="Nein",IF($B359='4a) Berechnungen zu Planwerten'!$B$57,'4a) Berechnungen zu Planwerten'!I$57, INDEX('4a) Berechnungen zu Planwerten'!I$51:I$56, MATCH($B359, '4a) Berechnungen zu Planwerten'!$B$51:$B$56, 0)))/'4a) Berechnungen zu Planwerten'!I$58,IF($B359='4b) Berechnungen zu real. Wert.'!$B$57,'4b) Berechnungen zu real. Wert.'!I$57, INDEX('4b) Berechnungen zu real. Wert.'!I$51:I$56, MATCH($B359, '4b) Berechnungen zu real. Wert.'!$B$51:$B$56, 0)))/'4b) Berechnungen zu real. Wert.'!I$58),0)),"")</f>
        <v/>
      </c>
      <c r="J359" s="669" t="str">
        <f>IF(J$7=TRUE,IF($B359="","",IFERROR(IF($E$131="Nein",IF($B359='4a) Berechnungen zu Planwerten'!$B$57,'4a) Berechnungen zu Planwerten'!J$57, INDEX('4a) Berechnungen zu Planwerten'!J$51:J$56, MATCH($B359, '4a) Berechnungen zu Planwerten'!$B$51:$B$56, 0)))/'4a) Berechnungen zu Planwerten'!J$58,IF($B359='4b) Berechnungen zu real. Wert.'!$B$57,'4b) Berechnungen zu real. Wert.'!J$57, INDEX('4b) Berechnungen zu real. Wert.'!J$51:J$56, MATCH($B359, '4b) Berechnungen zu real. Wert.'!$B$51:$B$56, 0)))/'4b) Berechnungen zu real. Wert.'!J$58),0)),"")</f>
        <v/>
      </c>
      <c r="K359" s="669" t="str">
        <f>IF(K$7=TRUE,IF($B359="","",IFERROR(IF($E$131="Nein",IF($B359='4a) Berechnungen zu Planwerten'!$B$57,'4a) Berechnungen zu Planwerten'!K$57, INDEX('4a) Berechnungen zu Planwerten'!K$51:K$56, MATCH($B359, '4a) Berechnungen zu Planwerten'!$B$51:$B$56, 0)))/'4a) Berechnungen zu Planwerten'!K$58,IF($B359='4b) Berechnungen zu real. Wert.'!$B$57,'4b) Berechnungen zu real. Wert.'!K$57, INDEX('4b) Berechnungen zu real. Wert.'!K$51:K$56, MATCH($B359, '4b) Berechnungen zu real. Wert.'!$B$51:$B$56, 0)))/'4b) Berechnungen zu real. Wert.'!K$58),0)),"")</f>
        <v/>
      </c>
      <c r="L359" s="669" t="str">
        <f>IF(L$7=TRUE,IF($B359="","",IFERROR(IF($E$131="Nein",IF($B359='4a) Berechnungen zu Planwerten'!$B$57,'4a) Berechnungen zu Planwerten'!L$57, INDEX('4a) Berechnungen zu Planwerten'!L$51:L$56, MATCH($B359, '4a) Berechnungen zu Planwerten'!$B$51:$B$56, 0)))/'4a) Berechnungen zu Planwerten'!L$58,IF($B359='4b) Berechnungen zu real. Wert.'!$B$57,'4b) Berechnungen zu real. Wert.'!L$57, INDEX('4b) Berechnungen zu real. Wert.'!L$51:L$56, MATCH($B359, '4b) Berechnungen zu real. Wert.'!$B$51:$B$56, 0)))/'4b) Berechnungen zu real. Wert.'!L$58),0)),"")</f>
        <v/>
      </c>
      <c r="M359" s="669" t="str">
        <f>IF(M$7=TRUE,IF($B359="","",IFERROR(IF($E$131="Nein",IF($B359='4a) Berechnungen zu Planwerten'!$B$57,'4a) Berechnungen zu Planwerten'!M$57, INDEX('4a) Berechnungen zu Planwerten'!M$51:M$56, MATCH($B359, '4a) Berechnungen zu Planwerten'!$B$51:$B$56, 0)))/'4a) Berechnungen zu Planwerten'!M$58,IF($B359='4b) Berechnungen zu real. Wert.'!$B$57,'4b) Berechnungen zu real. Wert.'!M$57, INDEX('4b) Berechnungen zu real. Wert.'!M$51:M$56, MATCH($B359, '4b) Berechnungen zu real. Wert.'!$B$51:$B$56, 0)))/'4b) Berechnungen zu real. Wert.'!M$58),0)),"")</f>
        <v/>
      </c>
      <c r="N359" s="669" t="str">
        <f>IF(N$7=TRUE,IF($B359="","",IFERROR(IF($E$131="Nein",IF($B359='4a) Berechnungen zu Planwerten'!$B$57,'4a) Berechnungen zu Planwerten'!N$57, INDEX('4a) Berechnungen zu Planwerten'!N$51:N$56, MATCH($B359, '4a) Berechnungen zu Planwerten'!$B$51:$B$56, 0)))/'4a) Berechnungen zu Planwerten'!N$58,IF($B359='4b) Berechnungen zu real. Wert.'!$B$57,'4b) Berechnungen zu real. Wert.'!N$57, INDEX('4b) Berechnungen zu real. Wert.'!N$51:N$56, MATCH($B359, '4b) Berechnungen zu real. Wert.'!$B$51:$B$56, 0)))/'4b) Berechnungen zu real. Wert.'!N$58),0)),"")</f>
        <v/>
      </c>
      <c r="O359" s="669" t="str">
        <f>IF(O$7=TRUE,IF($B359="","",IFERROR(IF($E$131="Nein",IF($B359='4a) Berechnungen zu Planwerten'!$B$57,'4a) Berechnungen zu Planwerten'!O$57, INDEX('4a) Berechnungen zu Planwerten'!O$51:O$56, MATCH($B359, '4a) Berechnungen zu Planwerten'!$B$51:$B$56, 0)))/'4a) Berechnungen zu Planwerten'!O$58,IF($B359='4b) Berechnungen zu real. Wert.'!$B$57,'4b) Berechnungen zu real. Wert.'!O$57, INDEX('4b) Berechnungen zu real. Wert.'!O$51:O$56, MATCH($B359, '4b) Berechnungen zu real. Wert.'!$B$51:$B$56, 0)))/'4b) Berechnungen zu real. Wert.'!O$58),0)),"")</f>
        <v/>
      </c>
      <c r="P359" s="672" t="str">
        <f>IF(P$7=TRUE,IF($B359="","",IFERROR(IF($E$131="Nein",IF($B359='4a) Berechnungen zu Planwerten'!$B$57,'4a) Berechnungen zu Planwerten'!P$57, INDEX('4a) Berechnungen zu Planwerten'!P$51:P$56, MATCH($B359, '4a) Berechnungen zu Planwerten'!$B$51:$B$56, 0)))/'4a) Berechnungen zu Planwerten'!P$58,IF($B359='4b) Berechnungen zu real. Wert.'!$B$57,'4b) Berechnungen zu real. Wert.'!P$57, INDEX('4b) Berechnungen zu real. Wert.'!P$51:P$56, MATCH($B359, '4b) Berechnungen zu real. Wert.'!$B$51:$B$56, 0)))/'4b) Berechnungen zu real. Wert.'!P$58),0)),"")</f>
        <v/>
      </c>
      <c r="Q359" s="669" t="str">
        <f>IF(Q$7=TRUE,IF($B359="","",IFERROR(IF($E$131="Nein",IF($B359='4a) Berechnungen zu Planwerten'!$B$57,'4a) Berechnungen zu Planwerten'!Q$57, INDEX('4a) Berechnungen zu Planwerten'!Q$51:Q$56, MATCH($B359, '4a) Berechnungen zu Planwerten'!$B$51:$B$56, 0)))/'4a) Berechnungen zu Planwerten'!Q$58,IF($B359='4b) Berechnungen zu real. Wert.'!$B$57,'4b) Berechnungen zu real. Wert.'!Q$57, INDEX('4b) Berechnungen zu real. Wert.'!Q$51:Q$56, MATCH($B359, '4b) Berechnungen zu real. Wert.'!$B$51:$B$56, 0)))/'4b) Berechnungen zu real. Wert.'!Q$58),0)),"")</f>
        <v/>
      </c>
      <c r="R359" s="669" t="str">
        <f>IF(R$7=TRUE,IF($B359="","",IFERROR(IF($E$131="Nein",IF($B359='4a) Berechnungen zu Planwerten'!$B$57,'4a) Berechnungen zu Planwerten'!R$57, INDEX('4a) Berechnungen zu Planwerten'!R$51:R$56, MATCH($B359, '4a) Berechnungen zu Planwerten'!$B$51:$B$56, 0)))/'4a) Berechnungen zu Planwerten'!R$58,IF($B359='4b) Berechnungen zu real. Wert.'!$B$57,'4b) Berechnungen zu real. Wert.'!R$57, INDEX('4b) Berechnungen zu real. Wert.'!R$51:R$56, MATCH($B359, '4b) Berechnungen zu real. Wert.'!$B$51:$B$56, 0)))/'4b) Berechnungen zu real. Wert.'!R$58),0)),"")</f>
        <v/>
      </c>
      <c r="S359" s="672" t="str">
        <f>IF(S$7=TRUE,IF($B359="","",IFERROR(IF($E$131="Nein",IF('4c) Berechnungen_MFS'!$E$99="Nein",IF($B359='4a) Berechnungen zu Planwerten'!$B$57,'4a) Berechnungen zu Planwerten'!S$57,INDEX('4a) Berechnungen zu Planwerten'!S$51:S$56, MATCH($B359, '4a) Berechnungen zu Planwerten'!$B$51:$B$56, 0)))/'4a) Berechnungen zu Planwerten'!S$58,(IF($B359='4a) Berechnungen zu Planwerten'!$B$57,'4a) Berechnungen zu Planwerten'!S$57, INDEX('4a) Berechnungen zu Planwerten'!S$51:S$56, MATCH($B359, '4a) Berechnungen zu Planwerten'!$B$51:$B$56, 0)))+IF($B359='4a) Berechnungen zu Planwerten'!$B$57,'4a) Berechnungen zu Planwerten'!T$57,INDEX('4a) Berechnungen zu Planwerten'!T$51:T$56, MATCH($B359, '4a) Berechnungen zu Planwerten'!$B$51:$B$56, 0))))/('4a) Berechnungen zu Planwerten'!S$58+'4a) Berechnungen zu Planwerten'!T$58)),IF('4c) Berechnungen_MFS'!$E$99="Nein",IF($B359='4b) Berechnungen zu real. Wert.'!$B$57,'4b) Berechnungen zu real. Wert.'!S$57,INDEX('4b) Berechnungen zu real. Wert.'!S$51:S$56, MATCH($B359, '4b) Berechnungen zu real. Wert.'!$B$51:$B$56, 0)))/'4b) Berechnungen zu real. Wert.'!S$58,(IF($B359='4b) Berechnungen zu real. Wert.'!$B$57,'4b) Berechnungen zu real. Wert.'!S$57,INDEX('4b) Berechnungen zu real. Wert.'!S$51:S$56, MATCH($B359, '4b) Berechnungen zu real. Wert.'!$B$51:$B$56, 0)))+IF($B359='4b) Berechnungen zu real. Wert.'!$B$57,'4b) Berechnungen zu real. Wert.'!T$57,INDEX('4b) Berechnungen zu real. Wert.'!T$51:T$56, MATCH($B359, '4b) Berechnungen zu real. Wert.'!$B$51:$B$56, 0))))/('4b) Berechnungen zu real. Wert.'!S$58+'4b) Berechnungen zu real. Wert.'!T$58))),0)),"")</f>
        <v/>
      </c>
      <c r="T359" s="673" t="str">
        <f>IF(R$7=TRUE,IF($B359="","",IFERROR(IF($E$131="Nein",IF($B359='4a) Berechnungen zu Planwerten'!$B$57,'4a) Berechnungen zu Planwerten'!U$57, INDEX('4a) Berechnungen zu Planwerten'!U$51:U$56, MATCH($B359, '4a) Berechnungen zu Planwerten'!$B$51:$B$56, 0)))/'4a) Berechnungen zu Planwerten'!U$58,IF($B359='4b) Berechnungen zu real. Wert.'!$B$57,'4b) Berechnungen zu real. Wert.'!U$57, INDEX('4b) Berechnungen zu real. Wert.'!U$51:U$56, MATCH($B359, '4b) Berechnungen zu real. Wert.'!$B$51:$B$56, 0)))/'4b) Berechnungen zu real. Wert.'!U$58),0)),"")</f>
        <v/>
      </c>
    </row>
    <row r="360" spans="2:20" ht="14.5" customHeight="1" thickBot="1">
      <c r="B360" s="932" t="str">
        <f t="shared" si="126"/>
        <v/>
      </c>
      <c r="C360" s="1010"/>
      <c r="D360" s="1011" t="str">
        <f t="shared" si="127"/>
        <v/>
      </c>
      <c r="E360" s="933" t="str">
        <f>IF(E$7=TRUE,IF($B360="","",IFERROR(IF($E$131="Nein",INDEX('4a) Berechnungen zu Planwerten'!E$37:E$57, MATCH($B360, '4a) Berechnungen zu Planwerten'!$B$37:$B$57, 0))/'4a) Berechnungen zu Planwerten'!E$58,INDEX('4b) Berechnungen zu real. Wert.'!E$37:E$57, MATCH($B360, '4b) Berechnungen zu real. Wert.'!$B$37:$B$57, 0))/'4b) Berechnungen zu real. Wert.'!E$58),0)),"")</f>
        <v/>
      </c>
      <c r="F360" s="933" t="str">
        <f>IF(F$7=TRUE,IF($B360="","",IFERROR(IF($E$131="Nein",INDEX('4a) Berechnungen zu Planwerten'!F$37:F$57, MATCH($B360, '4a) Berechnungen zu Planwerten'!$B$37:$B$57, 0))/'4a) Berechnungen zu Planwerten'!F$58,INDEX('4b) Berechnungen zu real. Wert.'!F$37:F$57, MATCH($B360, '4b) Berechnungen zu real. Wert.'!$B$37:$B$57, 0))/'4b) Berechnungen zu real. Wert.'!F$58),0)),"")</f>
        <v/>
      </c>
      <c r="G360" s="933" t="str">
        <f>IF(G$7=TRUE,IF($B360="","",IFERROR(IF($E$131="Nein",INDEX('4a) Berechnungen zu Planwerten'!G$37:G$57, MATCH($B360, '4a) Berechnungen zu Planwerten'!$B$37:$B$57, 0))/'4a) Berechnungen zu Planwerten'!G$58,INDEX('4b) Berechnungen zu real. Wert.'!G$37:G$57, MATCH($B360, '4b) Berechnungen zu real. Wert.'!$B$37:$B$57, 0))/'4b) Berechnungen zu real. Wert.'!G$58),0)),"")</f>
        <v/>
      </c>
      <c r="H360" s="933" t="str">
        <f>IF(H$7=TRUE,IF($B360="","",IFERROR(IF($E$131="Nein",INDEX('4a) Berechnungen zu Planwerten'!H$37:H$57, MATCH($B360, '4a) Berechnungen zu Planwerten'!$B$37:$B$57, 0))/'4a) Berechnungen zu Planwerten'!H$58,INDEX('4b) Berechnungen zu real. Wert.'!H$37:H$57, MATCH($B360, '4b) Berechnungen zu real. Wert.'!$B$37:$B$57, 0))/'4b) Berechnungen zu real. Wert.'!H$58),0)),"")</f>
        <v/>
      </c>
      <c r="I360" s="933" t="str">
        <f>IF(I$7=TRUE,IF($B360="","",IFERROR(IF($E$131="Nein",INDEX('4a) Berechnungen zu Planwerten'!I$37:I$57, MATCH($B360, '4a) Berechnungen zu Planwerten'!$B$37:$B$57, 0))/'4a) Berechnungen zu Planwerten'!I$58,INDEX('4b) Berechnungen zu real. Wert.'!I$37:I$57, MATCH($B360, '4b) Berechnungen zu real. Wert.'!$B$37:$B$57, 0))/'4b) Berechnungen zu real. Wert.'!I$58),0)),"")</f>
        <v/>
      </c>
      <c r="J360" s="933" t="str">
        <f>IF(J$7=TRUE,IF($B360="","",IFERROR(IF($E$131="Nein",INDEX('4a) Berechnungen zu Planwerten'!J$37:J$57, MATCH($B360, '4a) Berechnungen zu Planwerten'!$B$37:$B$57, 0))/'4a) Berechnungen zu Planwerten'!J$58,INDEX('4b) Berechnungen zu real. Wert.'!J$37:J$57, MATCH($B360, '4b) Berechnungen zu real. Wert.'!$B$37:$B$57, 0))/'4b) Berechnungen zu real. Wert.'!J$58),0)),"")</f>
        <v/>
      </c>
      <c r="K360" s="933" t="str">
        <f>IF(K$7=TRUE,IF($B360="","",IFERROR(IF($E$131="Nein",INDEX('4a) Berechnungen zu Planwerten'!K$37:K$57, MATCH($B360, '4a) Berechnungen zu Planwerten'!$B$37:$B$57, 0))/'4a) Berechnungen zu Planwerten'!K$58,INDEX('4b) Berechnungen zu real. Wert.'!K$37:K$57, MATCH($B360, '4b) Berechnungen zu real. Wert.'!$B$37:$B$57, 0))/'4b) Berechnungen zu real. Wert.'!K$58),0)),"")</f>
        <v/>
      </c>
      <c r="L360" s="933" t="str">
        <f>IF(L$7=TRUE,IF($B360="","",IFERROR(IF($E$131="Nein",INDEX('4a) Berechnungen zu Planwerten'!L$37:L$57, MATCH($B360, '4a) Berechnungen zu Planwerten'!$B$37:$B$57, 0))/'4a) Berechnungen zu Planwerten'!L$58,INDEX('4b) Berechnungen zu real. Wert.'!L$37:L$57, MATCH($B360, '4b) Berechnungen zu real. Wert.'!$B$37:$B$57, 0))/'4b) Berechnungen zu real. Wert.'!L$58),0)),"")</f>
        <v/>
      </c>
      <c r="M360" s="933" t="str">
        <f>IF(M$7=TRUE,IF($B360="","",IFERROR(IF($E$131="Nein",INDEX('4a) Berechnungen zu Planwerten'!M$37:M$57, MATCH($B360, '4a) Berechnungen zu Planwerten'!$B$37:$B$57, 0))/'4a) Berechnungen zu Planwerten'!M$58,INDEX('4b) Berechnungen zu real. Wert.'!M$37:M$57, MATCH($B360, '4b) Berechnungen zu real. Wert.'!$B$37:$B$57, 0))/'4b) Berechnungen zu real. Wert.'!M$58),0)),"")</f>
        <v/>
      </c>
      <c r="N360" s="933" t="str">
        <f>IF(N$7=TRUE,IF($B360="","",IFERROR(IF($E$131="Nein",INDEX('4a) Berechnungen zu Planwerten'!N$37:N$57, MATCH($B360, '4a) Berechnungen zu Planwerten'!$B$37:$B$57, 0))/'4a) Berechnungen zu Planwerten'!N$58,INDEX('4b) Berechnungen zu real. Wert.'!N$37:N$57, MATCH($B360, '4b) Berechnungen zu real. Wert.'!$B$37:$B$57, 0))/'4b) Berechnungen zu real. Wert.'!N$58),0)),"")</f>
        <v/>
      </c>
      <c r="O360" s="933" t="str">
        <f>IF(O$7=TRUE,IF($B360="","",IFERROR(IF($E$131="Nein",INDEX('4a) Berechnungen zu Planwerten'!O$37:O$57, MATCH($B360, '4a) Berechnungen zu Planwerten'!$B$37:$B$57, 0))/'4a) Berechnungen zu Planwerten'!O$58,INDEX('4b) Berechnungen zu real. Wert.'!O$37:O$57, MATCH($B360, '4b) Berechnungen zu real. Wert.'!$B$37:$B$57, 0))/'4b) Berechnungen zu real. Wert.'!O$58),0)),"")</f>
        <v/>
      </c>
      <c r="P360" s="1012" t="str">
        <f>IF(P$7=TRUE,IF($B360="","",IFERROR(IF($E$131="Nein",INDEX('4a) Berechnungen zu Planwerten'!P$37:P$57, MATCH($B360, '4a) Berechnungen zu Planwerten'!$B$37:$B$57, 0))/'4a) Berechnungen zu Planwerten'!P$58,INDEX('4b) Berechnungen zu real. Wert.'!P$37:P$57, MATCH($B360, '4b) Berechnungen zu real. Wert.'!$B$37:$B$57, 0))/'4b) Berechnungen zu real. Wert.'!P$58),0)),"")</f>
        <v/>
      </c>
      <c r="Q360" s="933" t="str">
        <f>IF(Q$7=TRUE,IF($B360="","",IFERROR(IF($E$131="Nein",INDEX('4a) Berechnungen zu Planwerten'!Q$37:Q$57, MATCH($B360, '4a) Berechnungen zu Planwerten'!$B$37:$B$57, 0))/'4a) Berechnungen zu Planwerten'!Q$58,INDEX('4b) Berechnungen zu real. Wert.'!Q$37:Q$57, MATCH($B360, '4b) Berechnungen zu real. Wert.'!$B$37:$B$57, 0))/'4b) Berechnungen zu real. Wert.'!Q$58),0)),"")</f>
        <v/>
      </c>
      <c r="R360" s="933" t="str">
        <f>IF(R$7=TRUE,IF($B360="","",IFERROR(IF($E$131="Nein",INDEX('4a) Berechnungen zu Planwerten'!R$37:R$57, MATCH($B360, '4a) Berechnungen zu Planwerten'!$B$37:$B$57, 0))/'4a) Berechnungen zu Planwerten'!R$58,INDEX('4b) Berechnungen zu real. Wert.'!R$37:R$57, MATCH($B360, '4b) Berechnungen zu real. Wert.'!$B$37:$B$57, 0))/'4b) Berechnungen zu real. Wert.'!R$58),0)),"")</f>
        <v/>
      </c>
      <c r="S360" s="1012" t="str">
        <f>IF(S$7=TRUE,IF($B360="","",IFERROR(IF($E$131="Nein",IF('4c) Berechnungen_MFS'!$E$99="Nein",INDEX('4a) Berechnungen zu Planwerten'!S$37:S$57, MATCH($B360, '4a) Berechnungen zu Planwerten'!$B$37:$B$57, 0))/'4a) Berechnungen zu Planwerten'!S$58,(INDEX('4a) Berechnungen zu Planwerten'!S$37:S$57, MATCH($B360, '4a) Berechnungen zu Planwerten'!$B$37:$B$57, 0))+INDEX('4a) Berechnungen zu Planwerten'!T$37:T$57, MATCH($B360, '4a) Berechnungen zu Planwerten'!$B$37:$B$57, 0)))/('4a) Berechnungen zu Planwerten'!S$58+'4a) Berechnungen zu Planwerten'!T$58)),IF('4c) Berechnungen_MFS'!$E$99="Nein",INDEX('4b) Berechnungen zu real. Wert.'!S$37:S$57, MATCH($B360, '4b) Berechnungen zu real. Wert.'!$B$37:$B$57, 0))/'4b) Berechnungen zu real. Wert.'!S$58,(INDEX('4b) Berechnungen zu real. Wert.'!S$37:S$57, MATCH($B360, '4b) Berechnungen zu real. Wert.'!$B$37:$B$57, 0))+INDEX('4b) Berechnungen zu real. Wert.'!T$37:T$57, MATCH($B360, '4b) Berechnungen zu real. Wert.'!$B$37:$B$57, 0)))/('4b) Berechnungen zu real. Wert.'!S$58+'4b) Berechnungen zu real. Wert.'!T$58))),0)),"")</f>
        <v/>
      </c>
      <c r="T360" s="934" t="str">
        <f>IF(R$7=TRUE,IF($B360="","",IFERROR(IF($E$131="Nein",INDEX('4a) Berechnungen zu Planwerten'!U$37:U$57, MATCH($B360, '4a) Berechnungen zu Planwerten'!$B$37:$B$57, 0))/'4a) Berechnungen zu Planwerten'!U$58,INDEX('4b) Berechnungen zu real. Wert.'!U$37:U$57, MATCH($B360, '4b) Berechnungen zu real. Wert.'!$B$37:$B$57, 0))/'4b) Berechnungen zu real. Wert.'!U$58),0)),"")</f>
        <v/>
      </c>
    </row>
    <row r="361" spans="2:20" ht="14.5" customHeight="1">
      <c r="B361" s="366" t="str">
        <f t="shared" si="126"/>
        <v/>
      </c>
      <c r="C361" s="373"/>
      <c r="D361" s="367" t="str">
        <f t="shared" si="127"/>
        <v/>
      </c>
      <c r="E361" s="380" t="str">
        <f>IF(E$7=TRUE,IF($B361="","",IFERROR(IF($E$131="Nein",INDEX('4a) Berechnungen zu Planwerten'!E$37:E$40, MATCH($B361, '4a) Berechnungen zu Planwerten'!$B$37:$B$40, 0))/'4a) Berechnungen zu Planwerten'!E$58,INDEX('4b) Berechnungen zu real. Wert.'!E$37:E$40, MATCH($B361, '4b) Berechnungen zu real. Wert.'!$B$37:$B$40, 0))/'4b) Berechnungen zu real. Wert.'!E$58),0)),"")</f>
        <v/>
      </c>
      <c r="F361" s="381" t="str">
        <f>IF(F$7=TRUE,IF($B361="","",IFERROR(IF($E$131="Nein",INDEX('4a) Berechnungen zu Planwerten'!F$37:F$40, MATCH($B361, '4a) Berechnungen zu Planwerten'!$B$37:$B$40, 0))/'4a) Berechnungen zu Planwerten'!F$58,INDEX('4b) Berechnungen zu real. Wert.'!F$37:F$40, MATCH($B361, '4b) Berechnungen zu real. Wert.'!$B$37:$B$40, 0))/'4b) Berechnungen zu real. Wert.'!F$58),0)),"")</f>
        <v/>
      </c>
      <c r="G361" s="381" t="str">
        <f>IF(G$7=TRUE,IF($B361="","",IFERROR(IF($E$131="Nein",INDEX('4a) Berechnungen zu Planwerten'!G$37:G$40, MATCH($B361, '4a) Berechnungen zu Planwerten'!$B$37:$B$40, 0))/'4a) Berechnungen zu Planwerten'!G$58,INDEX('4b) Berechnungen zu real. Wert.'!G$37:G$40, MATCH($B361, '4b) Berechnungen zu real. Wert.'!$B$37:$B$40, 0))/'4b) Berechnungen zu real. Wert.'!G$58),0)),"")</f>
        <v/>
      </c>
      <c r="H361" s="381" t="str">
        <f>IF(H$7=TRUE,IF($B361="","",IFERROR(IF($E$131="Nein",INDEX('4a) Berechnungen zu Planwerten'!H$37:H$40, MATCH($B361, '4a) Berechnungen zu Planwerten'!$B$37:$B$40, 0))/'4a) Berechnungen zu Planwerten'!H$58,INDEX('4b) Berechnungen zu real. Wert.'!H$37:H$40, MATCH($B361, '4b) Berechnungen zu real. Wert.'!$B$37:$B$40, 0))/'4b) Berechnungen zu real. Wert.'!H$58),0)),"")</f>
        <v/>
      </c>
      <c r="I361" s="381" t="str">
        <f>IF(I$7=TRUE,IF($B361="","",IFERROR(IF($E$131="Nein",INDEX('4a) Berechnungen zu Planwerten'!I$37:I$40, MATCH($B361, '4a) Berechnungen zu Planwerten'!$B$37:$B$40, 0))/'4a) Berechnungen zu Planwerten'!I$58,INDEX('4b) Berechnungen zu real. Wert.'!I$37:I$40, MATCH($B361, '4b) Berechnungen zu real. Wert.'!$B$37:$B$40, 0))/'4b) Berechnungen zu real. Wert.'!I$58),0)),"")</f>
        <v/>
      </c>
      <c r="J361" s="381" t="str">
        <f>IF(J$7=TRUE,IF($B361="","",IFERROR(IF($E$131="Nein",INDEX('4a) Berechnungen zu Planwerten'!J$37:J$40, MATCH($B361, '4a) Berechnungen zu Planwerten'!$B$37:$B$40, 0))/'4a) Berechnungen zu Planwerten'!J$58,INDEX('4b) Berechnungen zu real. Wert.'!J$37:J$40, MATCH($B361, '4b) Berechnungen zu real. Wert.'!$B$37:$B$40, 0))/'4b) Berechnungen zu real. Wert.'!J$58),0)),"")</f>
        <v/>
      </c>
      <c r="K361" s="381" t="str">
        <f>IF(K$7=TRUE,IF($B361="","",IFERROR(IF($E$131="Nein",INDEX('4a) Berechnungen zu Planwerten'!K$37:K$40, MATCH($B361, '4a) Berechnungen zu Planwerten'!$B$37:$B$40, 0))/'4a) Berechnungen zu Planwerten'!K$58,INDEX('4b) Berechnungen zu real. Wert.'!K$37:K$40, MATCH($B361, '4b) Berechnungen zu real. Wert.'!$B$37:$B$40, 0))/'4b) Berechnungen zu real. Wert.'!K$58),0)),"")</f>
        <v/>
      </c>
      <c r="L361" s="381" t="str">
        <f>IF(L$7=TRUE,IF($B361="","",IFERROR(IF($E$131="Nein",INDEX('4a) Berechnungen zu Planwerten'!L$37:L$40, MATCH($B361, '4a) Berechnungen zu Planwerten'!$B$37:$B$40, 0))/'4a) Berechnungen zu Planwerten'!L$58,INDEX('4b) Berechnungen zu real. Wert.'!L$37:L$40, MATCH($B361, '4b) Berechnungen zu real. Wert.'!$B$37:$B$40, 0))/'4b) Berechnungen zu real. Wert.'!L$58),0)),"")</f>
        <v/>
      </c>
      <c r="M361" s="381" t="str">
        <f>IF(M$7=TRUE,IF($B361="","",IFERROR(IF($E$131="Nein",INDEX('4a) Berechnungen zu Planwerten'!M$37:M$40, MATCH($B361, '4a) Berechnungen zu Planwerten'!$B$37:$B$40, 0))/'4a) Berechnungen zu Planwerten'!M$58,INDEX('4b) Berechnungen zu real. Wert.'!M$37:M$40, MATCH($B361, '4b) Berechnungen zu real. Wert.'!$B$37:$B$40, 0))/'4b) Berechnungen zu real. Wert.'!M$58),0)),"")</f>
        <v/>
      </c>
      <c r="N361" s="381" t="str">
        <f>IF(N$7=TRUE,IF($B361="","",IFERROR(IF($E$131="Nein",INDEX('4a) Berechnungen zu Planwerten'!N$37:N$40, MATCH($B361, '4a) Berechnungen zu Planwerten'!$B$37:$B$40, 0))/'4a) Berechnungen zu Planwerten'!N$58,INDEX('4b) Berechnungen zu real. Wert.'!N$37:N$40, MATCH($B361, '4b) Berechnungen zu real. Wert.'!$B$37:$B$40, 0))/'4b) Berechnungen zu real. Wert.'!N$58),0)),"")</f>
        <v/>
      </c>
      <c r="O361" s="381" t="str">
        <f>IF(O$7=TRUE,IF($B361="","",IFERROR(IF($E$131="Nein",INDEX('4a) Berechnungen zu Planwerten'!O$37:O$40, MATCH($B361, '4a) Berechnungen zu Planwerten'!$B$37:$B$40, 0))/'4a) Berechnungen zu Planwerten'!O$58,INDEX('4b) Berechnungen zu real. Wert.'!O$37:O$40, MATCH($B361, '4b) Berechnungen zu real. Wert.'!$B$37:$B$40, 0))/'4b) Berechnungen zu real. Wert.'!O$58),0)),"")</f>
        <v/>
      </c>
      <c r="P361" s="382" t="str">
        <f>IF(P$7=TRUE,IF($B361="","",IFERROR(IF($E$131="Nein",INDEX('4a) Berechnungen zu Planwerten'!P$37:P$40, MATCH($B361, '4a) Berechnungen zu Planwerten'!$B$37:$B$40, 0))/'4a) Berechnungen zu Planwerten'!P$58,INDEX('4b) Berechnungen zu real. Wert.'!P$37:P$40, MATCH($B361, '4b) Berechnungen zu real. Wert.'!$B$37:$B$40, 0))/'4b) Berechnungen zu real. Wert.'!P$58),0)),"")</f>
        <v/>
      </c>
      <c r="Q361" s="381" t="str">
        <f>IF(Q$7=TRUE,IF($B361="","",IFERROR(IF($E$131="Nein",INDEX('4a) Berechnungen zu Planwerten'!Q$37:Q$40, MATCH($B361, '4a) Berechnungen zu Planwerten'!$B$37:$B$40, 0))/'4a) Berechnungen zu Planwerten'!Q$58,INDEX('4b) Berechnungen zu real. Wert.'!Q$37:Q$40, MATCH($B361, '4b) Berechnungen zu real. Wert.'!$B$37:$B$40, 0))/'4b) Berechnungen zu real. Wert.'!Q$58),0)),"")</f>
        <v/>
      </c>
      <c r="R361" s="381" t="str">
        <f>IF(R$7=TRUE,IF($B361="","",IFERROR(IF($E$131="Nein",INDEX('4a) Berechnungen zu Planwerten'!R$37:R$40, MATCH($B361, '4a) Berechnungen zu Planwerten'!$B$37:$B$40, 0))/'4a) Berechnungen zu Planwerten'!R$58,INDEX('4b) Berechnungen zu real. Wert.'!R$37:R$40, MATCH($B361, '4b) Berechnungen zu real. Wert.'!$B$37:$B$40, 0))/'4b) Berechnungen zu real. Wert.'!R$58),0)),"")</f>
        <v/>
      </c>
      <c r="S361" s="382" t="str">
        <f>IF(S$7=TRUE,IF($B361="","",IFERROR(IF($E$131="Nein",IF('4c) Berechnungen_MFS'!$E$99="Nein",INDEX('4a) Berechnungen zu Planwerten'!S$37:S$40, MATCH($B361, '4a) Berechnungen zu Planwerten'!$B$37:$B$40, 0))/'4a) Berechnungen zu Planwerten'!S$58,(INDEX('4a) Berechnungen zu Planwerten'!S$37:S$40, MATCH($B361, '4a) Berechnungen zu Planwerten'!$B$37:$B$40, 0))+INDEX('4a) Berechnungen zu Planwerten'!T$37:T$40, MATCH($B361, '4a) Berechnungen zu Planwerten'!$B$37:$B$40, 0)))/('4a) Berechnungen zu Planwerten'!S$58+'4a) Berechnungen zu Planwerten'!T$58)),IF('4c) Berechnungen_MFS'!$E$99="Nein",INDEX('4b) Berechnungen zu real. Wert.'!S$37:S$40, MATCH($B361, '4b) Berechnungen zu real. Wert.'!$B$37:$B$40, 0))/'4b) Berechnungen zu real. Wert.'!S$58,(INDEX('4b) Berechnungen zu real. Wert.'!S$37:S$40, MATCH($B361, '4b) Berechnungen zu real. Wert.'!$B$37:$B$40, 0))+INDEX('4b) Berechnungen zu real. Wert.'!T$37:T$40, MATCH($B361, '4b) Berechnungen zu real. Wert.'!$B$37:$B$40, 0)))/('4b) Berechnungen zu real. Wert.'!S$58+'4b) Berechnungen zu real. Wert.'!T$58))),0)),"")</f>
        <v/>
      </c>
      <c r="T361" s="383" t="str">
        <f>IF(T$7=TRUE,IF($B361="","",IFERROR(IF($E$131="Nein",INDEX('4a) Berechnungen zu Planwerten'!U$37:U$40, MATCH($B361, '4a) Berechnungen zu Planwerten'!$B$37:$B$40, 0))/'4a) Berechnungen zu Planwerten'!U$58,INDEX('4b) Berechnungen zu real. Wert.'!U$37:U$40, MATCH($B361, '4b) Berechnungen zu real. Wert.'!$B$37:$B$40, 0))/'4b) Berechnungen zu real. Wert.'!U$58),0)),"")</f>
        <v/>
      </c>
    </row>
    <row r="362" spans="2:20" ht="14.5" customHeight="1">
      <c r="B362" s="980" t="str">
        <f t="shared" si="126"/>
        <v/>
      </c>
      <c r="C362" s="869"/>
      <c r="D362" s="941" t="str">
        <f t="shared" si="127"/>
        <v/>
      </c>
      <c r="E362" s="884" t="str">
        <f>IF(E$7=TRUE,IF($B362="","",IFERROR(IF($E$131="Nein",INDEX('4a) Berechnungen zu Planwerten'!E$37:E$40, MATCH($B362, '4a) Berechnungen zu Planwerten'!$B$37:$B$40, 0))/'4a) Berechnungen zu Planwerten'!E$58,INDEX('4b) Berechnungen zu real. Wert.'!E$37:E$40, MATCH($B362, '4b) Berechnungen zu real. Wert.'!$B$37:$B$40, 0))/'4b) Berechnungen zu real. Wert.'!E$58),0)),"")</f>
        <v/>
      </c>
      <c r="F362" s="880" t="str">
        <f>IF(F$7=TRUE,IF($B362="","",IFERROR(IF($E$131="Nein",INDEX('4a) Berechnungen zu Planwerten'!F$37:F$40, MATCH($B362, '4a) Berechnungen zu Planwerten'!$B$37:$B$40, 0))/'4a) Berechnungen zu Planwerten'!F$58,INDEX('4b) Berechnungen zu real. Wert.'!F$37:F$40, MATCH($B362, '4b) Berechnungen zu real. Wert.'!$B$37:$B$40, 0))/'4b) Berechnungen zu real. Wert.'!F$58),0)),"")</f>
        <v/>
      </c>
      <c r="G362" s="880" t="str">
        <f>IF(G$7=TRUE,IF($B362="","",IFERROR(IF($E$131="Nein",INDEX('4a) Berechnungen zu Planwerten'!G$37:G$40, MATCH($B362, '4a) Berechnungen zu Planwerten'!$B$37:$B$40, 0))/'4a) Berechnungen zu Planwerten'!G$58,INDEX('4b) Berechnungen zu real. Wert.'!G$37:G$40, MATCH($B362, '4b) Berechnungen zu real. Wert.'!$B$37:$B$40, 0))/'4b) Berechnungen zu real. Wert.'!G$58),0)),"")</f>
        <v/>
      </c>
      <c r="H362" s="880" t="str">
        <f>IF(H$7=TRUE,IF($B362="","",IFERROR(IF($E$131="Nein",INDEX('4a) Berechnungen zu Planwerten'!H$37:H$40, MATCH($B362, '4a) Berechnungen zu Planwerten'!$B$37:$B$40, 0))/'4a) Berechnungen zu Planwerten'!H$58,INDEX('4b) Berechnungen zu real. Wert.'!H$37:H$40, MATCH($B362, '4b) Berechnungen zu real. Wert.'!$B$37:$B$40, 0))/'4b) Berechnungen zu real. Wert.'!H$58),0)),"")</f>
        <v/>
      </c>
      <c r="I362" s="880" t="str">
        <f>IF(I$7=TRUE,IF($B362="","",IFERROR(IF($E$131="Nein",INDEX('4a) Berechnungen zu Planwerten'!I$37:I$40, MATCH($B362, '4a) Berechnungen zu Planwerten'!$B$37:$B$40, 0))/'4a) Berechnungen zu Planwerten'!I$58,INDEX('4b) Berechnungen zu real. Wert.'!I$37:I$40, MATCH($B362, '4b) Berechnungen zu real. Wert.'!$B$37:$B$40, 0))/'4b) Berechnungen zu real. Wert.'!I$58),0)),"")</f>
        <v/>
      </c>
      <c r="J362" s="880" t="str">
        <f>IF(J$7=TRUE,IF($B362="","",IFERROR(IF($E$131="Nein",INDEX('4a) Berechnungen zu Planwerten'!J$37:J$40, MATCH($B362, '4a) Berechnungen zu Planwerten'!$B$37:$B$40, 0))/'4a) Berechnungen zu Planwerten'!J$58,INDEX('4b) Berechnungen zu real. Wert.'!J$37:J$40, MATCH($B362, '4b) Berechnungen zu real. Wert.'!$B$37:$B$40, 0))/'4b) Berechnungen zu real. Wert.'!J$58),0)),"")</f>
        <v/>
      </c>
      <c r="K362" s="880" t="str">
        <f>IF(K$7=TRUE,IF($B362="","",IFERROR(IF($E$131="Nein",INDEX('4a) Berechnungen zu Planwerten'!K$37:K$40, MATCH($B362, '4a) Berechnungen zu Planwerten'!$B$37:$B$40, 0))/'4a) Berechnungen zu Planwerten'!K$58,INDEX('4b) Berechnungen zu real. Wert.'!K$37:K$40, MATCH($B362, '4b) Berechnungen zu real. Wert.'!$B$37:$B$40, 0))/'4b) Berechnungen zu real. Wert.'!K$58),0)),"")</f>
        <v/>
      </c>
      <c r="L362" s="880" t="str">
        <f>IF(L$7=TRUE,IF($B362="","",IFERROR(IF($E$131="Nein",INDEX('4a) Berechnungen zu Planwerten'!L$37:L$40, MATCH($B362, '4a) Berechnungen zu Planwerten'!$B$37:$B$40, 0))/'4a) Berechnungen zu Planwerten'!L$58,INDEX('4b) Berechnungen zu real. Wert.'!L$37:L$40, MATCH($B362, '4b) Berechnungen zu real. Wert.'!$B$37:$B$40, 0))/'4b) Berechnungen zu real. Wert.'!L$58),0)),"")</f>
        <v/>
      </c>
      <c r="M362" s="880" t="str">
        <f>IF(M$7=TRUE,IF($B362="","",IFERROR(IF($E$131="Nein",INDEX('4a) Berechnungen zu Planwerten'!M$37:M$40, MATCH($B362, '4a) Berechnungen zu Planwerten'!$B$37:$B$40, 0))/'4a) Berechnungen zu Planwerten'!M$58,INDEX('4b) Berechnungen zu real. Wert.'!M$37:M$40, MATCH($B362, '4b) Berechnungen zu real. Wert.'!$B$37:$B$40, 0))/'4b) Berechnungen zu real. Wert.'!M$58),0)),"")</f>
        <v/>
      </c>
      <c r="N362" s="880" t="str">
        <f>IF(N$7=TRUE,IF($B362="","",IFERROR(IF($E$131="Nein",INDEX('4a) Berechnungen zu Planwerten'!N$37:N$40, MATCH($B362, '4a) Berechnungen zu Planwerten'!$B$37:$B$40, 0))/'4a) Berechnungen zu Planwerten'!N$58,INDEX('4b) Berechnungen zu real. Wert.'!N$37:N$40, MATCH($B362, '4b) Berechnungen zu real. Wert.'!$B$37:$B$40, 0))/'4b) Berechnungen zu real. Wert.'!N$58),0)),"")</f>
        <v/>
      </c>
      <c r="O362" s="880" t="str">
        <f>IF(O$7=TRUE,IF($B362="","",IFERROR(IF($E$131="Nein",INDEX('4a) Berechnungen zu Planwerten'!O$37:O$40, MATCH($B362, '4a) Berechnungen zu Planwerten'!$B$37:$B$40, 0))/'4a) Berechnungen zu Planwerten'!O$58,INDEX('4b) Berechnungen zu real. Wert.'!O$37:O$40, MATCH($B362, '4b) Berechnungen zu real. Wert.'!$B$37:$B$40, 0))/'4b) Berechnungen zu real. Wert.'!O$58),0)),"")</f>
        <v/>
      </c>
      <c r="P362" s="870" t="str">
        <f>IF(P$7=TRUE,IF($B362="","",IFERROR(IF($E$131="Nein",INDEX('4a) Berechnungen zu Planwerten'!P$37:P$40, MATCH($B362, '4a) Berechnungen zu Planwerten'!$B$37:$B$40, 0))/'4a) Berechnungen zu Planwerten'!P$58,INDEX('4b) Berechnungen zu real. Wert.'!P$37:P$40, MATCH($B362, '4b) Berechnungen zu real. Wert.'!$B$37:$B$40, 0))/'4b) Berechnungen zu real. Wert.'!P$58),0)),"")</f>
        <v/>
      </c>
      <c r="Q362" s="880" t="str">
        <f>IF(Q$7=TRUE,IF($B362="","",IFERROR(IF($E$131="Nein",INDEX('4a) Berechnungen zu Planwerten'!Q$37:Q$40, MATCH($B362, '4a) Berechnungen zu Planwerten'!$B$37:$B$40, 0))/'4a) Berechnungen zu Planwerten'!Q$58,INDEX('4b) Berechnungen zu real. Wert.'!Q$37:Q$40, MATCH($B362, '4b) Berechnungen zu real. Wert.'!$B$37:$B$40, 0))/'4b) Berechnungen zu real. Wert.'!Q$58),0)),"")</f>
        <v/>
      </c>
      <c r="R362" s="880" t="str">
        <f>IF(R$7=TRUE,IF($B362="","",IFERROR(IF($E$131="Nein",INDEX('4a) Berechnungen zu Planwerten'!R$37:R$40, MATCH($B362, '4a) Berechnungen zu Planwerten'!$B$37:$B$40, 0))/'4a) Berechnungen zu Planwerten'!R$58,INDEX('4b) Berechnungen zu real. Wert.'!R$37:R$40, MATCH($B362, '4b) Berechnungen zu real. Wert.'!$B$37:$B$40, 0))/'4b) Berechnungen zu real. Wert.'!R$58),0)),"")</f>
        <v/>
      </c>
      <c r="S362" s="870" t="str">
        <f>IF(S$7=TRUE,IF($B362="","",IFERROR(IF($E$131="Nein",IF('4c) Berechnungen_MFS'!$E$99="Nein",INDEX('4a) Berechnungen zu Planwerten'!S$37:S$40, MATCH($B362, '4a) Berechnungen zu Planwerten'!$B$37:$B$40, 0))/'4a) Berechnungen zu Planwerten'!S$58,(INDEX('4a) Berechnungen zu Planwerten'!S$37:S$40, MATCH($B362, '4a) Berechnungen zu Planwerten'!$B$37:$B$40, 0))+INDEX('4a) Berechnungen zu Planwerten'!T$37:T$40, MATCH($B362, '4a) Berechnungen zu Planwerten'!$B$37:$B$40, 0)))/('4a) Berechnungen zu Planwerten'!S$58+'4a) Berechnungen zu Planwerten'!T$58)),IF('4c) Berechnungen_MFS'!$E$99="Nein",INDEX('4b) Berechnungen zu real. Wert.'!S$37:S$40, MATCH($B362, '4b) Berechnungen zu real. Wert.'!$B$37:$B$40, 0))/'4b) Berechnungen zu real. Wert.'!S$58,(INDEX('4b) Berechnungen zu real. Wert.'!S$37:S$40, MATCH($B362, '4b) Berechnungen zu real. Wert.'!$B$37:$B$40, 0))+INDEX('4b) Berechnungen zu real. Wert.'!T$37:T$40, MATCH($B362, '4b) Berechnungen zu real. Wert.'!$B$37:$B$40, 0)))/('4b) Berechnungen zu real. Wert.'!S$58+'4b) Berechnungen zu real. Wert.'!T$58))),0)),"")</f>
        <v/>
      </c>
      <c r="T362" s="990" t="str">
        <f>IF(T$7=TRUE,IF($B362="","",IFERROR(IF($E$131="Nein",INDEX('4a) Berechnungen zu Planwerten'!U$37:U$40, MATCH($B362, '4a) Berechnungen zu Planwerten'!$B$37:$B$40, 0))/'4a) Berechnungen zu Planwerten'!U$58,INDEX('4b) Berechnungen zu real. Wert.'!U$37:U$40, MATCH($B362, '4b) Berechnungen zu real. Wert.'!$B$37:$B$40, 0))/'4b) Berechnungen zu real. Wert.'!U$58),0)),"")</f>
        <v/>
      </c>
    </row>
    <row r="363" spans="2:20" ht="14.5" customHeight="1">
      <c r="B363" s="363" t="str">
        <f t="shared" si="126"/>
        <v/>
      </c>
      <c r="C363" s="372"/>
      <c r="D363" s="367" t="str">
        <f t="shared" si="127"/>
        <v/>
      </c>
      <c r="E363" s="1013" t="str">
        <f>IF(E$7=TRUE,IF($B363="","",IFERROR(IF($E$131="Nein",INDEX('4a) Berechnungen zu Planwerten'!E$37:E$40, MATCH($B363, '4a) Berechnungen zu Planwerten'!$B$37:$B$40, 0))/'4a) Berechnungen zu Planwerten'!E$58,INDEX('4b) Berechnungen zu real. Wert.'!E$37:E$40, MATCH($B363, '4b) Berechnungen zu real. Wert.'!$B$37:$B$40, 0))/'4b) Berechnungen zu real. Wert.'!E$58),0)),"")</f>
        <v/>
      </c>
      <c r="F363" s="855" t="str">
        <f>IF(F$7=TRUE,IF($B363="","",IFERROR(IF($E$131="Nein",INDEX('4a) Berechnungen zu Planwerten'!F$37:F$40, MATCH($B363, '4a) Berechnungen zu Planwerten'!$B$37:$B$40, 0))/'4a) Berechnungen zu Planwerten'!F$58,INDEX('4b) Berechnungen zu real. Wert.'!F$37:F$40, MATCH($B363, '4b) Berechnungen zu real. Wert.'!$B$37:$B$40, 0))/'4b) Berechnungen zu real. Wert.'!F$58),0)),"")</f>
        <v/>
      </c>
      <c r="G363" s="855" t="str">
        <f>IF(G$7=TRUE,IF($B363="","",IFERROR(IF($E$131="Nein",INDEX('4a) Berechnungen zu Planwerten'!G$37:G$40, MATCH($B363, '4a) Berechnungen zu Planwerten'!$B$37:$B$40, 0))/'4a) Berechnungen zu Planwerten'!G$58,INDEX('4b) Berechnungen zu real. Wert.'!G$37:G$40, MATCH($B363, '4b) Berechnungen zu real. Wert.'!$B$37:$B$40, 0))/'4b) Berechnungen zu real. Wert.'!G$58),0)),"")</f>
        <v/>
      </c>
      <c r="H363" s="855" t="str">
        <f>IF(H$7=TRUE,IF($B363="","",IFERROR(IF($E$131="Nein",INDEX('4a) Berechnungen zu Planwerten'!H$37:H$40, MATCH($B363, '4a) Berechnungen zu Planwerten'!$B$37:$B$40, 0))/'4a) Berechnungen zu Planwerten'!H$58,INDEX('4b) Berechnungen zu real. Wert.'!H$37:H$40, MATCH($B363, '4b) Berechnungen zu real. Wert.'!$B$37:$B$40, 0))/'4b) Berechnungen zu real. Wert.'!H$58),0)),"")</f>
        <v/>
      </c>
      <c r="I363" s="855" t="str">
        <f>IF(I$7=TRUE,IF($B363="","",IFERROR(IF($E$131="Nein",INDEX('4a) Berechnungen zu Planwerten'!I$37:I$40, MATCH($B363, '4a) Berechnungen zu Planwerten'!$B$37:$B$40, 0))/'4a) Berechnungen zu Planwerten'!I$58,INDEX('4b) Berechnungen zu real. Wert.'!I$37:I$40, MATCH($B363, '4b) Berechnungen zu real. Wert.'!$B$37:$B$40, 0))/'4b) Berechnungen zu real. Wert.'!I$58),0)),"")</f>
        <v/>
      </c>
      <c r="J363" s="855" t="str">
        <f>IF(J$7=TRUE,IF($B363="","",IFERROR(IF($E$131="Nein",INDEX('4a) Berechnungen zu Planwerten'!J$37:J$40, MATCH($B363, '4a) Berechnungen zu Planwerten'!$B$37:$B$40, 0))/'4a) Berechnungen zu Planwerten'!J$58,INDEX('4b) Berechnungen zu real. Wert.'!J$37:J$40, MATCH($B363, '4b) Berechnungen zu real. Wert.'!$B$37:$B$40, 0))/'4b) Berechnungen zu real. Wert.'!J$58),0)),"")</f>
        <v/>
      </c>
      <c r="K363" s="855" t="str">
        <f>IF(K$7=TRUE,IF($B363="","",IFERROR(IF($E$131="Nein",INDEX('4a) Berechnungen zu Planwerten'!K$37:K$40, MATCH($B363, '4a) Berechnungen zu Planwerten'!$B$37:$B$40, 0))/'4a) Berechnungen zu Planwerten'!K$58,INDEX('4b) Berechnungen zu real. Wert.'!K$37:K$40, MATCH($B363, '4b) Berechnungen zu real. Wert.'!$B$37:$B$40, 0))/'4b) Berechnungen zu real. Wert.'!K$58),0)),"")</f>
        <v/>
      </c>
      <c r="L363" s="855" t="str">
        <f>IF(L$7=TRUE,IF($B363="","",IFERROR(IF($E$131="Nein",INDEX('4a) Berechnungen zu Planwerten'!L$37:L$40, MATCH($B363, '4a) Berechnungen zu Planwerten'!$B$37:$B$40, 0))/'4a) Berechnungen zu Planwerten'!L$58,INDEX('4b) Berechnungen zu real. Wert.'!L$37:L$40, MATCH($B363, '4b) Berechnungen zu real. Wert.'!$B$37:$B$40, 0))/'4b) Berechnungen zu real. Wert.'!L$58),0)),"")</f>
        <v/>
      </c>
      <c r="M363" s="855" t="str">
        <f>IF(M$7=TRUE,IF($B363="","",IFERROR(IF($E$131="Nein",INDEX('4a) Berechnungen zu Planwerten'!M$37:M$40, MATCH($B363, '4a) Berechnungen zu Planwerten'!$B$37:$B$40, 0))/'4a) Berechnungen zu Planwerten'!M$58,INDEX('4b) Berechnungen zu real. Wert.'!M$37:M$40, MATCH($B363, '4b) Berechnungen zu real. Wert.'!$B$37:$B$40, 0))/'4b) Berechnungen zu real. Wert.'!M$58),0)),"")</f>
        <v/>
      </c>
      <c r="N363" s="855" t="str">
        <f>IF(N$7=TRUE,IF($B363="","",IFERROR(IF($E$131="Nein",INDEX('4a) Berechnungen zu Planwerten'!N$37:N$40, MATCH($B363, '4a) Berechnungen zu Planwerten'!$B$37:$B$40, 0))/'4a) Berechnungen zu Planwerten'!N$58,INDEX('4b) Berechnungen zu real. Wert.'!N$37:N$40, MATCH($B363, '4b) Berechnungen zu real. Wert.'!$B$37:$B$40, 0))/'4b) Berechnungen zu real. Wert.'!N$58),0)),"")</f>
        <v/>
      </c>
      <c r="O363" s="855" t="str">
        <f>IF(O$7=TRUE,IF($B363="","",IFERROR(IF($E$131="Nein",INDEX('4a) Berechnungen zu Planwerten'!O$37:O$40, MATCH($B363, '4a) Berechnungen zu Planwerten'!$B$37:$B$40, 0))/'4a) Berechnungen zu Planwerten'!O$58,INDEX('4b) Berechnungen zu real. Wert.'!O$37:O$40, MATCH($B363, '4b) Berechnungen zu real. Wert.'!$B$37:$B$40, 0))/'4b) Berechnungen zu real. Wert.'!O$58),0)),"")</f>
        <v/>
      </c>
      <c r="P363" s="856" t="str">
        <f>IF(P$7=TRUE,IF($B363="","",IFERROR(IF($E$131="Nein",INDEX('4a) Berechnungen zu Planwerten'!P$37:P$40, MATCH($B363, '4a) Berechnungen zu Planwerten'!$B$37:$B$40, 0))/'4a) Berechnungen zu Planwerten'!P$58,INDEX('4b) Berechnungen zu real. Wert.'!P$37:P$40, MATCH($B363, '4b) Berechnungen zu real. Wert.'!$B$37:$B$40, 0))/'4b) Berechnungen zu real. Wert.'!P$58),0)),"")</f>
        <v/>
      </c>
      <c r="Q363" s="855" t="str">
        <f>IF(Q$7=TRUE,IF($B363="","",IFERROR(IF($E$131="Nein",INDEX('4a) Berechnungen zu Planwerten'!Q$37:Q$40, MATCH($B363, '4a) Berechnungen zu Planwerten'!$B$37:$B$40, 0))/'4a) Berechnungen zu Planwerten'!Q$58,INDEX('4b) Berechnungen zu real. Wert.'!Q$37:Q$40, MATCH($B363, '4b) Berechnungen zu real. Wert.'!$B$37:$B$40, 0))/'4b) Berechnungen zu real. Wert.'!Q$58),0)),"")</f>
        <v/>
      </c>
      <c r="R363" s="855" t="str">
        <f>IF(R$7=TRUE,IF($B363="","",IFERROR(IF($E$131="Nein",INDEX('4a) Berechnungen zu Planwerten'!R$37:R$40, MATCH($B363, '4a) Berechnungen zu Planwerten'!$B$37:$B$40, 0))/'4a) Berechnungen zu Planwerten'!R$58,INDEX('4b) Berechnungen zu real. Wert.'!R$37:R$40, MATCH($B363, '4b) Berechnungen zu real. Wert.'!$B$37:$B$40, 0))/'4b) Berechnungen zu real. Wert.'!R$58),0)),"")</f>
        <v/>
      </c>
      <c r="S363" s="390" t="str">
        <f>IF(S$7=TRUE,IF($B363="","",IFERROR(IF($E$131="Nein",IF('4c) Berechnungen_MFS'!$E$99="Nein",INDEX('4a) Berechnungen zu Planwerten'!S$37:S$40, MATCH($B363, '4a) Berechnungen zu Planwerten'!$B$37:$B$40, 0))/'4a) Berechnungen zu Planwerten'!S$58,(INDEX('4a) Berechnungen zu Planwerten'!S$37:S$40, MATCH($B363, '4a) Berechnungen zu Planwerten'!$B$37:$B$40, 0))+INDEX('4a) Berechnungen zu Planwerten'!T$37:T$40, MATCH($B363, '4a) Berechnungen zu Planwerten'!$B$37:$B$40, 0)))/('4a) Berechnungen zu Planwerten'!S$58+'4a) Berechnungen zu Planwerten'!T$58)),IF('4c) Berechnungen_MFS'!$E$99="Nein",INDEX('4b) Berechnungen zu real. Wert.'!S$37:S$40, MATCH($B363, '4b) Berechnungen zu real. Wert.'!$B$37:$B$40, 0))/'4b) Berechnungen zu real. Wert.'!S$58,(INDEX('4b) Berechnungen zu real. Wert.'!S$37:S$40, MATCH($B363, '4b) Berechnungen zu real. Wert.'!$B$37:$B$40, 0))+INDEX('4b) Berechnungen zu real. Wert.'!T$37:T$40, MATCH($B363, '4b) Berechnungen zu real. Wert.'!$B$37:$B$40, 0)))/('4b) Berechnungen zu real. Wert.'!S$58+'4b) Berechnungen zu real. Wert.'!T$58))),0)),"")</f>
        <v/>
      </c>
      <c r="T363" s="854" t="str">
        <f>IF(T$7=TRUE,IF($B363="","",IFERROR(IF($E$131="Nein",INDEX('4a) Berechnungen zu Planwerten'!U$37:U$40, MATCH($B363, '4a) Berechnungen zu Planwerten'!$B$37:$B$40, 0))/'4a) Berechnungen zu Planwerten'!U$58,INDEX('4b) Berechnungen zu real. Wert.'!U$37:U$40, MATCH($B363, '4b) Berechnungen zu real. Wert.'!$B$37:$B$40, 0))/'4b) Berechnungen zu real. Wert.'!U$58),0)),"")</f>
        <v/>
      </c>
    </row>
    <row r="364" spans="2:20" ht="14.5" customHeight="1" thickBot="1">
      <c r="B364" s="1059" t="str">
        <f t="shared" si="126"/>
        <v/>
      </c>
      <c r="C364" s="992"/>
      <c r="D364" s="1060" t="str">
        <f t="shared" si="127"/>
        <v/>
      </c>
      <c r="E364" s="1005" t="str">
        <f>IF(E$7=TRUE,IF($B364="","",IFERROR(IF($E$131="Nein",INDEX('4a) Berechnungen zu Planwerten'!E$37:E$40, MATCH($B364, '4a) Berechnungen zu Planwerten'!$B$37:$B$40, 0))/'4a) Berechnungen zu Planwerten'!E$58,INDEX('4b) Berechnungen zu real. Wert.'!E$37:E$40, MATCH($B364, '4b) Berechnungen zu real. Wert.'!$B$37:$B$40, 0))/'4b) Berechnungen zu real. Wert.'!E$58),0)),"")</f>
        <v/>
      </c>
      <c r="F364" s="1002" t="str">
        <f>IF(F$7=TRUE,IF($B364="","",IFERROR(IF($E$131="Nein",INDEX('4a) Berechnungen zu Planwerten'!F$37:F$40, MATCH($B364, '4a) Berechnungen zu Planwerten'!$B$37:$B$40, 0))/'4a) Berechnungen zu Planwerten'!F$58,INDEX('4b) Berechnungen zu real. Wert.'!F$37:F$40, MATCH($B364, '4b) Berechnungen zu real. Wert.'!$B$37:$B$40, 0))/'4b) Berechnungen zu real. Wert.'!F$58),0)),"")</f>
        <v/>
      </c>
      <c r="G364" s="1002" t="str">
        <f>IF(G$7=TRUE,IF($B364="","",IFERROR(IF($E$131="Nein",INDEX('4a) Berechnungen zu Planwerten'!G$37:G$40, MATCH($B364, '4a) Berechnungen zu Planwerten'!$B$37:$B$40, 0))/'4a) Berechnungen zu Planwerten'!G$58,INDEX('4b) Berechnungen zu real. Wert.'!G$37:G$40, MATCH($B364, '4b) Berechnungen zu real. Wert.'!$B$37:$B$40, 0))/'4b) Berechnungen zu real. Wert.'!G$58),0)),"")</f>
        <v/>
      </c>
      <c r="H364" s="1002" t="str">
        <f>IF(H$7=TRUE,IF($B364="","",IFERROR(IF($E$131="Nein",INDEX('4a) Berechnungen zu Planwerten'!H$37:H$40, MATCH($B364, '4a) Berechnungen zu Planwerten'!$B$37:$B$40, 0))/'4a) Berechnungen zu Planwerten'!H$58,INDEX('4b) Berechnungen zu real. Wert.'!H$37:H$40, MATCH($B364, '4b) Berechnungen zu real. Wert.'!$B$37:$B$40, 0))/'4b) Berechnungen zu real. Wert.'!H$58),0)),"")</f>
        <v/>
      </c>
      <c r="I364" s="1002" t="str">
        <f>IF(I$7=TRUE,IF($B364="","",IFERROR(IF($E$131="Nein",INDEX('4a) Berechnungen zu Planwerten'!I$37:I$40, MATCH($B364, '4a) Berechnungen zu Planwerten'!$B$37:$B$40, 0))/'4a) Berechnungen zu Planwerten'!I$58,INDEX('4b) Berechnungen zu real. Wert.'!I$37:I$40, MATCH($B364, '4b) Berechnungen zu real. Wert.'!$B$37:$B$40, 0))/'4b) Berechnungen zu real. Wert.'!I$58),0)),"")</f>
        <v/>
      </c>
      <c r="J364" s="1002" t="str">
        <f>IF(J$7=TRUE,IF($B364="","",IFERROR(IF($E$131="Nein",INDEX('4a) Berechnungen zu Planwerten'!J$37:J$40, MATCH($B364, '4a) Berechnungen zu Planwerten'!$B$37:$B$40, 0))/'4a) Berechnungen zu Planwerten'!J$58,INDEX('4b) Berechnungen zu real. Wert.'!J$37:J$40, MATCH($B364, '4b) Berechnungen zu real. Wert.'!$B$37:$B$40, 0))/'4b) Berechnungen zu real. Wert.'!J$58),0)),"")</f>
        <v/>
      </c>
      <c r="K364" s="1002" t="str">
        <f>IF(K$7=TRUE,IF($B364="","",IFERROR(IF($E$131="Nein",INDEX('4a) Berechnungen zu Planwerten'!K$37:K$40, MATCH($B364, '4a) Berechnungen zu Planwerten'!$B$37:$B$40, 0))/'4a) Berechnungen zu Planwerten'!K$58,INDEX('4b) Berechnungen zu real. Wert.'!K$37:K$40, MATCH($B364, '4b) Berechnungen zu real. Wert.'!$B$37:$B$40, 0))/'4b) Berechnungen zu real. Wert.'!K$58),0)),"")</f>
        <v/>
      </c>
      <c r="L364" s="1002" t="str">
        <f>IF(L$7=TRUE,IF($B364="","",IFERROR(IF($E$131="Nein",INDEX('4a) Berechnungen zu Planwerten'!L$37:L$40, MATCH($B364, '4a) Berechnungen zu Planwerten'!$B$37:$B$40, 0))/'4a) Berechnungen zu Planwerten'!L$58,INDEX('4b) Berechnungen zu real. Wert.'!L$37:L$40, MATCH($B364, '4b) Berechnungen zu real. Wert.'!$B$37:$B$40, 0))/'4b) Berechnungen zu real. Wert.'!L$58),0)),"")</f>
        <v/>
      </c>
      <c r="M364" s="1002" t="str">
        <f>IF(M$7=TRUE,IF($B364="","",IFERROR(IF($E$131="Nein",INDEX('4a) Berechnungen zu Planwerten'!M$37:M$40, MATCH($B364, '4a) Berechnungen zu Planwerten'!$B$37:$B$40, 0))/'4a) Berechnungen zu Planwerten'!M$58,INDEX('4b) Berechnungen zu real. Wert.'!M$37:M$40, MATCH($B364, '4b) Berechnungen zu real. Wert.'!$B$37:$B$40, 0))/'4b) Berechnungen zu real. Wert.'!M$58),0)),"")</f>
        <v/>
      </c>
      <c r="N364" s="1002" t="str">
        <f>IF(N$7=TRUE,IF($B364="","",IFERROR(IF($E$131="Nein",INDEX('4a) Berechnungen zu Planwerten'!N$37:N$40, MATCH($B364, '4a) Berechnungen zu Planwerten'!$B$37:$B$40, 0))/'4a) Berechnungen zu Planwerten'!N$58,INDEX('4b) Berechnungen zu real. Wert.'!N$37:N$40, MATCH($B364, '4b) Berechnungen zu real. Wert.'!$B$37:$B$40, 0))/'4b) Berechnungen zu real. Wert.'!N$58),0)),"")</f>
        <v/>
      </c>
      <c r="O364" s="1002" t="str">
        <f>IF(O$7=TRUE,IF($B364="","",IFERROR(IF($E$131="Nein",INDEX('4a) Berechnungen zu Planwerten'!O$37:O$40, MATCH($B364, '4a) Berechnungen zu Planwerten'!$B$37:$B$40, 0))/'4a) Berechnungen zu Planwerten'!O$58,INDEX('4b) Berechnungen zu real. Wert.'!O$37:O$40, MATCH($B364, '4b) Berechnungen zu real. Wert.'!$B$37:$B$40, 0))/'4b) Berechnungen zu real. Wert.'!O$58),0)),"")</f>
        <v/>
      </c>
      <c r="P364" s="1003" t="str">
        <f>IF(P$7=TRUE,IF($B364="","",IFERROR(IF($E$131="Nein",INDEX('4a) Berechnungen zu Planwerten'!P$37:P$40, MATCH($B364, '4a) Berechnungen zu Planwerten'!$B$37:$B$40, 0))/'4a) Berechnungen zu Planwerten'!P$58,INDEX('4b) Berechnungen zu real. Wert.'!P$37:P$40, MATCH($B364, '4b) Berechnungen zu real. Wert.'!$B$37:$B$40, 0))/'4b) Berechnungen zu real. Wert.'!P$58),0)),"")</f>
        <v/>
      </c>
      <c r="Q364" s="1002" t="str">
        <f>IF(Q$7=TRUE,IF($B364="","",IFERROR(IF($E$131="Nein",INDEX('4a) Berechnungen zu Planwerten'!Q$37:Q$40, MATCH($B364, '4a) Berechnungen zu Planwerten'!$B$37:$B$40, 0))/'4a) Berechnungen zu Planwerten'!Q$58,INDEX('4b) Berechnungen zu real. Wert.'!Q$37:Q$40, MATCH($B364, '4b) Berechnungen zu real. Wert.'!$B$37:$B$40, 0))/'4b) Berechnungen zu real. Wert.'!Q$58),0)),"")</f>
        <v/>
      </c>
      <c r="R364" s="1002" t="str">
        <f>IF(R$7=TRUE,IF($B364="","",IFERROR(IF($E$131="Nein",INDEX('4a) Berechnungen zu Planwerten'!R$37:R$40, MATCH($B364, '4a) Berechnungen zu Planwerten'!$B$37:$B$40, 0))/'4a) Berechnungen zu Planwerten'!R$58,INDEX('4b) Berechnungen zu real. Wert.'!R$37:R$40, MATCH($B364, '4b) Berechnungen zu real. Wert.'!$B$37:$B$40, 0))/'4b) Berechnungen zu real. Wert.'!R$58),0)),"")</f>
        <v/>
      </c>
      <c r="S364" s="1003" t="str">
        <f>IF(S$7=TRUE,IF($B364="","",IFERROR(IF($E$131="Nein",IF('4c) Berechnungen_MFS'!$E$99="Nein",INDEX('4a) Berechnungen zu Planwerten'!S$37:S$40, MATCH($B364, '4a) Berechnungen zu Planwerten'!$B$37:$B$40, 0))/'4a) Berechnungen zu Planwerten'!S$58,(INDEX('4a) Berechnungen zu Planwerten'!S$37:S$40, MATCH($B364, '4a) Berechnungen zu Planwerten'!$B$37:$B$40, 0))+INDEX('4a) Berechnungen zu Planwerten'!T$37:T$40, MATCH($B364, '4a) Berechnungen zu Planwerten'!$B$37:$B$40, 0)))/('4a) Berechnungen zu Planwerten'!S$58+'4a) Berechnungen zu Planwerten'!T$58)),IF('4c) Berechnungen_MFS'!$E$99="Nein",INDEX('4b) Berechnungen zu real. Wert.'!S$37:S$40, MATCH($B364, '4b) Berechnungen zu real. Wert.'!$B$37:$B$40, 0))/'4b) Berechnungen zu real. Wert.'!S$58,(INDEX('4b) Berechnungen zu real. Wert.'!S$37:S$40, MATCH($B364, '4b) Berechnungen zu real. Wert.'!$B$37:$B$40, 0))+INDEX('4b) Berechnungen zu real. Wert.'!T$37:T$40, MATCH($B364, '4b) Berechnungen zu real. Wert.'!$B$37:$B$40, 0)))/('4b) Berechnungen zu real. Wert.'!S$58+'4b) Berechnungen zu real. Wert.'!T$58))),0)),"")</f>
        <v/>
      </c>
      <c r="T364" s="1061" t="str">
        <f>IF(T$7=TRUE,IF($B364="","",IFERROR(IF($E$131="Nein",INDEX('4a) Berechnungen zu Planwerten'!U$37:U$40, MATCH($B364, '4a) Berechnungen zu Planwerten'!$B$37:$B$40, 0))/'4a) Berechnungen zu Planwerten'!U$58,INDEX('4b) Berechnungen zu real. Wert.'!U$37:U$40, MATCH($B364, '4b) Berechnungen zu real. Wert.'!$B$37:$B$40, 0))/'4b) Berechnungen zu real. Wert.'!U$58),0)),"")</f>
        <v/>
      </c>
    </row>
    <row r="365" spans="2:20" ht="14.5" customHeight="1">
      <c r="B365" s="366" t="str">
        <f t="shared" si="126"/>
        <v/>
      </c>
      <c r="C365" s="373"/>
      <c r="D365" s="367" t="str">
        <f t="shared" si="127"/>
        <v/>
      </c>
      <c r="E365" s="1013" t="str">
        <f>IF(E$7=TRUE,IF($B365="","",IFERROR(IF($E$131="Nein",INDEX('4a) Berechnungen zu Planwerten'!E$41:E$44, MATCH($B365, '4a) Berechnungen zu Planwerten'!$B$41:$B$44, 0))/'4a) Berechnungen zu Planwerten'!E$58,INDEX('4b) Berechnungen zu real. Wert.'!E$41:E$44, MATCH($B365, '4b) Berechnungen zu real. Wert.'!$B$41:$B$44, 0))/'4b) Berechnungen zu real. Wert.'!E$58),0)),"")</f>
        <v/>
      </c>
      <c r="F365" s="855" t="str">
        <f>IF(F$7=TRUE,IF($B365="","",IFERROR(IF($E$131="Nein",INDEX('4a) Berechnungen zu Planwerten'!F$41:F$44, MATCH($B365, '4a) Berechnungen zu Planwerten'!$B$41:$B$44, 0))/'4a) Berechnungen zu Planwerten'!F$58,INDEX('4b) Berechnungen zu real. Wert.'!F$41:F$44, MATCH($B365, '4b) Berechnungen zu real. Wert.'!$B$41:$B$44, 0))/'4b) Berechnungen zu real. Wert.'!F$58),0)),"")</f>
        <v/>
      </c>
      <c r="G365" s="855" t="str">
        <f>IF(G$7=TRUE,IF($B365="","",IFERROR(IF($E$131="Nein",INDEX('4a) Berechnungen zu Planwerten'!G$41:G$44, MATCH($B365, '4a) Berechnungen zu Planwerten'!$B$41:$B$44, 0))/'4a) Berechnungen zu Planwerten'!G$58,INDEX('4b) Berechnungen zu real. Wert.'!G$41:G$44, MATCH($B365, '4b) Berechnungen zu real. Wert.'!$B$41:$B$44, 0))/'4b) Berechnungen zu real. Wert.'!G$58),0)),"")</f>
        <v/>
      </c>
      <c r="H365" s="855" t="str">
        <f>IF(H$7=TRUE,IF($B365="","",IFERROR(IF($E$131="Nein",INDEX('4a) Berechnungen zu Planwerten'!H$41:H$44, MATCH($B365, '4a) Berechnungen zu Planwerten'!$B$41:$B$44, 0))/'4a) Berechnungen zu Planwerten'!H$58,INDEX('4b) Berechnungen zu real. Wert.'!H$41:H$44, MATCH($B365, '4b) Berechnungen zu real. Wert.'!$B$41:$B$44, 0))/'4b) Berechnungen zu real. Wert.'!H$58),0)),"")</f>
        <v/>
      </c>
      <c r="I365" s="855" t="str">
        <f>IF(I$7=TRUE,IF($B365="","",IFERROR(IF($E$131="Nein",INDEX('4a) Berechnungen zu Planwerten'!I$41:I$44, MATCH($B365, '4a) Berechnungen zu Planwerten'!$B$41:$B$44, 0))/'4a) Berechnungen zu Planwerten'!I$58,INDEX('4b) Berechnungen zu real. Wert.'!I$41:I$44, MATCH($B365, '4b) Berechnungen zu real. Wert.'!$B$41:$B$44, 0))/'4b) Berechnungen zu real. Wert.'!I$58),0)),"")</f>
        <v/>
      </c>
      <c r="J365" s="855" t="str">
        <f>IF(J$7=TRUE,IF($B365="","",IFERROR(IF($E$131="Nein",INDEX('4a) Berechnungen zu Planwerten'!J$41:J$44, MATCH($B365, '4a) Berechnungen zu Planwerten'!$B$41:$B$44, 0))/'4a) Berechnungen zu Planwerten'!J$58,INDEX('4b) Berechnungen zu real. Wert.'!J$41:J$44, MATCH($B365, '4b) Berechnungen zu real. Wert.'!$B$41:$B$44, 0))/'4b) Berechnungen zu real. Wert.'!J$58),0)),"")</f>
        <v/>
      </c>
      <c r="K365" s="855" t="str">
        <f>IF(K$7=TRUE,IF($B365="","",IFERROR(IF($E$131="Nein",INDEX('4a) Berechnungen zu Planwerten'!K$41:K$44, MATCH($B365, '4a) Berechnungen zu Planwerten'!$B$41:$B$44, 0))/'4a) Berechnungen zu Planwerten'!K$58,INDEX('4b) Berechnungen zu real. Wert.'!K$41:K$44, MATCH($B365, '4b) Berechnungen zu real. Wert.'!$B$41:$B$44, 0))/'4b) Berechnungen zu real. Wert.'!K$58),0)),"")</f>
        <v/>
      </c>
      <c r="L365" s="855" t="str">
        <f>IF(L$7=TRUE,IF($B365="","",IFERROR(IF($E$131="Nein",INDEX('4a) Berechnungen zu Planwerten'!L$41:L$44, MATCH($B365, '4a) Berechnungen zu Planwerten'!$B$41:$B$44, 0))/'4a) Berechnungen zu Planwerten'!L$58,INDEX('4b) Berechnungen zu real. Wert.'!L$41:L$44, MATCH($B365, '4b) Berechnungen zu real. Wert.'!$B$41:$B$44, 0))/'4b) Berechnungen zu real. Wert.'!L$58),0)),"")</f>
        <v/>
      </c>
      <c r="M365" s="855" t="str">
        <f>IF(M$7=TRUE,IF($B365="","",IFERROR(IF($E$131="Nein",INDEX('4a) Berechnungen zu Planwerten'!M$41:M$44, MATCH($B365, '4a) Berechnungen zu Planwerten'!$B$41:$B$44, 0))/'4a) Berechnungen zu Planwerten'!M$58,INDEX('4b) Berechnungen zu real. Wert.'!M$41:M$44, MATCH($B365, '4b) Berechnungen zu real. Wert.'!$B$41:$B$44, 0))/'4b) Berechnungen zu real. Wert.'!M$58),0)),"")</f>
        <v/>
      </c>
      <c r="N365" s="855" t="str">
        <f>IF(N$7=TRUE,IF($B365="","",IFERROR(IF($E$131="Nein",INDEX('4a) Berechnungen zu Planwerten'!N$41:N$44, MATCH($B365, '4a) Berechnungen zu Planwerten'!$B$41:$B$44, 0))/'4a) Berechnungen zu Planwerten'!N$58,INDEX('4b) Berechnungen zu real. Wert.'!N$41:N$44, MATCH($B365, '4b) Berechnungen zu real. Wert.'!$B$41:$B$44, 0))/'4b) Berechnungen zu real. Wert.'!N$58),0)),"")</f>
        <v/>
      </c>
      <c r="O365" s="855" t="str">
        <f>IF(O$7=TRUE,IF($B365="","",IFERROR(IF($E$131="Nein",INDEX('4a) Berechnungen zu Planwerten'!O$41:O$44, MATCH($B365, '4a) Berechnungen zu Planwerten'!$B$41:$B$44, 0))/'4a) Berechnungen zu Planwerten'!O$58,INDEX('4b) Berechnungen zu real. Wert.'!O$41:O$44, MATCH($B365, '4b) Berechnungen zu real. Wert.'!$B$41:$B$44, 0))/'4b) Berechnungen zu real. Wert.'!O$58),0)),"")</f>
        <v/>
      </c>
      <c r="P365" s="856" t="str">
        <f>IF(P$7=TRUE,IF($B365="","",IFERROR(IF($E$131="Nein",INDEX('4a) Berechnungen zu Planwerten'!P$41:P$44, MATCH($B365, '4a) Berechnungen zu Planwerten'!$B$41:$B$44, 0))/'4a) Berechnungen zu Planwerten'!P$58,INDEX('4b) Berechnungen zu real. Wert.'!P$41:P$44, MATCH($B365, '4b) Berechnungen zu real. Wert.'!$B$41:$B$44, 0))/'4b) Berechnungen zu real. Wert.'!P$58),0)),"")</f>
        <v/>
      </c>
      <c r="Q365" s="855" t="str">
        <f>IF(Q$7=TRUE,IF($B365="","",IFERROR(IF($E$131="Nein",INDEX('4a) Berechnungen zu Planwerten'!Q$41:Q$44, MATCH($B365, '4a) Berechnungen zu Planwerten'!$B$41:$B$44, 0))/'4a) Berechnungen zu Planwerten'!Q$58,INDEX('4b) Berechnungen zu real. Wert.'!Q$41:Q$44, MATCH($B365, '4b) Berechnungen zu real. Wert.'!$B$41:$B$44, 0))/'4b) Berechnungen zu real. Wert.'!Q$58),0)),"")</f>
        <v/>
      </c>
      <c r="R365" s="855" t="str">
        <f>IF(R$7=TRUE,IF($B365="","",IFERROR(IF($E$131="Nein",INDEX('4a) Berechnungen zu Planwerten'!R$41:R$44, MATCH($B365, '4a) Berechnungen zu Planwerten'!$B$41:$B$44, 0))/'4a) Berechnungen zu Planwerten'!R$58,INDEX('4b) Berechnungen zu real. Wert.'!R$41:R$44, MATCH($B365, '4b) Berechnungen zu real. Wert.'!$B$41:$B$44, 0))/'4b) Berechnungen zu real. Wert.'!R$58),0)),"")</f>
        <v/>
      </c>
      <c r="S365" s="382" t="str">
        <f>IF(S$7=TRUE,IF($B365="","",IFERROR(IF($E$131="Nein",IF('4c) Berechnungen_MFS'!$E$99="Nein",INDEX('4a) Berechnungen zu Planwerten'!S$41:S$44, MATCH($B365, '4a) Berechnungen zu Planwerten'!$B$41:$B$44, 0))/'4a) Berechnungen zu Planwerten'!S$58,(INDEX('4a) Berechnungen zu Planwerten'!S$41:S$44, MATCH($B365, '4a) Berechnungen zu Planwerten'!$B$41:$B$44, 0))+INDEX('4a) Berechnungen zu Planwerten'!T$41:T$44, MATCH($B365, '4a) Berechnungen zu Planwerten'!$B$41:$B$44, 0)))/('4a) Berechnungen zu Planwerten'!S$58+'4a) Berechnungen zu Planwerten'!T$58)),IF('4c) Berechnungen_MFS'!$E$99="Nein",INDEX('4b) Berechnungen zu real. Wert.'!S$41:S$44, MATCH($B365, '4b) Berechnungen zu real. Wert.'!$B$41:$B$44, 0))/'4b) Berechnungen zu real. Wert.'!S$58,(INDEX('4b) Berechnungen zu real. Wert.'!S$41:S$44, MATCH($B365, '4b) Berechnungen zu real. Wert.'!$B$41:$B$44, 0))+INDEX('4b) Berechnungen zu real. Wert.'!T$41:T$44, MATCH($B365, '4b) Berechnungen zu real. Wert.'!$B$41:$B$44, 0)))/('4b) Berechnungen zu real. Wert.'!S$58+'4b) Berechnungen zu real. Wert.'!T$58))),0)),"")</f>
        <v/>
      </c>
      <c r="T365" s="854" t="str">
        <f>IF(T$7=TRUE,IF($B365="","",IFERROR(IF($E$131="Nein",INDEX('4a) Berechnungen zu Planwerten'!U$41:U$44, MATCH($B365, '4a) Berechnungen zu Planwerten'!$B$41:$B$44, 0))/'4a) Berechnungen zu Planwerten'!U$58,INDEX('4b) Berechnungen zu real. Wert.'!U$41:U$44, MATCH($B365, '4b) Berechnungen zu real. Wert.'!$B$41:$B$44, 0))/'4b) Berechnungen zu real. Wert.'!U$58),0)),"")</f>
        <v/>
      </c>
    </row>
    <row r="366" spans="2:20" ht="14.5" customHeight="1">
      <c r="B366" s="980" t="str">
        <f t="shared" si="126"/>
        <v/>
      </c>
      <c r="C366" s="869"/>
      <c r="D366" s="981" t="str">
        <f t="shared" si="127"/>
        <v/>
      </c>
      <c r="E366" s="884" t="str">
        <f>IF(E$7=TRUE,IF($B366="","",IFERROR(IF($E$131="Nein",INDEX('4a) Berechnungen zu Planwerten'!E$41:E$44, MATCH($B366, '4a) Berechnungen zu Planwerten'!$B$41:$B$44, 0))/'4a) Berechnungen zu Planwerten'!E$58,INDEX('4b) Berechnungen zu real. Wert.'!E$41:E$44, MATCH($B366, '4b) Berechnungen zu real. Wert.'!$B$41:$B$44, 0))/'4b) Berechnungen zu real. Wert.'!E$58),0)),"")</f>
        <v/>
      </c>
      <c r="F366" s="880" t="str">
        <f>IF(F$7=TRUE,IF($B366="","",IFERROR(IF($E$131="Nein",INDEX('4a) Berechnungen zu Planwerten'!F$41:F$44, MATCH($B366, '4a) Berechnungen zu Planwerten'!$B$41:$B$44, 0))/'4a) Berechnungen zu Planwerten'!F$58,INDEX('4b) Berechnungen zu real. Wert.'!F$41:F$44, MATCH($B366, '4b) Berechnungen zu real. Wert.'!$B$41:$B$44, 0))/'4b) Berechnungen zu real. Wert.'!F$58),0)),"")</f>
        <v/>
      </c>
      <c r="G366" s="880" t="str">
        <f>IF(G$7=TRUE,IF($B366="","",IFERROR(IF($E$131="Nein",INDEX('4a) Berechnungen zu Planwerten'!G$41:G$44, MATCH($B366, '4a) Berechnungen zu Planwerten'!$B$41:$B$44, 0))/'4a) Berechnungen zu Planwerten'!G$58,INDEX('4b) Berechnungen zu real. Wert.'!G$41:G$44, MATCH($B366, '4b) Berechnungen zu real. Wert.'!$B$41:$B$44, 0))/'4b) Berechnungen zu real. Wert.'!G$58),0)),"")</f>
        <v/>
      </c>
      <c r="H366" s="880" t="str">
        <f>IF(H$7=TRUE,IF($B366="","",IFERROR(IF($E$131="Nein",INDEX('4a) Berechnungen zu Planwerten'!H$41:H$44, MATCH($B366, '4a) Berechnungen zu Planwerten'!$B$41:$B$44, 0))/'4a) Berechnungen zu Planwerten'!H$58,INDEX('4b) Berechnungen zu real. Wert.'!H$41:H$44, MATCH($B366, '4b) Berechnungen zu real. Wert.'!$B$41:$B$44, 0))/'4b) Berechnungen zu real. Wert.'!H$58),0)),"")</f>
        <v/>
      </c>
      <c r="I366" s="880" t="str">
        <f>IF(I$7=TRUE,IF($B366="","",IFERROR(IF($E$131="Nein",INDEX('4a) Berechnungen zu Planwerten'!I$41:I$44, MATCH($B366, '4a) Berechnungen zu Planwerten'!$B$41:$B$44, 0))/'4a) Berechnungen zu Planwerten'!I$58,INDEX('4b) Berechnungen zu real. Wert.'!I$41:I$44, MATCH($B366, '4b) Berechnungen zu real. Wert.'!$B$41:$B$44, 0))/'4b) Berechnungen zu real. Wert.'!I$58),0)),"")</f>
        <v/>
      </c>
      <c r="J366" s="880" t="str">
        <f>IF(J$7=TRUE,IF($B366="","",IFERROR(IF($E$131="Nein",INDEX('4a) Berechnungen zu Planwerten'!J$41:J$44, MATCH($B366, '4a) Berechnungen zu Planwerten'!$B$41:$B$44, 0))/'4a) Berechnungen zu Planwerten'!J$58,INDEX('4b) Berechnungen zu real. Wert.'!J$41:J$44, MATCH($B366, '4b) Berechnungen zu real. Wert.'!$B$41:$B$44, 0))/'4b) Berechnungen zu real. Wert.'!J$58),0)),"")</f>
        <v/>
      </c>
      <c r="K366" s="880" t="str">
        <f>IF(K$7=TRUE,IF($B366="","",IFERROR(IF($E$131="Nein",INDEX('4a) Berechnungen zu Planwerten'!K$41:K$44, MATCH($B366, '4a) Berechnungen zu Planwerten'!$B$41:$B$44, 0))/'4a) Berechnungen zu Planwerten'!K$58,INDEX('4b) Berechnungen zu real. Wert.'!K$41:K$44, MATCH($B366, '4b) Berechnungen zu real. Wert.'!$B$41:$B$44, 0))/'4b) Berechnungen zu real. Wert.'!K$58),0)),"")</f>
        <v/>
      </c>
      <c r="L366" s="880" t="str">
        <f>IF(L$7=TRUE,IF($B366="","",IFERROR(IF($E$131="Nein",INDEX('4a) Berechnungen zu Planwerten'!L$41:L$44, MATCH($B366, '4a) Berechnungen zu Planwerten'!$B$41:$B$44, 0))/'4a) Berechnungen zu Planwerten'!L$58,INDEX('4b) Berechnungen zu real. Wert.'!L$41:L$44, MATCH($B366, '4b) Berechnungen zu real. Wert.'!$B$41:$B$44, 0))/'4b) Berechnungen zu real. Wert.'!L$58),0)),"")</f>
        <v/>
      </c>
      <c r="M366" s="880" t="str">
        <f>IF(M$7=TRUE,IF($B366="","",IFERROR(IF($E$131="Nein",INDEX('4a) Berechnungen zu Planwerten'!M$41:M$44, MATCH($B366, '4a) Berechnungen zu Planwerten'!$B$41:$B$44, 0))/'4a) Berechnungen zu Planwerten'!M$58,INDEX('4b) Berechnungen zu real. Wert.'!M$41:M$44, MATCH($B366, '4b) Berechnungen zu real. Wert.'!$B$41:$B$44, 0))/'4b) Berechnungen zu real. Wert.'!M$58),0)),"")</f>
        <v/>
      </c>
      <c r="N366" s="880" t="str">
        <f>IF(N$7=TRUE,IF($B366="","",IFERROR(IF($E$131="Nein",INDEX('4a) Berechnungen zu Planwerten'!N$41:N$44, MATCH($B366, '4a) Berechnungen zu Planwerten'!$B$41:$B$44, 0))/'4a) Berechnungen zu Planwerten'!N$58,INDEX('4b) Berechnungen zu real. Wert.'!N$41:N$44, MATCH($B366, '4b) Berechnungen zu real. Wert.'!$B$41:$B$44, 0))/'4b) Berechnungen zu real. Wert.'!N$58),0)),"")</f>
        <v/>
      </c>
      <c r="O366" s="880" t="str">
        <f>IF(O$7=TRUE,IF($B366="","",IFERROR(IF($E$131="Nein",INDEX('4a) Berechnungen zu Planwerten'!O$41:O$44, MATCH($B366, '4a) Berechnungen zu Planwerten'!$B$41:$B$44, 0))/'4a) Berechnungen zu Planwerten'!O$58,INDEX('4b) Berechnungen zu real. Wert.'!O$41:O$44, MATCH($B366, '4b) Berechnungen zu real. Wert.'!$B$41:$B$44, 0))/'4b) Berechnungen zu real. Wert.'!O$58),0)),"")</f>
        <v/>
      </c>
      <c r="P366" s="870" t="str">
        <f>IF(P$7=TRUE,IF($B366="","",IFERROR(IF($E$131="Nein",INDEX('4a) Berechnungen zu Planwerten'!P$41:P$44, MATCH($B366, '4a) Berechnungen zu Planwerten'!$B$41:$B$44, 0))/'4a) Berechnungen zu Planwerten'!P$58,INDEX('4b) Berechnungen zu real. Wert.'!P$41:P$44, MATCH($B366, '4b) Berechnungen zu real. Wert.'!$B$41:$B$44, 0))/'4b) Berechnungen zu real. Wert.'!P$58),0)),"")</f>
        <v/>
      </c>
      <c r="Q366" s="880" t="str">
        <f>IF(Q$7=TRUE,IF($B366="","",IFERROR(IF($E$131="Nein",INDEX('4a) Berechnungen zu Planwerten'!Q$41:Q$44, MATCH($B366, '4a) Berechnungen zu Planwerten'!$B$41:$B$44, 0))/'4a) Berechnungen zu Planwerten'!Q$58,INDEX('4b) Berechnungen zu real. Wert.'!Q$41:Q$44, MATCH($B366, '4b) Berechnungen zu real. Wert.'!$B$41:$B$44, 0))/'4b) Berechnungen zu real. Wert.'!Q$58),0)),"")</f>
        <v/>
      </c>
      <c r="R366" s="1062" t="str">
        <f>IF(R$7=TRUE,IF($B366="","",IFERROR(IF($E$131="Nein",INDEX('4a) Berechnungen zu Planwerten'!R$41:R$44, MATCH($B366, '4a) Berechnungen zu Planwerten'!$B$41:$B$44, 0))/'4a) Berechnungen zu Planwerten'!R$58,INDEX('4b) Berechnungen zu real. Wert.'!R$41:R$44, MATCH($B366, '4b) Berechnungen zu real. Wert.'!$B$41:$B$44, 0))/'4b) Berechnungen zu real. Wert.'!R$58),0)),"")</f>
        <v/>
      </c>
      <c r="S366" s="870" t="str">
        <f>IF(S$7=TRUE,IF($B366="","",IFERROR(IF($E$131="Nein",IF('4c) Berechnungen_MFS'!$E$99="Nein",INDEX('4a) Berechnungen zu Planwerten'!S$41:S$44, MATCH($B366, '4a) Berechnungen zu Planwerten'!$B$41:$B$44, 0))/'4a) Berechnungen zu Planwerten'!S$58,(INDEX('4a) Berechnungen zu Planwerten'!S$41:S$44, MATCH($B366, '4a) Berechnungen zu Planwerten'!$B$41:$B$44, 0))+INDEX('4a) Berechnungen zu Planwerten'!T$41:T$44, MATCH($B366, '4a) Berechnungen zu Planwerten'!$B$41:$B$44, 0)))/('4a) Berechnungen zu Planwerten'!S$58+'4a) Berechnungen zu Planwerten'!T$58)),IF('4c) Berechnungen_MFS'!$E$99="Nein",INDEX('4b) Berechnungen zu real. Wert.'!S$41:S$44, MATCH($B366, '4b) Berechnungen zu real. Wert.'!$B$41:$B$44, 0))/'4b) Berechnungen zu real. Wert.'!S$58,(INDEX('4b) Berechnungen zu real. Wert.'!S$41:S$44, MATCH($B366, '4b) Berechnungen zu real. Wert.'!$B$41:$B$44, 0))+INDEX('4b) Berechnungen zu real. Wert.'!T$41:T$44, MATCH($B366, '4b) Berechnungen zu real. Wert.'!$B$41:$B$44, 0)))/('4b) Berechnungen zu real. Wert.'!S$58+'4b) Berechnungen zu real. Wert.'!T$58))),0)),"")</f>
        <v/>
      </c>
      <c r="T366" s="990" t="str">
        <f>IF(T$7=TRUE,IF($B366="","",IFERROR(IF($E$131="Nein",INDEX('4a) Berechnungen zu Planwerten'!U$41:U$44, MATCH($B366, '4a) Berechnungen zu Planwerten'!$B$41:$B$44, 0))/'4a) Berechnungen zu Planwerten'!U$58,INDEX('4b) Berechnungen zu real. Wert.'!U$41:U$44, MATCH($B366, '4b) Berechnungen zu real. Wert.'!$B$41:$B$44, 0))/'4b) Berechnungen zu real. Wert.'!U$58),0)),"")</f>
        <v/>
      </c>
    </row>
    <row r="367" spans="2:20" ht="14.5" customHeight="1">
      <c r="B367" s="366" t="str">
        <f t="shared" si="126"/>
        <v/>
      </c>
      <c r="C367" s="373"/>
      <c r="D367" s="367" t="str">
        <f t="shared" si="127"/>
        <v/>
      </c>
      <c r="E367" s="380" t="str">
        <f>IF(E$7=TRUE,IF($B367="","",IFERROR(IF($E$131="Nein",INDEX('4a) Berechnungen zu Planwerten'!E$41:E$44, MATCH($B367, '4a) Berechnungen zu Planwerten'!$B$41:$B$44, 0))/'4a) Berechnungen zu Planwerten'!E$58,INDEX('4b) Berechnungen zu real. Wert.'!E$41:E$44, MATCH($B367, '4b) Berechnungen zu real. Wert.'!$B$41:$B$44, 0))/'4b) Berechnungen zu real. Wert.'!E$58),0)),"")</f>
        <v/>
      </c>
      <c r="F367" s="381" t="str">
        <f>IF(F$7=TRUE,IF($B367="","",IFERROR(IF($E$131="Nein",INDEX('4a) Berechnungen zu Planwerten'!F$41:F$44, MATCH($B367, '4a) Berechnungen zu Planwerten'!$B$41:$B$44, 0))/'4a) Berechnungen zu Planwerten'!F$58,INDEX('4b) Berechnungen zu real. Wert.'!F$41:F$44, MATCH($B367, '4b) Berechnungen zu real. Wert.'!$B$41:$B$44, 0))/'4b) Berechnungen zu real. Wert.'!F$58),0)),"")</f>
        <v/>
      </c>
      <c r="G367" s="381" t="str">
        <f>IF(G$7=TRUE,IF($B367="","",IFERROR(IF($E$131="Nein",INDEX('4a) Berechnungen zu Planwerten'!G$41:G$44, MATCH($B367, '4a) Berechnungen zu Planwerten'!$B$41:$B$44, 0))/'4a) Berechnungen zu Planwerten'!G$58,INDEX('4b) Berechnungen zu real. Wert.'!G$41:G$44, MATCH($B367, '4b) Berechnungen zu real. Wert.'!$B$41:$B$44, 0))/'4b) Berechnungen zu real. Wert.'!G$58),0)),"")</f>
        <v/>
      </c>
      <c r="H367" s="381" t="str">
        <f>IF(H$7=TRUE,IF($B367="","",IFERROR(IF($E$131="Nein",INDEX('4a) Berechnungen zu Planwerten'!H$41:H$44, MATCH($B367, '4a) Berechnungen zu Planwerten'!$B$41:$B$44, 0))/'4a) Berechnungen zu Planwerten'!H$58,INDEX('4b) Berechnungen zu real. Wert.'!H$41:H$44, MATCH($B367, '4b) Berechnungen zu real. Wert.'!$B$41:$B$44, 0))/'4b) Berechnungen zu real. Wert.'!H$58),0)),"")</f>
        <v/>
      </c>
      <c r="I367" s="381" t="str">
        <f>IF(I$7=TRUE,IF($B367="","",IFERROR(IF($E$131="Nein",INDEX('4a) Berechnungen zu Planwerten'!I$41:I$44, MATCH($B367, '4a) Berechnungen zu Planwerten'!$B$41:$B$44, 0))/'4a) Berechnungen zu Planwerten'!I$58,INDEX('4b) Berechnungen zu real. Wert.'!I$41:I$44, MATCH($B367, '4b) Berechnungen zu real. Wert.'!$B$41:$B$44, 0))/'4b) Berechnungen zu real. Wert.'!I$58),0)),"")</f>
        <v/>
      </c>
      <c r="J367" s="381" t="str">
        <f>IF(J$7=TRUE,IF($B367="","",IFERROR(IF($E$131="Nein",INDEX('4a) Berechnungen zu Planwerten'!J$41:J$44, MATCH($B367, '4a) Berechnungen zu Planwerten'!$B$41:$B$44, 0))/'4a) Berechnungen zu Planwerten'!J$58,INDEX('4b) Berechnungen zu real. Wert.'!J$41:J$44, MATCH($B367, '4b) Berechnungen zu real. Wert.'!$B$41:$B$44, 0))/'4b) Berechnungen zu real. Wert.'!J$58),0)),"")</f>
        <v/>
      </c>
      <c r="K367" s="381" t="str">
        <f>IF(K$7=TRUE,IF($B367="","",IFERROR(IF($E$131="Nein",INDEX('4a) Berechnungen zu Planwerten'!K$41:K$44, MATCH($B367, '4a) Berechnungen zu Planwerten'!$B$41:$B$44, 0))/'4a) Berechnungen zu Planwerten'!K$58,INDEX('4b) Berechnungen zu real. Wert.'!K$41:K$44, MATCH($B367, '4b) Berechnungen zu real. Wert.'!$B$41:$B$44, 0))/'4b) Berechnungen zu real. Wert.'!K$58),0)),"")</f>
        <v/>
      </c>
      <c r="L367" s="381" t="str">
        <f>IF(L$7=TRUE,IF($B367="","",IFERROR(IF($E$131="Nein",INDEX('4a) Berechnungen zu Planwerten'!L$41:L$44, MATCH($B367, '4a) Berechnungen zu Planwerten'!$B$41:$B$44, 0))/'4a) Berechnungen zu Planwerten'!L$58,INDEX('4b) Berechnungen zu real. Wert.'!L$41:L$44, MATCH($B367, '4b) Berechnungen zu real. Wert.'!$B$41:$B$44, 0))/'4b) Berechnungen zu real. Wert.'!L$58),0)),"")</f>
        <v/>
      </c>
      <c r="M367" s="381" t="str">
        <f>IF(M$7=TRUE,IF($B367="","",IFERROR(IF($E$131="Nein",INDEX('4a) Berechnungen zu Planwerten'!M$41:M$44, MATCH($B367, '4a) Berechnungen zu Planwerten'!$B$41:$B$44, 0))/'4a) Berechnungen zu Planwerten'!M$58,INDEX('4b) Berechnungen zu real. Wert.'!M$41:M$44, MATCH($B367, '4b) Berechnungen zu real. Wert.'!$B$41:$B$44, 0))/'4b) Berechnungen zu real. Wert.'!M$58),0)),"")</f>
        <v/>
      </c>
      <c r="N367" s="381" t="str">
        <f>IF(N$7=TRUE,IF($B367="","",IFERROR(IF($E$131="Nein",INDEX('4a) Berechnungen zu Planwerten'!N$41:N$44, MATCH($B367, '4a) Berechnungen zu Planwerten'!$B$41:$B$44, 0))/'4a) Berechnungen zu Planwerten'!N$58,INDEX('4b) Berechnungen zu real. Wert.'!N$41:N$44, MATCH($B367, '4b) Berechnungen zu real. Wert.'!$B$41:$B$44, 0))/'4b) Berechnungen zu real. Wert.'!N$58),0)),"")</f>
        <v/>
      </c>
      <c r="O367" s="381" t="str">
        <f>IF(O$7=TRUE,IF($B367="","",IFERROR(IF($E$131="Nein",INDEX('4a) Berechnungen zu Planwerten'!O$41:O$44, MATCH($B367, '4a) Berechnungen zu Planwerten'!$B$41:$B$44, 0))/'4a) Berechnungen zu Planwerten'!O$58,INDEX('4b) Berechnungen zu real. Wert.'!O$41:O$44, MATCH($B367, '4b) Berechnungen zu real. Wert.'!$B$41:$B$44, 0))/'4b) Berechnungen zu real. Wert.'!O$58),0)),"")</f>
        <v/>
      </c>
      <c r="P367" s="381" t="str">
        <f>IF(P$7=TRUE,IF($B367="","",IFERROR(IF($E$131="Nein",INDEX('4a) Berechnungen zu Planwerten'!P$41:P$44, MATCH($B367, '4a) Berechnungen zu Planwerten'!$B$41:$B$44, 0))/'4a) Berechnungen zu Planwerten'!P$58,INDEX('4b) Berechnungen zu real. Wert.'!P$41:P$44, MATCH($B367, '4b) Berechnungen zu real. Wert.'!$B$41:$B$44, 0))/'4b) Berechnungen zu real. Wert.'!P$58),0)),"")</f>
        <v/>
      </c>
      <c r="Q367" s="381" t="str">
        <f>IF(Q$7=TRUE,IF($B367="","",IFERROR(IF($E$131="Nein",INDEX('4a) Berechnungen zu Planwerten'!Q$41:Q$44, MATCH($B367, '4a) Berechnungen zu Planwerten'!$B$41:$B$44, 0))/'4a) Berechnungen zu Planwerten'!Q$58,INDEX('4b) Berechnungen zu real. Wert.'!Q$41:Q$44, MATCH($B367, '4b) Berechnungen zu real. Wert.'!$B$41:$B$44, 0))/'4b) Berechnungen zu real. Wert.'!Q$58),0)),"")</f>
        <v/>
      </c>
      <c r="R367" s="381" t="str">
        <f>IF(R$7=TRUE,IF($B367="","",IFERROR(IF($E$131="Nein",INDEX('4a) Berechnungen zu Planwerten'!R$41:R$44, MATCH($B367, '4a) Berechnungen zu Planwerten'!$B$41:$B$44, 0))/'4a) Berechnungen zu Planwerten'!R$58,INDEX('4b) Berechnungen zu real. Wert.'!R$41:R$44, MATCH($B367, '4b) Berechnungen zu real. Wert.'!$B$41:$B$44, 0))/'4b) Berechnungen zu real. Wert.'!R$58),0)),"")</f>
        <v/>
      </c>
      <c r="S367" s="382" t="str">
        <f>IF(S$7=TRUE,IF($B367="","",IFERROR(IF($E$131="Nein",IF('4c) Berechnungen_MFS'!$E$99="Nein",INDEX('4a) Berechnungen zu Planwerten'!S$41:S$44, MATCH($B367, '4a) Berechnungen zu Planwerten'!$B$41:$B$44, 0))/'4a) Berechnungen zu Planwerten'!S$58,(INDEX('4a) Berechnungen zu Planwerten'!S$41:S$44, MATCH($B367, '4a) Berechnungen zu Planwerten'!$B$41:$B$44, 0))+INDEX('4a) Berechnungen zu Planwerten'!T$41:T$44, MATCH($B367, '4a) Berechnungen zu Planwerten'!$B$41:$B$44, 0)))/('4a) Berechnungen zu Planwerten'!S$58+'4a) Berechnungen zu Planwerten'!T$58)),IF('4c) Berechnungen_MFS'!$E$99="Nein",INDEX('4b) Berechnungen zu real. Wert.'!S$41:S$44, MATCH($B367, '4b) Berechnungen zu real. Wert.'!$B$41:$B$44, 0))/'4b) Berechnungen zu real. Wert.'!S$58,(INDEX('4b) Berechnungen zu real. Wert.'!S$41:S$44, MATCH($B367, '4b) Berechnungen zu real. Wert.'!$B$41:$B$44, 0))+INDEX('4b) Berechnungen zu real. Wert.'!T$41:T$44, MATCH($B367, '4b) Berechnungen zu real. Wert.'!$B$41:$B$44, 0)))/('4b) Berechnungen zu real. Wert.'!S$58+'4b) Berechnungen zu real. Wert.'!T$58))),0)),"")</f>
        <v/>
      </c>
      <c r="T367" s="383" t="str">
        <f>IF(T$7=TRUE,IF($B367="","",IFERROR(IF($E$131="Nein",INDEX('4a) Berechnungen zu Planwerten'!U$41:U$44, MATCH($B367, '4a) Berechnungen zu Planwerten'!$B$41:$B$44, 0))/'4a) Berechnungen zu Planwerten'!U$58,INDEX('4b) Berechnungen zu real. Wert.'!U$41:U$44, MATCH($B367, '4b) Berechnungen zu real. Wert.'!$B$41:$B$44, 0))/'4b) Berechnungen zu real. Wert.'!U$58),0)),"")</f>
        <v/>
      </c>
    </row>
    <row r="368" spans="2:20" ht="14.5" customHeight="1" thickBot="1">
      <c r="B368" s="991" t="str">
        <f t="shared" si="126"/>
        <v/>
      </c>
      <c r="C368" s="992"/>
      <c r="D368" s="1060" t="str">
        <f t="shared" si="127"/>
        <v/>
      </c>
      <c r="E368" s="1005" t="str">
        <f>IF(E$7=TRUE,IF($B368="","",IFERROR(IF($E$131="Nein",INDEX('4a) Berechnungen zu Planwerten'!E$41:E$44, MATCH($B368, '4a) Berechnungen zu Planwerten'!$B$41:$B$44, 0))/'4a) Berechnungen zu Planwerten'!E$58,INDEX('4b) Berechnungen zu real. Wert.'!E$41:E$44, MATCH($B368, '4b) Berechnungen zu real. Wert.'!$B$41:$B$44, 0))/'4b) Berechnungen zu real. Wert.'!E$58),0)),"")</f>
        <v/>
      </c>
      <c r="F368" s="1002" t="str">
        <f>IF(F$7=TRUE,IF($B368="","",IFERROR(IF($E$131="Nein",INDEX('4a) Berechnungen zu Planwerten'!F$41:F$44, MATCH($B368, '4a) Berechnungen zu Planwerten'!$B$41:$B$44, 0))/'4a) Berechnungen zu Planwerten'!F$58,INDEX('4b) Berechnungen zu real. Wert.'!F$41:F$44, MATCH($B368, '4b) Berechnungen zu real. Wert.'!$B$41:$B$44, 0))/'4b) Berechnungen zu real. Wert.'!F$58),0)),"")</f>
        <v/>
      </c>
      <c r="G368" s="1002" t="str">
        <f>IF(G$7=TRUE,IF($B368="","",IFERROR(IF($E$131="Nein",INDEX('4a) Berechnungen zu Planwerten'!G$41:G$44, MATCH($B368, '4a) Berechnungen zu Planwerten'!$B$41:$B$44, 0))/'4a) Berechnungen zu Planwerten'!G$58,INDEX('4b) Berechnungen zu real. Wert.'!G$41:G$44, MATCH($B368, '4b) Berechnungen zu real. Wert.'!$B$41:$B$44, 0))/'4b) Berechnungen zu real. Wert.'!G$58),0)),"")</f>
        <v/>
      </c>
      <c r="H368" s="1002" t="str">
        <f>IF(H$7=TRUE,IF($B368="","",IFERROR(IF($E$131="Nein",INDEX('4a) Berechnungen zu Planwerten'!H$41:H$44, MATCH($B368, '4a) Berechnungen zu Planwerten'!$B$41:$B$44, 0))/'4a) Berechnungen zu Planwerten'!H$58,INDEX('4b) Berechnungen zu real. Wert.'!H$41:H$44, MATCH($B368, '4b) Berechnungen zu real. Wert.'!$B$41:$B$44, 0))/'4b) Berechnungen zu real. Wert.'!H$58),0)),"")</f>
        <v/>
      </c>
      <c r="I368" s="1002" t="str">
        <f>IF(I$7=TRUE,IF($B368="","",IFERROR(IF($E$131="Nein",INDEX('4a) Berechnungen zu Planwerten'!I$41:I$44, MATCH($B368, '4a) Berechnungen zu Planwerten'!$B$41:$B$44, 0))/'4a) Berechnungen zu Planwerten'!I$58,INDEX('4b) Berechnungen zu real. Wert.'!I$41:I$44, MATCH($B368, '4b) Berechnungen zu real. Wert.'!$B$41:$B$44, 0))/'4b) Berechnungen zu real. Wert.'!I$58),0)),"")</f>
        <v/>
      </c>
      <c r="J368" s="1002" t="str">
        <f>IF(J$7=TRUE,IF($B368="","",IFERROR(IF($E$131="Nein",INDEX('4a) Berechnungen zu Planwerten'!J$41:J$44, MATCH($B368, '4a) Berechnungen zu Planwerten'!$B$41:$B$44, 0))/'4a) Berechnungen zu Planwerten'!J$58,INDEX('4b) Berechnungen zu real. Wert.'!J$41:J$44, MATCH($B368, '4b) Berechnungen zu real. Wert.'!$B$41:$B$44, 0))/'4b) Berechnungen zu real. Wert.'!J$58),0)),"")</f>
        <v/>
      </c>
      <c r="K368" s="1002" t="str">
        <f>IF(K$7=TRUE,IF($B368="","",IFERROR(IF($E$131="Nein",INDEX('4a) Berechnungen zu Planwerten'!K$41:K$44, MATCH($B368, '4a) Berechnungen zu Planwerten'!$B$41:$B$44, 0))/'4a) Berechnungen zu Planwerten'!K$58,INDEX('4b) Berechnungen zu real. Wert.'!K$41:K$44, MATCH($B368, '4b) Berechnungen zu real. Wert.'!$B$41:$B$44, 0))/'4b) Berechnungen zu real. Wert.'!K$58),0)),"")</f>
        <v/>
      </c>
      <c r="L368" s="1002" t="str">
        <f>IF(L$7=TRUE,IF($B368="","",IFERROR(IF($E$131="Nein",INDEX('4a) Berechnungen zu Planwerten'!L$41:L$44, MATCH($B368, '4a) Berechnungen zu Planwerten'!$B$41:$B$44, 0))/'4a) Berechnungen zu Planwerten'!L$58,INDEX('4b) Berechnungen zu real. Wert.'!L$41:L$44, MATCH($B368, '4b) Berechnungen zu real. Wert.'!$B$41:$B$44, 0))/'4b) Berechnungen zu real. Wert.'!L$58),0)),"")</f>
        <v/>
      </c>
      <c r="M368" s="1002" t="str">
        <f>IF(M$7=TRUE,IF($B368="","",IFERROR(IF($E$131="Nein",INDEX('4a) Berechnungen zu Planwerten'!M$41:M$44, MATCH($B368, '4a) Berechnungen zu Planwerten'!$B$41:$B$44, 0))/'4a) Berechnungen zu Planwerten'!M$58,INDEX('4b) Berechnungen zu real. Wert.'!M$41:M$44, MATCH($B368, '4b) Berechnungen zu real. Wert.'!$B$41:$B$44, 0))/'4b) Berechnungen zu real. Wert.'!M$58),0)),"")</f>
        <v/>
      </c>
      <c r="N368" s="1002" t="str">
        <f>IF(N$7=TRUE,IF($B368="","",IFERROR(IF($E$131="Nein",INDEX('4a) Berechnungen zu Planwerten'!N$41:N$44, MATCH($B368, '4a) Berechnungen zu Planwerten'!$B$41:$B$44, 0))/'4a) Berechnungen zu Planwerten'!N$58,INDEX('4b) Berechnungen zu real. Wert.'!N$41:N$44, MATCH($B368, '4b) Berechnungen zu real. Wert.'!$B$41:$B$44, 0))/'4b) Berechnungen zu real. Wert.'!N$58),0)),"")</f>
        <v/>
      </c>
      <c r="O368" s="1002" t="str">
        <f>IF(O$7=TRUE,IF($B368="","",IFERROR(IF($E$131="Nein",INDEX('4a) Berechnungen zu Planwerten'!O$41:O$44, MATCH($B368, '4a) Berechnungen zu Planwerten'!$B$41:$B$44, 0))/'4a) Berechnungen zu Planwerten'!O$58,INDEX('4b) Berechnungen zu real. Wert.'!O$41:O$44, MATCH($B368, '4b) Berechnungen zu real. Wert.'!$B$41:$B$44, 0))/'4b) Berechnungen zu real. Wert.'!O$58),0)),"")</f>
        <v/>
      </c>
      <c r="P368" s="1003" t="str">
        <f>IF(P$7=TRUE,IF($B368="","",IFERROR(IF($E$131="Nein",INDEX('4a) Berechnungen zu Planwerten'!P$41:P$44, MATCH($B368, '4a) Berechnungen zu Planwerten'!$B$41:$B$44, 0))/'4a) Berechnungen zu Planwerten'!P$58,INDEX('4b) Berechnungen zu real. Wert.'!P$41:P$44, MATCH($B368, '4b) Berechnungen zu real. Wert.'!$B$41:$B$44, 0))/'4b) Berechnungen zu real. Wert.'!P$58),0)),"")</f>
        <v/>
      </c>
      <c r="Q368" s="1002" t="str">
        <f>IF(Q$7=TRUE,IF($B368="","",IFERROR(IF($E$131="Nein",INDEX('4a) Berechnungen zu Planwerten'!Q$41:Q$44, MATCH($B368, '4a) Berechnungen zu Planwerten'!$B$41:$B$44, 0))/'4a) Berechnungen zu Planwerten'!Q$58,INDEX('4b) Berechnungen zu real. Wert.'!Q$41:Q$44, MATCH($B368, '4b) Berechnungen zu real. Wert.'!$B$41:$B$44, 0))/'4b) Berechnungen zu real. Wert.'!Q$58),0)),"")</f>
        <v/>
      </c>
      <c r="R368" s="1002" t="str">
        <f>IF(R$7=TRUE,IF($B368="","",IFERROR(IF($E$131="Nein",INDEX('4a) Berechnungen zu Planwerten'!R$41:R$44, MATCH($B368, '4a) Berechnungen zu Planwerten'!$B$41:$B$44, 0))/'4a) Berechnungen zu Planwerten'!R$58,INDEX('4b) Berechnungen zu real. Wert.'!R$41:R$44, MATCH($B368, '4b) Berechnungen zu real. Wert.'!$B$41:$B$44, 0))/'4b) Berechnungen zu real. Wert.'!R$58),0)),"")</f>
        <v/>
      </c>
      <c r="S368" s="1003" t="str">
        <f>IF(S$7=TRUE,IF($B368="","",IFERROR(IF($E$131="Nein",IF('4c) Berechnungen_MFS'!$E$99="Nein",INDEX('4a) Berechnungen zu Planwerten'!S$41:S$44, MATCH($B368, '4a) Berechnungen zu Planwerten'!$B$41:$B$44, 0))/'4a) Berechnungen zu Planwerten'!S$58,(INDEX('4a) Berechnungen zu Planwerten'!S$41:S$44, MATCH($B368, '4a) Berechnungen zu Planwerten'!$B$41:$B$44, 0))+INDEX('4a) Berechnungen zu Planwerten'!T$41:T$44, MATCH($B368, '4a) Berechnungen zu Planwerten'!$B$41:$B$44, 0)))/('4a) Berechnungen zu Planwerten'!S$58+'4a) Berechnungen zu Planwerten'!T$58)),IF('4c) Berechnungen_MFS'!$E$99="Nein",INDEX('4b) Berechnungen zu real. Wert.'!S$41:S$44, MATCH($B368, '4b) Berechnungen zu real. Wert.'!$B$41:$B$44, 0))/'4b) Berechnungen zu real. Wert.'!S$58,(INDEX('4b) Berechnungen zu real. Wert.'!S$41:S$44, MATCH($B368, '4b) Berechnungen zu real. Wert.'!$B$41:$B$44, 0))+INDEX('4b) Berechnungen zu real. Wert.'!T$41:T$44, MATCH($B368, '4b) Berechnungen zu real. Wert.'!$B$41:$B$44, 0)))/('4b) Berechnungen zu real. Wert.'!S$58+'4b) Berechnungen zu real. Wert.'!T$58))),0)),"")</f>
        <v/>
      </c>
      <c r="T368" s="1061" t="str">
        <f>IF(T$7=TRUE,IF($B368="","",IFERROR(IF($E$131="Nein",INDEX('4a) Berechnungen zu Planwerten'!U$41:U$44, MATCH($B368, '4a) Berechnungen zu Planwerten'!$B$41:$B$44, 0))/'4a) Berechnungen zu Planwerten'!U$58,INDEX('4b) Berechnungen zu real. Wert.'!U$41:U$44, MATCH($B368, '4b) Berechnungen zu real. Wert.'!$B$41:$B$44, 0))/'4b) Berechnungen zu real. Wert.'!U$58),0)),"")</f>
        <v/>
      </c>
    </row>
    <row r="369" spans="1:22" ht="14.5" customHeight="1">
      <c r="B369" s="366" t="str">
        <f t="shared" si="126"/>
        <v/>
      </c>
      <c r="C369" s="373"/>
      <c r="D369" s="367" t="str">
        <f t="shared" ref="D369:D381" si="128">IF(B369="","","%")</f>
        <v/>
      </c>
      <c r="E369" s="380" t="str">
        <f>IF(E$7=TRUE,IF($B369="","",IFERROR(IF($E$131="Nein",INDEX('4a) Berechnungen zu Planwerten'!E$45:E$50, MATCH($B369, '4a) Berechnungen zu Planwerten'!$B$45:$B$50, 0))/'4a) Berechnungen zu Planwerten'!E$58,INDEX('4b) Berechnungen zu real. Wert.'!E$45:E$50, MATCH($B369, '4b) Berechnungen zu real. Wert.'!$B$45:$B$50, 0))/'4b) Berechnungen zu real. Wert.'!E$58),0)),"")</f>
        <v/>
      </c>
      <c r="F369" s="381" t="str">
        <f>IF(F$7=TRUE,IF($B369="","",IFERROR(IF($E$131="Nein",INDEX('4a) Berechnungen zu Planwerten'!F$45:F$50, MATCH($B369, '4a) Berechnungen zu Planwerten'!$B$45:$B$50, 0))/'4a) Berechnungen zu Planwerten'!F$58,INDEX('4b) Berechnungen zu real. Wert.'!F$45:F$50, MATCH($B369, '4b) Berechnungen zu real. Wert.'!$B$45:$B$50, 0))/'4b) Berechnungen zu real. Wert.'!F$58),0)),"")</f>
        <v/>
      </c>
      <c r="G369" s="381" t="str">
        <f>IF(G$7=TRUE,IF($B369="","",IFERROR(IF($E$131="Nein",INDEX('4a) Berechnungen zu Planwerten'!G$45:G$50, MATCH($B369, '4a) Berechnungen zu Planwerten'!$B$45:$B$50, 0))/'4a) Berechnungen zu Planwerten'!G$58,INDEX('4b) Berechnungen zu real. Wert.'!G$45:G$50, MATCH($B369, '4b) Berechnungen zu real. Wert.'!$B$45:$B$50, 0))/'4b) Berechnungen zu real. Wert.'!G$58),0)),"")</f>
        <v/>
      </c>
      <c r="H369" s="381" t="str">
        <f>IF(H$7=TRUE,IF($B369="","",IFERROR(IF($E$131="Nein",INDEX('4a) Berechnungen zu Planwerten'!H$45:H$50, MATCH($B369, '4a) Berechnungen zu Planwerten'!$B$45:$B$50, 0))/'4a) Berechnungen zu Planwerten'!H$58,INDEX('4b) Berechnungen zu real. Wert.'!H$45:H$50, MATCH($B369, '4b) Berechnungen zu real. Wert.'!$B$45:$B$50, 0))/'4b) Berechnungen zu real. Wert.'!H$58),0)),"")</f>
        <v/>
      </c>
      <c r="I369" s="381" t="str">
        <f>IF(I$7=TRUE,IF($B369="","",IFERROR(IF($E$131="Nein",INDEX('4a) Berechnungen zu Planwerten'!I$45:I$50, MATCH($B369, '4a) Berechnungen zu Planwerten'!$B$45:$B$50, 0))/'4a) Berechnungen zu Planwerten'!I$58,INDEX('4b) Berechnungen zu real. Wert.'!I$45:I$50, MATCH($B369, '4b) Berechnungen zu real. Wert.'!$B$45:$B$50, 0))/'4b) Berechnungen zu real. Wert.'!I$58),0)),"")</f>
        <v/>
      </c>
      <c r="J369" s="381" t="str">
        <f>IF(J$7=TRUE,IF($B369="","",IFERROR(IF($E$131="Nein",INDEX('4a) Berechnungen zu Planwerten'!J$45:J$50, MATCH($B369, '4a) Berechnungen zu Planwerten'!$B$45:$B$50, 0))/'4a) Berechnungen zu Planwerten'!J$58,INDEX('4b) Berechnungen zu real. Wert.'!J$45:J$50, MATCH($B369, '4b) Berechnungen zu real. Wert.'!$B$45:$B$50, 0))/'4b) Berechnungen zu real. Wert.'!J$58),0)),"")</f>
        <v/>
      </c>
      <c r="K369" s="381" t="str">
        <f>IF(K$7=TRUE,IF($B369="","",IFERROR(IF($E$131="Nein",INDEX('4a) Berechnungen zu Planwerten'!K$45:K$50, MATCH($B369, '4a) Berechnungen zu Planwerten'!$B$45:$B$50, 0))/'4a) Berechnungen zu Planwerten'!K$58,INDEX('4b) Berechnungen zu real. Wert.'!K$45:K$50, MATCH($B369, '4b) Berechnungen zu real. Wert.'!$B$45:$B$50, 0))/'4b) Berechnungen zu real. Wert.'!K$58),0)),"")</f>
        <v/>
      </c>
      <c r="L369" s="381" t="str">
        <f>IF(L$7=TRUE,IF($B369="","",IFERROR(IF($E$131="Nein",INDEX('4a) Berechnungen zu Planwerten'!L$45:L$50, MATCH($B369, '4a) Berechnungen zu Planwerten'!$B$45:$B$50, 0))/'4a) Berechnungen zu Planwerten'!L$58,INDEX('4b) Berechnungen zu real. Wert.'!L$45:L$50, MATCH($B369, '4b) Berechnungen zu real. Wert.'!$B$45:$B$50, 0))/'4b) Berechnungen zu real. Wert.'!L$58),0)),"")</f>
        <v/>
      </c>
      <c r="M369" s="381" t="str">
        <f>IF(M$7=TRUE,IF($B369="","",IFERROR(IF($E$131="Nein",INDEX('4a) Berechnungen zu Planwerten'!M$45:M$50, MATCH($B369, '4a) Berechnungen zu Planwerten'!$B$45:$B$50, 0))/'4a) Berechnungen zu Planwerten'!M$58,INDEX('4b) Berechnungen zu real. Wert.'!M$45:M$50, MATCH($B369, '4b) Berechnungen zu real. Wert.'!$B$45:$B$50, 0))/'4b) Berechnungen zu real. Wert.'!M$58),0)),"")</f>
        <v/>
      </c>
      <c r="N369" s="381" t="str">
        <f>IF(N$7=TRUE,IF($B369="","",IFERROR(IF($E$131="Nein",INDEX('4a) Berechnungen zu Planwerten'!N$45:N$50, MATCH($B369, '4a) Berechnungen zu Planwerten'!$B$45:$B$50, 0))/'4a) Berechnungen zu Planwerten'!N$58,INDEX('4b) Berechnungen zu real. Wert.'!N$45:N$50, MATCH($B369, '4b) Berechnungen zu real. Wert.'!$B$45:$B$50, 0))/'4b) Berechnungen zu real. Wert.'!N$58),0)),"")</f>
        <v/>
      </c>
      <c r="O369" s="381" t="str">
        <f>IF(O$7=TRUE,IF($B369="","",IFERROR(IF($E$131="Nein",INDEX('4a) Berechnungen zu Planwerten'!O$45:O$50, MATCH($B369, '4a) Berechnungen zu Planwerten'!$B$45:$B$50, 0))/'4a) Berechnungen zu Planwerten'!O$58,INDEX('4b) Berechnungen zu real. Wert.'!O$45:O$50, MATCH($B369, '4b) Berechnungen zu real. Wert.'!$B$45:$B$50, 0))/'4b) Berechnungen zu real. Wert.'!O$58),0)),"")</f>
        <v/>
      </c>
      <c r="P369" s="382" t="str">
        <f>IF(P$7=TRUE,IF($B369="","",IFERROR(IF($E$131="Nein",INDEX('4a) Berechnungen zu Planwerten'!P$45:P$50, MATCH($B369, '4a) Berechnungen zu Planwerten'!$B$45:$B$50, 0))/'4a) Berechnungen zu Planwerten'!P$58,INDEX('4b) Berechnungen zu real. Wert.'!P$45:P$50, MATCH($B369, '4b) Berechnungen zu real. Wert.'!$B$45:$B$50, 0))/'4b) Berechnungen zu real. Wert.'!P$58),0)),"")</f>
        <v/>
      </c>
      <c r="Q369" s="855" t="str">
        <f>IF(Q$7=TRUE,IF($B369="","",IFERROR(IF($E$131="Nein",INDEX('4a) Berechnungen zu Planwerten'!Q$45:Q$50, MATCH($B369, '4a) Berechnungen zu Planwerten'!$B$45:$B$50, 0))/'4a) Berechnungen zu Planwerten'!Q$58,INDEX('4b) Berechnungen zu real. Wert.'!Q$45:Q$50, MATCH($B369, '4b) Berechnungen zu real. Wert.'!$B$45:$B$50, 0))/'4b) Berechnungen zu real. Wert.'!Q$58),0)),"")</f>
        <v/>
      </c>
      <c r="R369" s="381" t="str">
        <f>IF(R$7=TRUE,IF($B369="","",IFERROR(IF($E$131="Nein",INDEX('4a) Berechnungen zu Planwerten'!R$45:R$50, MATCH($B369, '4a) Berechnungen zu Planwerten'!$B$45:$B$50, 0))/'4a) Berechnungen zu Planwerten'!R$58,INDEX('4b) Berechnungen zu real. Wert.'!R$45:R$50, MATCH($B369, '4b) Berechnungen zu real. Wert.'!$B$45:$B$50, 0))/'4b) Berechnungen zu real. Wert.'!R$58),0)),"")</f>
        <v/>
      </c>
      <c r="S369" s="382" t="str">
        <f>IF(S$7=TRUE,IF($B369="","",IFERROR(IF($E$131="Nein",IF('4c) Berechnungen_MFS'!$E$99="Nein",INDEX('4a) Berechnungen zu Planwerten'!S$45:S$50, MATCH($B369, '4a) Berechnungen zu Planwerten'!$B$45:$B$50, 0))/'4a) Berechnungen zu Planwerten'!S$58,(INDEX('4a) Berechnungen zu Planwerten'!S$45:S$50, MATCH($B369, '4a) Berechnungen zu Planwerten'!$B$45:$B$50, 0))+INDEX('4a) Berechnungen zu Planwerten'!T$45:T$50, MATCH($B369, '4a) Berechnungen zu Planwerten'!$B$45:$B$50, 0)))/('4a) Berechnungen zu Planwerten'!S$58+'4a) Berechnungen zu Planwerten'!T$58)),IF('4c) Berechnungen_MFS'!$E$99="Nein",INDEX('4b) Berechnungen zu real. Wert.'!S$45:S$50, MATCH($B369, '4b) Berechnungen zu real. Wert.'!$B$45:$B$50, 0))/'4b) Berechnungen zu real. Wert.'!S$58,(INDEX('4b) Berechnungen zu real. Wert.'!S$45:S$50, MATCH($B369, '4b) Berechnungen zu real. Wert.'!$B$45:$B$50, 0))+INDEX('4b) Berechnungen zu real. Wert.'!T$45:T$50, MATCH($B369, '4b) Berechnungen zu real. Wert.'!$B$45:$B$50, 0)))/('4b) Berechnungen zu real. Wert.'!S$58+'4b) Berechnungen zu real. Wert.'!T$58))),0)),"")</f>
        <v/>
      </c>
      <c r="T369" s="383" t="str">
        <f>IF(T$7=TRUE,IF($B369="","",IFERROR(IF($E$131="Nein",INDEX('4a) Berechnungen zu Planwerten'!U$45:U$50, MATCH($B369, '4a) Berechnungen zu Planwerten'!$B$45:$B$50, 0))/'4a) Berechnungen zu Planwerten'!U$58,INDEX('4b) Berechnungen zu real. Wert.'!U$45:U$50, MATCH($B369, '4b) Berechnungen zu real. Wert.'!$B$45:$B$50, 0))/'4b) Berechnungen zu real. Wert.'!U$58),0)),"")</f>
        <v/>
      </c>
    </row>
    <row r="370" spans="1:22" ht="14.5" customHeight="1">
      <c r="B370" s="980" t="str">
        <f t="shared" si="126"/>
        <v/>
      </c>
      <c r="C370" s="869"/>
      <c r="D370" s="981" t="str">
        <f t="shared" si="128"/>
        <v/>
      </c>
      <c r="E370" s="884" t="str">
        <f>IF(E$7=TRUE,IF($B370="","",IFERROR(IF($E$131="Nein",INDEX('4a) Berechnungen zu Planwerten'!E$45:E$50, MATCH($B370, '4a) Berechnungen zu Planwerten'!$B$45:$B$50, 0))/'4a) Berechnungen zu Planwerten'!E$58,INDEX('4b) Berechnungen zu real. Wert.'!E$45:E$50, MATCH($B370, '4b) Berechnungen zu real. Wert.'!$B$45:$B$50, 0))/'4b) Berechnungen zu real. Wert.'!E$58),0)),"")</f>
        <v/>
      </c>
      <c r="F370" s="880" t="str">
        <f>IF(F$7=TRUE,IF($B370="","",IFERROR(IF($E$131="Nein",INDEX('4a) Berechnungen zu Planwerten'!F$45:F$50, MATCH($B370, '4a) Berechnungen zu Planwerten'!$B$45:$B$50, 0))/'4a) Berechnungen zu Planwerten'!F$58,INDEX('4b) Berechnungen zu real. Wert.'!F$45:F$50, MATCH($B370, '4b) Berechnungen zu real. Wert.'!$B$45:$B$50, 0))/'4b) Berechnungen zu real. Wert.'!F$58),0)),"")</f>
        <v/>
      </c>
      <c r="G370" s="880" t="str">
        <f>IF(G$7=TRUE,IF($B370="","",IFERROR(IF($E$131="Nein",INDEX('4a) Berechnungen zu Planwerten'!G$45:G$50, MATCH($B370, '4a) Berechnungen zu Planwerten'!$B$45:$B$50, 0))/'4a) Berechnungen zu Planwerten'!G$58,INDEX('4b) Berechnungen zu real. Wert.'!G$45:G$50, MATCH($B370, '4b) Berechnungen zu real. Wert.'!$B$45:$B$50, 0))/'4b) Berechnungen zu real. Wert.'!G$58),0)),"")</f>
        <v/>
      </c>
      <c r="H370" s="880" t="str">
        <f>IF(H$7=TRUE,IF($B370="","",IFERROR(IF($E$131="Nein",INDEX('4a) Berechnungen zu Planwerten'!H$45:H$50, MATCH($B370, '4a) Berechnungen zu Planwerten'!$B$45:$B$50, 0))/'4a) Berechnungen zu Planwerten'!H$58,INDEX('4b) Berechnungen zu real. Wert.'!H$45:H$50, MATCH($B370, '4b) Berechnungen zu real. Wert.'!$B$45:$B$50, 0))/'4b) Berechnungen zu real. Wert.'!H$58),0)),"")</f>
        <v/>
      </c>
      <c r="I370" s="880" t="str">
        <f>IF(I$7=TRUE,IF($B370="","",IFERROR(IF($E$131="Nein",INDEX('4a) Berechnungen zu Planwerten'!I$45:I$50, MATCH($B370, '4a) Berechnungen zu Planwerten'!$B$45:$B$50, 0))/'4a) Berechnungen zu Planwerten'!I$58,INDEX('4b) Berechnungen zu real. Wert.'!I$45:I$50, MATCH($B370, '4b) Berechnungen zu real. Wert.'!$B$45:$B$50, 0))/'4b) Berechnungen zu real. Wert.'!I$58),0)),"")</f>
        <v/>
      </c>
      <c r="J370" s="880" t="str">
        <f>IF(J$7=TRUE,IF($B370="","",IFERROR(IF($E$131="Nein",INDEX('4a) Berechnungen zu Planwerten'!J$45:J$50, MATCH($B370, '4a) Berechnungen zu Planwerten'!$B$45:$B$50, 0))/'4a) Berechnungen zu Planwerten'!J$58,INDEX('4b) Berechnungen zu real. Wert.'!J$45:J$50, MATCH($B370, '4b) Berechnungen zu real. Wert.'!$B$45:$B$50, 0))/'4b) Berechnungen zu real. Wert.'!J$58),0)),"")</f>
        <v/>
      </c>
      <c r="K370" s="880" t="str">
        <f>IF(K$7=TRUE,IF($B370="","",IFERROR(IF($E$131="Nein",INDEX('4a) Berechnungen zu Planwerten'!K$45:K$50, MATCH($B370, '4a) Berechnungen zu Planwerten'!$B$45:$B$50, 0))/'4a) Berechnungen zu Planwerten'!K$58,INDEX('4b) Berechnungen zu real. Wert.'!K$45:K$50, MATCH($B370, '4b) Berechnungen zu real. Wert.'!$B$45:$B$50, 0))/'4b) Berechnungen zu real. Wert.'!K$58),0)),"")</f>
        <v/>
      </c>
      <c r="L370" s="880" t="str">
        <f>IF(L$7=TRUE,IF($B370="","",IFERROR(IF($E$131="Nein",INDEX('4a) Berechnungen zu Planwerten'!L$45:L$50, MATCH($B370, '4a) Berechnungen zu Planwerten'!$B$45:$B$50, 0))/'4a) Berechnungen zu Planwerten'!L$58,INDEX('4b) Berechnungen zu real. Wert.'!L$45:L$50, MATCH($B370, '4b) Berechnungen zu real. Wert.'!$B$45:$B$50, 0))/'4b) Berechnungen zu real. Wert.'!L$58),0)),"")</f>
        <v/>
      </c>
      <c r="M370" s="880" t="str">
        <f>IF(M$7=TRUE,IF($B370="","",IFERROR(IF($E$131="Nein",INDEX('4a) Berechnungen zu Planwerten'!M$45:M$50, MATCH($B370, '4a) Berechnungen zu Planwerten'!$B$45:$B$50, 0))/'4a) Berechnungen zu Planwerten'!M$58,INDEX('4b) Berechnungen zu real. Wert.'!M$45:M$50, MATCH($B370, '4b) Berechnungen zu real. Wert.'!$B$45:$B$50, 0))/'4b) Berechnungen zu real. Wert.'!M$58),0)),"")</f>
        <v/>
      </c>
      <c r="N370" s="880" t="str">
        <f>IF(N$7=TRUE,IF($B370="","",IFERROR(IF($E$131="Nein",INDEX('4a) Berechnungen zu Planwerten'!N$45:N$50, MATCH($B370, '4a) Berechnungen zu Planwerten'!$B$45:$B$50, 0))/'4a) Berechnungen zu Planwerten'!N$58,INDEX('4b) Berechnungen zu real. Wert.'!N$45:N$50, MATCH($B370, '4b) Berechnungen zu real. Wert.'!$B$45:$B$50, 0))/'4b) Berechnungen zu real. Wert.'!N$58),0)),"")</f>
        <v/>
      </c>
      <c r="O370" s="880" t="str">
        <f>IF(O$7=TRUE,IF($B370="","",IFERROR(IF($E$131="Nein",INDEX('4a) Berechnungen zu Planwerten'!O$45:O$50, MATCH($B370, '4a) Berechnungen zu Planwerten'!$B$45:$B$50, 0))/'4a) Berechnungen zu Planwerten'!O$58,INDEX('4b) Berechnungen zu real. Wert.'!O$45:O$50, MATCH($B370, '4b) Berechnungen zu real. Wert.'!$B$45:$B$50, 0))/'4b) Berechnungen zu real. Wert.'!O$58),0)),"")</f>
        <v/>
      </c>
      <c r="P370" s="1062" t="str">
        <f>IF(P$7=TRUE,IF($B370="","",IFERROR(IF($E$131="Nein",INDEX('4a) Berechnungen zu Planwerten'!P$45:P$50, MATCH($B370, '4a) Berechnungen zu Planwerten'!$B$45:$B$50, 0))/'4a) Berechnungen zu Planwerten'!P$58,INDEX('4b) Berechnungen zu real. Wert.'!P$45:P$50, MATCH($B370, '4b) Berechnungen zu real. Wert.'!$B$45:$B$50, 0))/'4b) Berechnungen zu real. Wert.'!P$58),0)),"")</f>
        <v/>
      </c>
      <c r="Q370" s="870" t="str">
        <f>IF(Q$7=TRUE,IF($B370="","",IFERROR(IF($E$131="Nein",INDEX('4a) Berechnungen zu Planwerten'!Q$45:Q$50, MATCH($B370, '4a) Berechnungen zu Planwerten'!$B$45:$B$50, 0))/'4a) Berechnungen zu Planwerten'!Q$58,INDEX('4b) Berechnungen zu real. Wert.'!Q$45:Q$50, MATCH($B370, '4b) Berechnungen zu real. Wert.'!$B$45:$B$50, 0))/'4b) Berechnungen zu real. Wert.'!Q$58),0)),"")</f>
        <v/>
      </c>
      <c r="R370" s="880" t="str">
        <f>IF(R$7=TRUE,IF($B370="","",IFERROR(IF($E$131="Nein",INDEX('4a) Berechnungen zu Planwerten'!R$45:R$50, MATCH($B370, '4a) Berechnungen zu Planwerten'!$B$45:$B$50, 0))/'4a) Berechnungen zu Planwerten'!R$58,INDEX('4b) Berechnungen zu real. Wert.'!R$45:R$50, MATCH($B370, '4b) Berechnungen zu real. Wert.'!$B$45:$B$50, 0))/'4b) Berechnungen zu real. Wert.'!R$58),0)),"")</f>
        <v/>
      </c>
      <c r="S370" s="870" t="str">
        <f>IF(S$7=TRUE,IF($B370="","",IFERROR(IF($E$131="Nein",IF('4c) Berechnungen_MFS'!$E$99="Nein",INDEX('4a) Berechnungen zu Planwerten'!S$45:S$50, MATCH($B370, '4a) Berechnungen zu Planwerten'!$B$45:$B$50, 0))/'4a) Berechnungen zu Planwerten'!S$58,(INDEX('4a) Berechnungen zu Planwerten'!S$45:S$50, MATCH($B370, '4a) Berechnungen zu Planwerten'!$B$45:$B$50, 0))+INDEX('4a) Berechnungen zu Planwerten'!T$45:T$50, MATCH($B370, '4a) Berechnungen zu Planwerten'!$B$45:$B$50, 0)))/('4a) Berechnungen zu Planwerten'!S$58+'4a) Berechnungen zu Planwerten'!T$58)),IF('4c) Berechnungen_MFS'!$E$99="Nein",INDEX('4b) Berechnungen zu real. Wert.'!S$45:S$50, MATCH($B370, '4b) Berechnungen zu real. Wert.'!$B$45:$B$50, 0))/'4b) Berechnungen zu real. Wert.'!S$58,(INDEX('4b) Berechnungen zu real. Wert.'!S$45:S$50, MATCH($B370, '4b) Berechnungen zu real. Wert.'!$B$45:$B$50, 0))+INDEX('4b) Berechnungen zu real. Wert.'!T$45:T$50, MATCH($B370, '4b) Berechnungen zu real. Wert.'!$B$45:$B$50, 0)))/('4b) Berechnungen zu real. Wert.'!S$58+'4b) Berechnungen zu real. Wert.'!T$58))),0)),"")</f>
        <v/>
      </c>
      <c r="T370" s="990" t="str">
        <f>IF(T$7=TRUE,IF($B370="","",IFERROR(IF($E$131="Nein",INDEX('4a) Berechnungen zu Planwerten'!U$45:U$50, MATCH($B370, '4a) Berechnungen zu Planwerten'!$B$45:$B$50, 0))/'4a) Berechnungen zu Planwerten'!U$58,INDEX('4b) Berechnungen zu real. Wert.'!U$45:U$50, MATCH($B370, '4b) Berechnungen zu real. Wert.'!$B$45:$B$50, 0))/'4b) Berechnungen zu real. Wert.'!U$58),0)),"")</f>
        <v/>
      </c>
    </row>
    <row r="371" spans="1:22" s="885" customFormat="1" ht="14.5" customHeight="1">
      <c r="A371" s="229"/>
      <c r="B371" s="394" t="str">
        <f t="shared" si="126"/>
        <v/>
      </c>
      <c r="C371" s="373"/>
      <c r="D371" s="1063" t="str">
        <f t="shared" si="128"/>
        <v/>
      </c>
      <c r="E371" s="381" t="str">
        <f>IF(E$7=TRUE,IF($B371="","",IFERROR(IF($E$131="Nein",INDEX('4a) Berechnungen zu Planwerten'!E$45:E$50, MATCH($B371, '4a) Berechnungen zu Planwerten'!$B$45:$B$50, 0))/'4a) Berechnungen zu Planwerten'!E$58,INDEX('4b) Berechnungen zu real. Wert.'!E$45:E$50, MATCH($B371, '4b) Berechnungen zu real. Wert.'!$B$45:$B$50, 0))/'4b) Berechnungen zu real. Wert.'!E$58),0)),"")</f>
        <v/>
      </c>
      <c r="F371" s="382" t="str">
        <f>IF(F$7=TRUE,IF($B371="","",IFERROR(IF($E$131="Nein",INDEX('4a) Berechnungen zu Planwerten'!F$45:F$50, MATCH($B371, '4a) Berechnungen zu Planwerten'!$B$45:$B$50, 0))/'4a) Berechnungen zu Planwerten'!F$58,INDEX('4b) Berechnungen zu real. Wert.'!F$45:F$50, MATCH($B371, '4b) Berechnungen zu real. Wert.'!$B$45:$B$50, 0))/'4b) Berechnungen zu real. Wert.'!F$58),0)),"")</f>
        <v/>
      </c>
      <c r="G371" s="382" t="str">
        <f>IF(G$7=TRUE,IF($B371="","",IFERROR(IF($E$131="Nein",INDEX('4a) Berechnungen zu Planwerten'!G$45:G$50, MATCH($B371, '4a) Berechnungen zu Planwerten'!$B$45:$B$50, 0))/'4a) Berechnungen zu Planwerten'!G$58,INDEX('4b) Berechnungen zu real. Wert.'!G$45:G$50, MATCH($B371, '4b) Berechnungen zu real. Wert.'!$B$45:$B$50, 0))/'4b) Berechnungen zu real. Wert.'!G$58),0)),"")</f>
        <v/>
      </c>
      <c r="H371" s="382" t="str">
        <f>IF(H$7=TRUE,IF($B371="","",IFERROR(IF($E$131="Nein",INDEX('4a) Berechnungen zu Planwerten'!H$45:H$50, MATCH($B371, '4a) Berechnungen zu Planwerten'!$B$45:$B$50, 0))/'4a) Berechnungen zu Planwerten'!H$58,INDEX('4b) Berechnungen zu real. Wert.'!H$45:H$50, MATCH($B371, '4b) Berechnungen zu real. Wert.'!$B$45:$B$50, 0))/'4b) Berechnungen zu real. Wert.'!H$58),0)),"")</f>
        <v/>
      </c>
      <c r="I371" s="382" t="str">
        <f>IF(I$7=TRUE,IF($B371="","",IFERROR(IF($E$131="Nein",INDEX('4a) Berechnungen zu Planwerten'!I$45:I$50, MATCH($B371, '4a) Berechnungen zu Planwerten'!$B$45:$B$50, 0))/'4a) Berechnungen zu Planwerten'!I$58,INDEX('4b) Berechnungen zu real. Wert.'!I$45:I$50, MATCH($B371, '4b) Berechnungen zu real. Wert.'!$B$45:$B$50, 0))/'4b) Berechnungen zu real. Wert.'!I$58),0)),"")</f>
        <v/>
      </c>
      <c r="J371" s="382" t="str">
        <f>IF(J$7=TRUE,IF($B371="","",IFERROR(IF($E$131="Nein",INDEX('4a) Berechnungen zu Planwerten'!J$45:J$50, MATCH($B371, '4a) Berechnungen zu Planwerten'!$B$45:$B$50, 0))/'4a) Berechnungen zu Planwerten'!J$58,INDEX('4b) Berechnungen zu real. Wert.'!J$45:J$50, MATCH($B371, '4b) Berechnungen zu real. Wert.'!$B$45:$B$50, 0))/'4b) Berechnungen zu real. Wert.'!J$58),0)),"")</f>
        <v/>
      </c>
      <c r="K371" s="382" t="str">
        <f>IF(K$7=TRUE,IF($B371="","",IFERROR(IF($E$131="Nein",INDEX('4a) Berechnungen zu Planwerten'!K$45:K$50, MATCH($B371, '4a) Berechnungen zu Planwerten'!$B$45:$B$50, 0))/'4a) Berechnungen zu Planwerten'!K$58,INDEX('4b) Berechnungen zu real. Wert.'!K$45:K$50, MATCH($B371, '4b) Berechnungen zu real. Wert.'!$B$45:$B$50, 0))/'4b) Berechnungen zu real. Wert.'!K$58),0)),"")</f>
        <v/>
      </c>
      <c r="L371" s="382" t="str">
        <f>IF(L$7=TRUE,IF($B371="","",IFERROR(IF($E$131="Nein",INDEX('4a) Berechnungen zu Planwerten'!L$45:L$50, MATCH($B371, '4a) Berechnungen zu Planwerten'!$B$45:$B$50, 0))/'4a) Berechnungen zu Planwerten'!L$58,INDEX('4b) Berechnungen zu real. Wert.'!L$45:L$50, MATCH($B371, '4b) Berechnungen zu real. Wert.'!$B$45:$B$50, 0))/'4b) Berechnungen zu real. Wert.'!L$58),0)),"")</f>
        <v/>
      </c>
      <c r="M371" s="382" t="str">
        <f>IF(M$7=TRUE,IF($B371="","",IFERROR(IF($E$131="Nein",INDEX('4a) Berechnungen zu Planwerten'!M$45:M$50, MATCH($B371, '4a) Berechnungen zu Planwerten'!$B$45:$B$50, 0))/'4a) Berechnungen zu Planwerten'!M$58,INDEX('4b) Berechnungen zu real. Wert.'!M$45:M$50, MATCH($B371, '4b) Berechnungen zu real. Wert.'!$B$45:$B$50, 0))/'4b) Berechnungen zu real. Wert.'!M$58),0)),"")</f>
        <v/>
      </c>
      <c r="N371" s="382" t="str">
        <f>IF(N$7=TRUE,IF($B371="","",IFERROR(IF($E$131="Nein",INDEX('4a) Berechnungen zu Planwerten'!N$45:N$50, MATCH($B371, '4a) Berechnungen zu Planwerten'!$B$45:$B$50, 0))/'4a) Berechnungen zu Planwerten'!N$58,INDEX('4b) Berechnungen zu real. Wert.'!N$45:N$50, MATCH($B371, '4b) Berechnungen zu real. Wert.'!$B$45:$B$50, 0))/'4b) Berechnungen zu real. Wert.'!N$58),0)),"")</f>
        <v/>
      </c>
      <c r="O371" s="382" t="str">
        <f>IF(O$7=TRUE,IF($B371="","",IFERROR(IF($E$131="Nein",INDEX('4a) Berechnungen zu Planwerten'!O$45:O$50, MATCH($B371, '4a) Berechnungen zu Planwerten'!$B$45:$B$50, 0))/'4a) Berechnungen zu Planwerten'!O$58,INDEX('4b) Berechnungen zu real. Wert.'!O$45:O$50, MATCH($B371, '4b) Berechnungen zu real. Wert.'!$B$45:$B$50, 0))/'4b) Berechnungen zu real. Wert.'!O$58),0)),"")</f>
        <v/>
      </c>
      <c r="P371" s="382" t="str">
        <f>IF(P$7=TRUE,IF($B371="","",IFERROR(IF($E$131="Nein",INDEX('4a) Berechnungen zu Planwerten'!P$45:P$50, MATCH($B371, '4a) Berechnungen zu Planwerten'!$B$45:$B$50, 0))/'4a) Berechnungen zu Planwerten'!P$58,INDEX('4b) Berechnungen zu real. Wert.'!P$45:P$50, MATCH($B371, '4b) Berechnungen zu real. Wert.'!$B$45:$B$50, 0))/'4b) Berechnungen zu real. Wert.'!P$58),0)),"")</f>
        <v/>
      </c>
      <c r="Q371" s="382" t="str">
        <f>IF(Q$7=TRUE,IF($B371="","",IFERROR(IF($E$131="Nein",INDEX('4a) Berechnungen zu Planwerten'!Q$45:Q$50, MATCH($B371, '4a) Berechnungen zu Planwerten'!$B$45:$B$50, 0))/'4a) Berechnungen zu Planwerten'!Q$58,INDEX('4b) Berechnungen zu real. Wert.'!Q$45:Q$50, MATCH($B371, '4b) Berechnungen zu real. Wert.'!$B$45:$B$50, 0))/'4b) Berechnungen zu real. Wert.'!Q$58),0)),"")</f>
        <v/>
      </c>
      <c r="R371" s="382" t="str">
        <f>IF(R$7=TRUE,IF($B371="","",IFERROR(IF($E$131="Nein",INDEX('4a) Berechnungen zu Planwerten'!R$45:R$50, MATCH($B371, '4a) Berechnungen zu Planwerten'!$B$45:$B$50, 0))/'4a) Berechnungen zu Planwerten'!R$58,INDEX('4b) Berechnungen zu real. Wert.'!R$45:R$50, MATCH($B371, '4b) Berechnungen zu real. Wert.'!$B$45:$B$50, 0))/'4b) Berechnungen zu real. Wert.'!R$58),0)),"")</f>
        <v/>
      </c>
      <c r="S371" s="382" t="str">
        <f>IF(S$7=TRUE,IF($B371="","",IFERROR(IF($E$131="Nein",IF('4c) Berechnungen_MFS'!$E$99="Nein",INDEX('4a) Berechnungen zu Planwerten'!S$45:S$50, MATCH($B371, '4a) Berechnungen zu Planwerten'!$B$45:$B$50, 0))/'4a) Berechnungen zu Planwerten'!S$58,(INDEX('4a) Berechnungen zu Planwerten'!S$45:S$50, MATCH($B371, '4a) Berechnungen zu Planwerten'!$B$45:$B$50, 0))+INDEX('4a) Berechnungen zu Planwerten'!T$45:T$50, MATCH($B371, '4a) Berechnungen zu Planwerten'!$B$45:$B$50, 0)))/('4a) Berechnungen zu Planwerten'!S$58+'4a) Berechnungen zu Planwerten'!T$58)),IF('4c) Berechnungen_MFS'!$E$99="Nein",INDEX('4b) Berechnungen zu real. Wert.'!S$45:S$50, MATCH($B371, '4b) Berechnungen zu real. Wert.'!$B$45:$B$50, 0))/'4b) Berechnungen zu real. Wert.'!S$58,(INDEX('4b) Berechnungen zu real. Wert.'!S$45:S$50, MATCH($B371, '4b) Berechnungen zu real. Wert.'!$B$45:$B$50, 0))+INDEX('4b) Berechnungen zu real. Wert.'!T$45:T$50, MATCH($B371, '4b) Berechnungen zu real. Wert.'!$B$45:$B$50, 0)))/('4b) Berechnungen zu real. Wert.'!S$58+'4b) Berechnungen zu real. Wert.'!T$58))),0)),"")</f>
        <v/>
      </c>
      <c r="T371" s="1014" t="str">
        <f>IF(T$7=TRUE,IF($B371="","",IFERROR(IF($E$131="Nein",INDEX('4a) Berechnungen zu Planwerten'!U$45:U$50, MATCH($B371, '4a) Berechnungen zu Planwerten'!$B$45:$B$50, 0))/'4a) Berechnungen zu Planwerten'!U$58,INDEX('4b) Berechnungen zu real. Wert.'!U$45:U$50, MATCH($B371, '4b) Berechnungen zu real. Wert.'!$B$45:$B$50, 0))/'4b) Berechnungen zu real. Wert.'!U$58),0)),"")</f>
        <v/>
      </c>
      <c r="U371" s="1054"/>
      <c r="V371" s="1054"/>
    </row>
    <row r="372" spans="1:22" ht="14.5" customHeight="1">
      <c r="B372" s="876" t="str">
        <f t="shared" si="126"/>
        <v/>
      </c>
      <c r="C372" s="869"/>
      <c r="D372" s="882" t="str">
        <f t="shared" si="128"/>
        <v/>
      </c>
      <c r="E372" s="880" t="str">
        <f>IF(E$7=TRUE,IF($B372="","",IFERROR(IF($E$131="Nein",INDEX('4a) Berechnungen zu Planwerten'!E$45:E$50, MATCH($B372, '4a) Berechnungen zu Planwerten'!$B$45:$B$50, 0))/'4a) Berechnungen zu Planwerten'!E$58,INDEX('4b) Berechnungen zu real. Wert.'!E$45:E$50, MATCH($B372, '4b) Berechnungen zu real. Wert.'!$B$45:$B$50, 0))/'4b) Berechnungen zu real. Wert.'!E$58),0)),"")</f>
        <v/>
      </c>
      <c r="F372" s="870" t="str">
        <f>IF(F$7=TRUE,IF($B372="","",IFERROR(IF($E$131="Nein",INDEX('4a) Berechnungen zu Planwerten'!F$45:F$50, MATCH($B372, '4a) Berechnungen zu Planwerten'!$B$45:$B$50, 0))/'4a) Berechnungen zu Planwerten'!F$58,INDEX('4b) Berechnungen zu real. Wert.'!F$45:F$50, MATCH($B372, '4b) Berechnungen zu real. Wert.'!$B$45:$B$50, 0))/'4b) Berechnungen zu real. Wert.'!F$58),0)),"")</f>
        <v/>
      </c>
      <c r="G372" s="870" t="str">
        <f>IF(G$7=TRUE,IF($B372="","",IFERROR(IF($E$131="Nein",INDEX('4a) Berechnungen zu Planwerten'!G$45:G$50, MATCH($B372, '4a) Berechnungen zu Planwerten'!$B$45:$B$50, 0))/'4a) Berechnungen zu Planwerten'!G$58,INDEX('4b) Berechnungen zu real. Wert.'!G$45:G$50, MATCH($B372, '4b) Berechnungen zu real. Wert.'!$B$45:$B$50, 0))/'4b) Berechnungen zu real. Wert.'!G$58),0)),"")</f>
        <v/>
      </c>
      <c r="H372" s="870" t="str">
        <f>IF(H$7=TRUE,IF($B372="","",IFERROR(IF($E$131="Nein",INDEX('4a) Berechnungen zu Planwerten'!H$45:H$50, MATCH($B372, '4a) Berechnungen zu Planwerten'!$B$45:$B$50, 0))/'4a) Berechnungen zu Planwerten'!H$58,INDEX('4b) Berechnungen zu real. Wert.'!H$45:H$50, MATCH($B372, '4b) Berechnungen zu real. Wert.'!$B$45:$B$50, 0))/'4b) Berechnungen zu real. Wert.'!H$58),0)),"")</f>
        <v/>
      </c>
      <c r="I372" s="870" t="str">
        <f>IF(I$7=TRUE,IF($B372="","",IFERROR(IF($E$131="Nein",INDEX('4a) Berechnungen zu Planwerten'!I$45:I$50, MATCH($B372, '4a) Berechnungen zu Planwerten'!$B$45:$B$50, 0))/'4a) Berechnungen zu Planwerten'!I$58,INDEX('4b) Berechnungen zu real. Wert.'!I$45:I$50, MATCH($B372, '4b) Berechnungen zu real. Wert.'!$B$45:$B$50, 0))/'4b) Berechnungen zu real. Wert.'!I$58),0)),"")</f>
        <v/>
      </c>
      <c r="J372" s="870" t="str">
        <f>IF(J$7=TRUE,IF($B372="","",IFERROR(IF($E$131="Nein",INDEX('4a) Berechnungen zu Planwerten'!J$45:J$50, MATCH($B372, '4a) Berechnungen zu Planwerten'!$B$45:$B$50, 0))/'4a) Berechnungen zu Planwerten'!J$58,INDEX('4b) Berechnungen zu real. Wert.'!J$45:J$50, MATCH($B372, '4b) Berechnungen zu real. Wert.'!$B$45:$B$50, 0))/'4b) Berechnungen zu real. Wert.'!J$58),0)),"")</f>
        <v/>
      </c>
      <c r="K372" s="870" t="str">
        <f>IF(K$7=TRUE,IF($B372="","",IFERROR(IF($E$131="Nein",INDEX('4a) Berechnungen zu Planwerten'!K$45:K$50, MATCH($B372, '4a) Berechnungen zu Planwerten'!$B$45:$B$50, 0))/'4a) Berechnungen zu Planwerten'!K$58,INDEX('4b) Berechnungen zu real. Wert.'!K$45:K$50, MATCH($B372, '4b) Berechnungen zu real. Wert.'!$B$45:$B$50, 0))/'4b) Berechnungen zu real. Wert.'!K$58),0)),"")</f>
        <v/>
      </c>
      <c r="L372" s="870" t="str">
        <f>IF(L$7=TRUE,IF($B372="","",IFERROR(IF($E$131="Nein",INDEX('4a) Berechnungen zu Planwerten'!L$45:L$50, MATCH($B372, '4a) Berechnungen zu Planwerten'!$B$45:$B$50, 0))/'4a) Berechnungen zu Planwerten'!L$58,INDEX('4b) Berechnungen zu real. Wert.'!L$45:L$50, MATCH($B372, '4b) Berechnungen zu real. Wert.'!$B$45:$B$50, 0))/'4b) Berechnungen zu real. Wert.'!L$58),0)),"")</f>
        <v/>
      </c>
      <c r="M372" s="870" t="str">
        <f>IF(M$7=TRUE,IF($B372="","",IFERROR(IF($E$131="Nein",INDEX('4a) Berechnungen zu Planwerten'!M$45:M$50, MATCH($B372, '4a) Berechnungen zu Planwerten'!$B$45:$B$50, 0))/'4a) Berechnungen zu Planwerten'!M$58,INDEX('4b) Berechnungen zu real. Wert.'!M$45:M$50, MATCH($B372, '4b) Berechnungen zu real. Wert.'!$B$45:$B$50, 0))/'4b) Berechnungen zu real. Wert.'!M$58),0)),"")</f>
        <v/>
      </c>
      <c r="N372" s="870" t="str">
        <f>IF(N$7=TRUE,IF($B372="","",IFERROR(IF($E$131="Nein",INDEX('4a) Berechnungen zu Planwerten'!N$45:N$50, MATCH($B372, '4a) Berechnungen zu Planwerten'!$B$45:$B$50, 0))/'4a) Berechnungen zu Planwerten'!N$58,INDEX('4b) Berechnungen zu real. Wert.'!N$45:N$50, MATCH($B372, '4b) Berechnungen zu real. Wert.'!$B$45:$B$50, 0))/'4b) Berechnungen zu real. Wert.'!N$58),0)),"")</f>
        <v/>
      </c>
      <c r="O372" s="870" t="str">
        <f>IF(O$7=TRUE,IF($B372="","",IFERROR(IF($E$131="Nein",INDEX('4a) Berechnungen zu Planwerten'!O$45:O$50, MATCH($B372, '4a) Berechnungen zu Planwerten'!$B$45:$B$50, 0))/'4a) Berechnungen zu Planwerten'!O$58,INDEX('4b) Berechnungen zu real. Wert.'!O$45:O$50, MATCH($B372, '4b) Berechnungen zu real. Wert.'!$B$45:$B$50, 0))/'4b) Berechnungen zu real. Wert.'!O$58),0)),"")</f>
        <v/>
      </c>
      <c r="P372" s="870" t="str">
        <f>IF(P$7=TRUE,IF($B372="","",IFERROR(IF($E$131="Nein",INDEX('4a) Berechnungen zu Planwerten'!P$45:P$50, MATCH($B372, '4a) Berechnungen zu Planwerten'!$B$45:$B$50, 0))/'4a) Berechnungen zu Planwerten'!P$58,INDEX('4b) Berechnungen zu real. Wert.'!P$45:P$50, MATCH($B372, '4b) Berechnungen zu real. Wert.'!$B$45:$B$50, 0))/'4b) Berechnungen zu real. Wert.'!P$58),0)),"")</f>
        <v/>
      </c>
      <c r="Q372" s="870" t="str">
        <f>IF(Q$7=TRUE,IF($B372="","",IFERROR(IF($E$131="Nein",INDEX('4a) Berechnungen zu Planwerten'!Q$45:Q$50, MATCH($B372, '4a) Berechnungen zu Planwerten'!$B$45:$B$50, 0))/'4a) Berechnungen zu Planwerten'!Q$58,INDEX('4b) Berechnungen zu real. Wert.'!Q$45:Q$50, MATCH($B372, '4b) Berechnungen zu real. Wert.'!$B$45:$B$50, 0))/'4b) Berechnungen zu real. Wert.'!Q$58),0)),"")</f>
        <v/>
      </c>
      <c r="R372" s="870" t="str">
        <f>IF(R$7=TRUE,IF($B372="","",IFERROR(IF($E$131="Nein",INDEX('4a) Berechnungen zu Planwerten'!R$45:R$50, MATCH($B372, '4a) Berechnungen zu Planwerten'!$B$45:$B$50, 0))/'4a) Berechnungen zu Planwerten'!R$58,INDEX('4b) Berechnungen zu real. Wert.'!R$45:R$50, MATCH($B372, '4b) Berechnungen zu real. Wert.'!$B$45:$B$50, 0))/'4b) Berechnungen zu real. Wert.'!R$58),0)),"")</f>
        <v/>
      </c>
      <c r="S372" s="870" t="str">
        <f>IF(S$7=TRUE,IF($B372="","",IFERROR(IF($E$131="Nein",IF('4c) Berechnungen_MFS'!$E$99="Nein",INDEX('4a) Berechnungen zu Planwerten'!S$45:S$50, MATCH($B372, '4a) Berechnungen zu Planwerten'!$B$45:$B$50, 0))/'4a) Berechnungen zu Planwerten'!S$58,(INDEX('4a) Berechnungen zu Planwerten'!S$45:S$50, MATCH($B372, '4a) Berechnungen zu Planwerten'!$B$45:$B$50, 0))+INDEX('4a) Berechnungen zu Planwerten'!T$45:T$50, MATCH($B372, '4a) Berechnungen zu Planwerten'!$B$45:$B$50, 0)))/('4a) Berechnungen zu Planwerten'!S$58+'4a) Berechnungen zu Planwerten'!T$58)),IF('4c) Berechnungen_MFS'!$E$99="Nein",INDEX('4b) Berechnungen zu real. Wert.'!S$45:S$50, MATCH($B372, '4b) Berechnungen zu real. Wert.'!$B$45:$B$50, 0))/'4b) Berechnungen zu real. Wert.'!S$58,(INDEX('4b) Berechnungen zu real. Wert.'!S$45:S$50, MATCH($B372, '4b) Berechnungen zu real. Wert.'!$B$45:$B$50, 0))+INDEX('4b) Berechnungen zu real. Wert.'!T$45:T$50, MATCH($B372, '4b) Berechnungen zu real. Wert.'!$B$45:$B$50, 0)))/('4b) Berechnungen zu real. Wert.'!S$58+'4b) Berechnungen zu real. Wert.'!T$58))),0)),"")</f>
        <v/>
      </c>
      <c r="T372" s="877" t="str">
        <f>IF(T$7=TRUE,IF($B372="","",IFERROR(IF($E$131="Nein",INDEX('4a) Berechnungen zu Planwerten'!U$45:U$50, MATCH($B372, '4a) Berechnungen zu Planwerten'!$B$45:$B$50, 0))/'4a) Berechnungen zu Planwerten'!U$58,INDEX('4b) Berechnungen zu real. Wert.'!U$45:U$50, MATCH($B372, '4b) Berechnungen zu real. Wert.'!$B$45:$B$50, 0))/'4b) Berechnungen zu real. Wert.'!U$58),0)),"")</f>
        <v/>
      </c>
    </row>
    <row r="373" spans="1:22" s="885" customFormat="1" ht="14.5" customHeight="1">
      <c r="A373" s="229"/>
      <c r="B373" s="589" t="str">
        <f t="shared" si="126"/>
        <v/>
      </c>
      <c r="C373" s="372"/>
      <c r="D373" s="858" t="str">
        <f t="shared" si="128"/>
        <v/>
      </c>
      <c r="E373" s="389" t="str">
        <f>IF(E$7=TRUE,IF($B373="","",IFERROR(IF($E$131="Nein",INDEX('4a) Berechnungen zu Planwerten'!E$45:E$50, MATCH($B373, '4a) Berechnungen zu Planwerten'!$B$45:$B$50, 0))/'4a) Berechnungen zu Planwerten'!E$58,INDEX('4b) Berechnungen zu real. Wert.'!E$45:E$50, MATCH($B373, '4b) Berechnungen zu real. Wert.'!$B$45:$B$50, 0))/'4b) Berechnungen zu real. Wert.'!E$58),0)),"")</f>
        <v/>
      </c>
      <c r="F373" s="390" t="str">
        <f>IF(F$7=TRUE,IF($B373="","",IFERROR(IF($E$131="Nein",INDEX('4a) Berechnungen zu Planwerten'!F$45:F$50, MATCH($B373, '4a) Berechnungen zu Planwerten'!$B$45:$B$50, 0))/'4a) Berechnungen zu Planwerten'!F$58,INDEX('4b) Berechnungen zu real. Wert.'!F$45:F$50, MATCH($B373, '4b) Berechnungen zu real. Wert.'!$B$45:$B$50, 0))/'4b) Berechnungen zu real. Wert.'!F$58),0)),"")</f>
        <v/>
      </c>
      <c r="G373" s="390" t="str">
        <f>IF(G$7=TRUE,IF($B373="","",IFERROR(IF($E$131="Nein",INDEX('4a) Berechnungen zu Planwerten'!G$45:G$50, MATCH($B373, '4a) Berechnungen zu Planwerten'!$B$45:$B$50, 0))/'4a) Berechnungen zu Planwerten'!G$58,INDEX('4b) Berechnungen zu real. Wert.'!G$45:G$50, MATCH($B373, '4b) Berechnungen zu real. Wert.'!$B$45:$B$50, 0))/'4b) Berechnungen zu real. Wert.'!G$58),0)),"")</f>
        <v/>
      </c>
      <c r="H373" s="390" t="str">
        <f>IF(H$7=TRUE,IF($B373="","",IFERROR(IF($E$131="Nein",INDEX('4a) Berechnungen zu Planwerten'!H$45:H$50, MATCH($B373, '4a) Berechnungen zu Planwerten'!$B$45:$B$50, 0))/'4a) Berechnungen zu Planwerten'!H$58,INDEX('4b) Berechnungen zu real. Wert.'!H$45:H$50, MATCH($B373, '4b) Berechnungen zu real. Wert.'!$B$45:$B$50, 0))/'4b) Berechnungen zu real. Wert.'!H$58),0)),"")</f>
        <v/>
      </c>
      <c r="I373" s="390" t="str">
        <f>IF(I$7=TRUE,IF($B373="","",IFERROR(IF($E$131="Nein",INDEX('4a) Berechnungen zu Planwerten'!I$45:I$50, MATCH($B373, '4a) Berechnungen zu Planwerten'!$B$45:$B$50, 0))/'4a) Berechnungen zu Planwerten'!I$58,INDEX('4b) Berechnungen zu real. Wert.'!I$45:I$50, MATCH($B373, '4b) Berechnungen zu real. Wert.'!$B$45:$B$50, 0))/'4b) Berechnungen zu real. Wert.'!I$58),0)),"")</f>
        <v/>
      </c>
      <c r="J373" s="390" t="str">
        <f>IF(J$7=TRUE,IF($B373="","",IFERROR(IF($E$131="Nein",INDEX('4a) Berechnungen zu Planwerten'!J$45:J$50, MATCH($B373, '4a) Berechnungen zu Planwerten'!$B$45:$B$50, 0))/'4a) Berechnungen zu Planwerten'!J$58,INDEX('4b) Berechnungen zu real. Wert.'!J$45:J$50, MATCH($B373, '4b) Berechnungen zu real. Wert.'!$B$45:$B$50, 0))/'4b) Berechnungen zu real. Wert.'!J$58),0)),"")</f>
        <v/>
      </c>
      <c r="K373" s="390" t="str">
        <f>IF(K$7=TRUE,IF($B373="","",IFERROR(IF($E$131="Nein",INDEX('4a) Berechnungen zu Planwerten'!K$45:K$50, MATCH($B373, '4a) Berechnungen zu Planwerten'!$B$45:$B$50, 0))/'4a) Berechnungen zu Planwerten'!K$58,INDEX('4b) Berechnungen zu real. Wert.'!K$45:K$50, MATCH($B373, '4b) Berechnungen zu real. Wert.'!$B$45:$B$50, 0))/'4b) Berechnungen zu real. Wert.'!K$58),0)),"")</f>
        <v/>
      </c>
      <c r="L373" s="390" t="str">
        <f>IF(L$7=TRUE,IF($B373="","",IFERROR(IF($E$131="Nein",INDEX('4a) Berechnungen zu Planwerten'!L$45:L$50, MATCH($B373, '4a) Berechnungen zu Planwerten'!$B$45:$B$50, 0))/'4a) Berechnungen zu Planwerten'!L$58,INDEX('4b) Berechnungen zu real. Wert.'!L$45:L$50, MATCH($B373, '4b) Berechnungen zu real. Wert.'!$B$45:$B$50, 0))/'4b) Berechnungen zu real. Wert.'!L$58),0)),"")</f>
        <v/>
      </c>
      <c r="M373" s="390" t="str">
        <f>IF(M$7=TRUE,IF($B373="","",IFERROR(IF($E$131="Nein",INDEX('4a) Berechnungen zu Planwerten'!M$45:M$50, MATCH($B373, '4a) Berechnungen zu Planwerten'!$B$45:$B$50, 0))/'4a) Berechnungen zu Planwerten'!M$58,INDEX('4b) Berechnungen zu real. Wert.'!M$45:M$50, MATCH($B373, '4b) Berechnungen zu real. Wert.'!$B$45:$B$50, 0))/'4b) Berechnungen zu real. Wert.'!M$58),0)),"")</f>
        <v/>
      </c>
      <c r="N373" s="390" t="str">
        <f>IF(N$7=TRUE,IF($B373="","",IFERROR(IF($E$131="Nein",INDEX('4a) Berechnungen zu Planwerten'!N$45:N$50, MATCH($B373, '4a) Berechnungen zu Planwerten'!$B$45:$B$50, 0))/'4a) Berechnungen zu Planwerten'!N$58,INDEX('4b) Berechnungen zu real. Wert.'!N$45:N$50, MATCH($B373, '4b) Berechnungen zu real. Wert.'!$B$45:$B$50, 0))/'4b) Berechnungen zu real. Wert.'!N$58),0)),"")</f>
        <v/>
      </c>
      <c r="O373" s="390" t="str">
        <f>IF(O$7=TRUE,IF($B373="","",IFERROR(IF($E$131="Nein",INDEX('4a) Berechnungen zu Planwerten'!O$45:O$50, MATCH($B373, '4a) Berechnungen zu Planwerten'!$B$45:$B$50, 0))/'4a) Berechnungen zu Planwerten'!O$58,INDEX('4b) Berechnungen zu real. Wert.'!O$45:O$50, MATCH($B373, '4b) Berechnungen zu real. Wert.'!$B$45:$B$50, 0))/'4b) Berechnungen zu real. Wert.'!O$58),0)),"")</f>
        <v/>
      </c>
      <c r="P373" s="390" t="str">
        <f>IF(P$7=TRUE,IF($B373="","",IFERROR(IF($E$131="Nein",INDEX('4a) Berechnungen zu Planwerten'!P$45:P$50, MATCH($B373, '4a) Berechnungen zu Planwerten'!$B$45:$B$50, 0))/'4a) Berechnungen zu Planwerten'!P$58,INDEX('4b) Berechnungen zu real. Wert.'!P$45:P$50, MATCH($B373, '4b) Berechnungen zu real. Wert.'!$B$45:$B$50, 0))/'4b) Berechnungen zu real. Wert.'!P$58),0)),"")</f>
        <v/>
      </c>
      <c r="Q373" s="390" t="str">
        <f>IF(Q$7=TRUE,IF($B373="","",IFERROR(IF($E$131="Nein",INDEX('4a) Berechnungen zu Planwerten'!Q$45:Q$50, MATCH($B373, '4a) Berechnungen zu Planwerten'!$B$45:$B$50, 0))/'4a) Berechnungen zu Planwerten'!Q$58,INDEX('4b) Berechnungen zu real. Wert.'!Q$45:Q$50, MATCH($B373, '4b) Berechnungen zu real. Wert.'!$B$45:$B$50, 0))/'4b) Berechnungen zu real. Wert.'!Q$58),0)),"")</f>
        <v/>
      </c>
      <c r="R373" s="390" t="str">
        <f>IF(R$7=TRUE,IF($B373="","",IFERROR(IF($E$131="Nein",INDEX('4a) Berechnungen zu Planwerten'!R$45:R$50, MATCH($B373, '4a) Berechnungen zu Planwerten'!$B$45:$B$50, 0))/'4a) Berechnungen zu Planwerten'!R$58,INDEX('4b) Berechnungen zu real. Wert.'!R$45:R$50, MATCH($B373, '4b) Berechnungen zu real. Wert.'!$B$45:$B$50, 0))/'4b) Berechnungen zu real. Wert.'!R$58),0)),"")</f>
        <v/>
      </c>
      <c r="S373" s="390" t="str">
        <f>IF(S$7=TRUE,IF($B373="","",IFERROR(IF($E$131="Nein",IF('4c) Berechnungen_MFS'!$E$99="Nein",INDEX('4a) Berechnungen zu Planwerten'!S$45:S$50, MATCH($B373, '4a) Berechnungen zu Planwerten'!$B$45:$B$50, 0))/'4a) Berechnungen zu Planwerten'!S$58,(INDEX('4a) Berechnungen zu Planwerten'!S$45:S$50, MATCH($B373, '4a) Berechnungen zu Planwerten'!$B$45:$B$50, 0))+INDEX('4a) Berechnungen zu Planwerten'!T$45:T$50, MATCH($B373, '4a) Berechnungen zu Planwerten'!$B$45:$B$50, 0)))/('4a) Berechnungen zu Planwerten'!S$58+'4a) Berechnungen zu Planwerten'!T$58)),IF('4c) Berechnungen_MFS'!$E$99="Nein",INDEX('4b) Berechnungen zu real. Wert.'!S$45:S$50, MATCH($B373, '4b) Berechnungen zu real. Wert.'!$B$45:$B$50, 0))/'4b) Berechnungen zu real. Wert.'!S$58,(INDEX('4b) Berechnungen zu real. Wert.'!S$45:S$50, MATCH($B373, '4b) Berechnungen zu real. Wert.'!$B$45:$B$50, 0))+INDEX('4b) Berechnungen zu real. Wert.'!T$45:T$50, MATCH($B373, '4b) Berechnungen zu real. Wert.'!$B$45:$B$50, 0)))/('4b) Berechnungen zu real. Wert.'!S$58+'4b) Berechnungen zu real. Wert.'!T$58))),0)),"")</f>
        <v/>
      </c>
      <c r="T373" s="501" t="str">
        <f>IF(T$7=TRUE,IF($B373="","",IFERROR(IF($E$131="Nein",INDEX('4a) Berechnungen zu Planwerten'!U$45:U$50, MATCH($B373, '4a) Berechnungen zu Planwerten'!$B$45:$B$50, 0))/'4a) Berechnungen zu Planwerten'!U$58,INDEX('4b) Berechnungen zu real. Wert.'!U$45:U$50, MATCH($B373, '4b) Berechnungen zu real. Wert.'!$B$45:$B$50, 0))/'4b) Berechnungen zu real. Wert.'!U$58),0)),"")</f>
        <v/>
      </c>
      <c r="U373" s="1054"/>
      <c r="V373" s="1054"/>
    </row>
    <row r="374" spans="1:22" ht="14.5" customHeight="1" thickBot="1">
      <c r="B374" s="991" t="str">
        <f t="shared" si="126"/>
        <v/>
      </c>
      <c r="C374" s="992"/>
      <c r="D374" s="993" t="str">
        <f t="shared" si="128"/>
        <v/>
      </c>
      <c r="E374" s="1002" t="str">
        <f>IF(E$7=TRUE,IF($B374="","",IFERROR(IF($E$131="Nein",INDEX('4a) Berechnungen zu Planwerten'!E$45:E$50, MATCH($B374, '4a) Berechnungen zu Planwerten'!$B$45:$B$50, 0))/'4a) Berechnungen zu Planwerten'!E$58,INDEX('4b) Berechnungen zu real. Wert.'!E$45:E$50, MATCH($B374, '4b) Berechnungen zu real. Wert.'!$B$45:$B$50, 0))/'4b) Berechnungen zu real. Wert.'!E$58),0)),"")</f>
        <v/>
      </c>
      <c r="F374" s="1003" t="str">
        <f>IF(F$7=TRUE,IF($B374="","",IFERROR(IF($E$131="Nein",INDEX('4a) Berechnungen zu Planwerten'!F$45:F$50, MATCH($B374, '4a) Berechnungen zu Planwerten'!$B$45:$B$50, 0))/'4a) Berechnungen zu Planwerten'!F$58,INDEX('4b) Berechnungen zu real. Wert.'!F$45:F$50, MATCH($B374, '4b) Berechnungen zu real. Wert.'!$B$45:$B$50, 0))/'4b) Berechnungen zu real. Wert.'!F$58),0)),"")</f>
        <v/>
      </c>
      <c r="G374" s="1003" t="str">
        <f>IF(G$7=TRUE,IF($B374="","",IFERROR(IF($E$131="Nein",INDEX('4a) Berechnungen zu Planwerten'!G$45:G$50, MATCH($B374, '4a) Berechnungen zu Planwerten'!$B$45:$B$50, 0))/'4a) Berechnungen zu Planwerten'!G$58,INDEX('4b) Berechnungen zu real. Wert.'!G$45:G$50, MATCH($B374, '4b) Berechnungen zu real. Wert.'!$B$45:$B$50, 0))/'4b) Berechnungen zu real. Wert.'!G$58),0)),"")</f>
        <v/>
      </c>
      <c r="H374" s="1003" t="str">
        <f>IF(H$7=TRUE,IF($B374="","",IFERROR(IF($E$131="Nein",INDEX('4a) Berechnungen zu Planwerten'!H$45:H$50, MATCH($B374, '4a) Berechnungen zu Planwerten'!$B$45:$B$50, 0))/'4a) Berechnungen zu Planwerten'!H$58,INDEX('4b) Berechnungen zu real. Wert.'!H$45:H$50, MATCH($B374, '4b) Berechnungen zu real. Wert.'!$B$45:$B$50, 0))/'4b) Berechnungen zu real. Wert.'!H$58),0)),"")</f>
        <v/>
      </c>
      <c r="I374" s="1003" t="str">
        <f>IF(I$7=TRUE,IF($B374="","",IFERROR(IF($E$131="Nein",INDEX('4a) Berechnungen zu Planwerten'!I$45:I$50, MATCH($B374, '4a) Berechnungen zu Planwerten'!$B$45:$B$50, 0))/'4a) Berechnungen zu Planwerten'!I$58,INDEX('4b) Berechnungen zu real. Wert.'!I$45:I$50, MATCH($B374, '4b) Berechnungen zu real. Wert.'!$B$45:$B$50, 0))/'4b) Berechnungen zu real. Wert.'!I$58),0)),"")</f>
        <v/>
      </c>
      <c r="J374" s="1003" t="str">
        <f>IF(J$7=TRUE,IF($B374="","",IFERROR(IF($E$131="Nein",INDEX('4a) Berechnungen zu Planwerten'!J$45:J$50, MATCH($B374, '4a) Berechnungen zu Planwerten'!$B$45:$B$50, 0))/'4a) Berechnungen zu Planwerten'!J$58,INDEX('4b) Berechnungen zu real. Wert.'!J$45:J$50, MATCH($B374, '4b) Berechnungen zu real. Wert.'!$B$45:$B$50, 0))/'4b) Berechnungen zu real. Wert.'!J$58),0)),"")</f>
        <v/>
      </c>
      <c r="K374" s="1003" t="str">
        <f>IF(K$7=TRUE,IF($B374="","",IFERROR(IF($E$131="Nein",INDEX('4a) Berechnungen zu Planwerten'!K$45:K$50, MATCH($B374, '4a) Berechnungen zu Planwerten'!$B$45:$B$50, 0))/'4a) Berechnungen zu Planwerten'!K$58,INDEX('4b) Berechnungen zu real. Wert.'!K$45:K$50, MATCH($B374, '4b) Berechnungen zu real. Wert.'!$B$45:$B$50, 0))/'4b) Berechnungen zu real. Wert.'!K$58),0)),"")</f>
        <v/>
      </c>
      <c r="L374" s="1003" t="str">
        <f>IF(L$7=TRUE,IF($B374="","",IFERROR(IF($E$131="Nein",INDEX('4a) Berechnungen zu Planwerten'!L$45:L$50, MATCH($B374, '4a) Berechnungen zu Planwerten'!$B$45:$B$50, 0))/'4a) Berechnungen zu Planwerten'!L$58,INDEX('4b) Berechnungen zu real. Wert.'!L$45:L$50, MATCH($B374, '4b) Berechnungen zu real. Wert.'!$B$45:$B$50, 0))/'4b) Berechnungen zu real. Wert.'!L$58),0)),"")</f>
        <v/>
      </c>
      <c r="M374" s="1003" t="str">
        <f>IF(M$7=TRUE,IF($B374="","",IFERROR(IF($E$131="Nein",INDEX('4a) Berechnungen zu Planwerten'!M$45:M$50, MATCH($B374, '4a) Berechnungen zu Planwerten'!$B$45:$B$50, 0))/'4a) Berechnungen zu Planwerten'!M$58,INDEX('4b) Berechnungen zu real. Wert.'!M$45:M$50, MATCH($B374, '4b) Berechnungen zu real. Wert.'!$B$45:$B$50, 0))/'4b) Berechnungen zu real. Wert.'!M$58),0)),"")</f>
        <v/>
      </c>
      <c r="N374" s="1003" t="str">
        <f>IF(N$7=TRUE,IF($B374="","",IFERROR(IF($E$131="Nein",INDEX('4a) Berechnungen zu Planwerten'!N$45:N$50, MATCH($B374, '4a) Berechnungen zu Planwerten'!$B$45:$B$50, 0))/'4a) Berechnungen zu Planwerten'!N$58,INDEX('4b) Berechnungen zu real. Wert.'!N$45:N$50, MATCH($B374, '4b) Berechnungen zu real. Wert.'!$B$45:$B$50, 0))/'4b) Berechnungen zu real. Wert.'!N$58),0)),"")</f>
        <v/>
      </c>
      <c r="O374" s="1003" t="str">
        <f>IF(O$7=TRUE,IF($B374="","",IFERROR(IF($E$131="Nein",INDEX('4a) Berechnungen zu Planwerten'!O$45:O$50, MATCH($B374, '4a) Berechnungen zu Planwerten'!$B$45:$B$50, 0))/'4a) Berechnungen zu Planwerten'!O$58,INDEX('4b) Berechnungen zu real. Wert.'!O$45:O$50, MATCH($B374, '4b) Berechnungen zu real. Wert.'!$B$45:$B$50, 0))/'4b) Berechnungen zu real. Wert.'!O$58),0)),"")</f>
        <v/>
      </c>
      <c r="P374" s="1003" t="str">
        <f>IF(P$7=TRUE,IF($B374="","",IFERROR(IF($E$131="Nein",INDEX('4a) Berechnungen zu Planwerten'!P$45:P$50, MATCH($B374, '4a) Berechnungen zu Planwerten'!$B$45:$B$50, 0))/'4a) Berechnungen zu Planwerten'!P$58,INDEX('4b) Berechnungen zu real. Wert.'!P$45:P$50, MATCH($B374, '4b) Berechnungen zu real. Wert.'!$B$45:$B$50, 0))/'4b) Berechnungen zu real. Wert.'!P$58),0)),"")</f>
        <v/>
      </c>
      <c r="Q374" s="1003" t="str">
        <f>IF(Q$7=TRUE,IF($B374="","",IFERROR(IF($E$131="Nein",INDEX('4a) Berechnungen zu Planwerten'!Q$45:Q$50, MATCH($B374, '4a) Berechnungen zu Planwerten'!$B$45:$B$50, 0))/'4a) Berechnungen zu Planwerten'!Q$58,INDEX('4b) Berechnungen zu real. Wert.'!Q$45:Q$50, MATCH($B374, '4b) Berechnungen zu real. Wert.'!$B$45:$B$50, 0))/'4b) Berechnungen zu real. Wert.'!Q$58),0)),"")</f>
        <v/>
      </c>
      <c r="R374" s="1003" t="str">
        <f>IF(R$7=TRUE,IF($B374="","",IFERROR(IF($E$131="Nein",INDEX('4a) Berechnungen zu Planwerten'!R$45:R$50, MATCH($B374, '4a) Berechnungen zu Planwerten'!$B$45:$B$50, 0))/'4a) Berechnungen zu Planwerten'!R$58,INDEX('4b) Berechnungen zu real. Wert.'!R$45:R$50, MATCH($B374, '4b) Berechnungen zu real. Wert.'!$B$45:$B$50, 0))/'4b) Berechnungen zu real. Wert.'!R$58),0)),"")</f>
        <v/>
      </c>
      <c r="S374" s="1003" t="str">
        <f>IF(S$7=TRUE,IF($B374="","",IFERROR(IF($E$131="Nein",IF('4c) Berechnungen_MFS'!$E$99="Nein",INDEX('4a) Berechnungen zu Planwerten'!S$45:S$50, MATCH($B374, '4a) Berechnungen zu Planwerten'!$B$45:$B$50, 0))/'4a) Berechnungen zu Planwerten'!S$58,(INDEX('4a) Berechnungen zu Planwerten'!S$45:S$50, MATCH($B374, '4a) Berechnungen zu Planwerten'!$B$45:$B$50, 0))+INDEX('4a) Berechnungen zu Planwerten'!T$45:T$50, MATCH($B374, '4a) Berechnungen zu Planwerten'!$B$45:$B$50, 0)))/('4a) Berechnungen zu Planwerten'!S$58+'4a) Berechnungen zu Planwerten'!T$58)),IF('4c) Berechnungen_MFS'!$E$99="Nein",INDEX('4b) Berechnungen zu real. Wert.'!S$45:S$50, MATCH($B374, '4b) Berechnungen zu real. Wert.'!$B$45:$B$50, 0))/'4b) Berechnungen zu real. Wert.'!S$58,(INDEX('4b) Berechnungen zu real. Wert.'!S$45:S$50, MATCH($B374, '4b) Berechnungen zu real. Wert.'!$B$45:$B$50, 0))+INDEX('4b) Berechnungen zu real. Wert.'!T$45:T$50, MATCH($B374, '4b) Berechnungen zu real. Wert.'!$B$45:$B$50, 0)))/('4b) Berechnungen zu real. Wert.'!S$58+'4b) Berechnungen zu real. Wert.'!T$58))),0)),"")</f>
        <v/>
      </c>
      <c r="T374" s="1004" t="str">
        <f>IF(T$7=TRUE,IF($B374="","",IFERROR(IF($E$131="Nein",INDEX('4a) Berechnungen zu Planwerten'!U$45:U$50, MATCH($B374, '4a) Berechnungen zu Planwerten'!$B$45:$B$50, 0))/'4a) Berechnungen zu Planwerten'!U$58,INDEX('4b) Berechnungen zu real. Wert.'!U$45:U$50, MATCH($B374, '4b) Berechnungen zu real. Wert.'!$B$45:$B$50, 0))/'4b) Berechnungen zu real. Wert.'!U$58),0)),"")</f>
        <v/>
      </c>
    </row>
    <row r="375" spans="1:22" s="885" customFormat="1" ht="14.5" customHeight="1">
      <c r="A375" s="229"/>
      <c r="B375" s="486" t="str">
        <f t="shared" si="126"/>
        <v/>
      </c>
      <c r="C375" s="374"/>
      <c r="D375" s="857" t="str">
        <f t="shared" si="128"/>
        <v/>
      </c>
      <c r="E375" s="381" t="str">
        <f>IF(E$7=TRUE,IF($B375="","",IFERROR(IF($E$131="Nein",INDEX('4a) Berechnungen zu Planwerten'!E$51:E$56, MATCH($B375, '4a) Berechnungen zu Planwerten'!$B$51:$B$56, 0))/'4a) Berechnungen zu Planwerten'!E$58,INDEX('4b) Berechnungen zu real. Wert.'!E$51:E$56, MATCH($B375, '4b) Berechnungen zu real. Wert.'!$B$51:$B$56, 0))/'4b) Berechnungen zu real. Wert.'!E$58),0)),"")</f>
        <v/>
      </c>
      <c r="F375" s="381" t="str">
        <f>IF(F$7=TRUE,IF($B375="","",IFERROR(IF($E$131="Nein",INDEX('4a) Berechnungen zu Planwerten'!F$51:F$56, MATCH($B375, '4a) Berechnungen zu Planwerten'!$B$51:$B$56, 0))/'4a) Berechnungen zu Planwerten'!F$58,INDEX('4b) Berechnungen zu real. Wert.'!F$51:F$56, MATCH($B375, '4b) Berechnungen zu real. Wert.'!$B$51:$B$56, 0))/'4b) Berechnungen zu real. Wert.'!F$58),0)),"")</f>
        <v/>
      </c>
      <c r="G375" s="381" t="str">
        <f>IF(G$7=TRUE,IF($B375="","",IFERROR(IF($E$131="Nein",INDEX('4a) Berechnungen zu Planwerten'!G$51:G$56, MATCH($B375, '4a) Berechnungen zu Planwerten'!$B$51:$B$56, 0))/'4a) Berechnungen zu Planwerten'!G$58,INDEX('4b) Berechnungen zu real. Wert.'!G$51:G$56, MATCH($B375, '4b) Berechnungen zu real. Wert.'!$B$51:$B$56, 0))/'4b) Berechnungen zu real. Wert.'!G$58),0)),"")</f>
        <v/>
      </c>
      <c r="H375" s="381" t="str">
        <f>IF(H$7=TRUE,IF($B375="","",IFERROR(IF($E$131="Nein",INDEX('4a) Berechnungen zu Planwerten'!H$51:H$56, MATCH($B375, '4a) Berechnungen zu Planwerten'!$B$51:$B$56, 0))/'4a) Berechnungen zu Planwerten'!H$58,INDEX('4b) Berechnungen zu real. Wert.'!H$51:H$56, MATCH($B375, '4b) Berechnungen zu real. Wert.'!$B$51:$B$56, 0))/'4b) Berechnungen zu real. Wert.'!H$58),0)),"")</f>
        <v/>
      </c>
      <c r="I375" s="381" t="str">
        <f>IF(I$7=TRUE,IF($B375="","",IFERROR(IF($E$131="Nein",INDEX('4a) Berechnungen zu Planwerten'!I$51:I$56, MATCH($B375, '4a) Berechnungen zu Planwerten'!$B$51:$B$56, 0))/'4a) Berechnungen zu Planwerten'!I$58,INDEX('4b) Berechnungen zu real. Wert.'!I$51:I$56, MATCH($B375, '4b) Berechnungen zu real. Wert.'!$B$51:$B$56, 0))/'4b) Berechnungen zu real. Wert.'!I$58),0)),"")</f>
        <v/>
      </c>
      <c r="J375" s="381" t="str">
        <f>IF(J$7=TRUE,IF($B375="","",IFERROR(IF($E$131="Nein",INDEX('4a) Berechnungen zu Planwerten'!J$51:J$56, MATCH($B375, '4a) Berechnungen zu Planwerten'!$B$51:$B$56, 0))/'4a) Berechnungen zu Planwerten'!J$58,INDEX('4b) Berechnungen zu real. Wert.'!J$51:J$56, MATCH($B375, '4b) Berechnungen zu real. Wert.'!$B$51:$B$56, 0))/'4b) Berechnungen zu real. Wert.'!J$58),0)),"")</f>
        <v/>
      </c>
      <c r="K375" s="381" t="str">
        <f>IF(K$7=TRUE,IF($B375="","",IFERROR(IF($E$131="Nein",INDEX('4a) Berechnungen zu Planwerten'!K$51:K$56, MATCH($B375, '4a) Berechnungen zu Planwerten'!$B$51:$B$56, 0))/'4a) Berechnungen zu Planwerten'!K$58,INDEX('4b) Berechnungen zu real. Wert.'!K$51:K$56, MATCH($B375, '4b) Berechnungen zu real. Wert.'!$B$51:$B$56, 0))/'4b) Berechnungen zu real. Wert.'!K$58),0)),"")</f>
        <v/>
      </c>
      <c r="L375" s="381" t="str">
        <f>IF(L$7=TRUE,IF($B375="","",IFERROR(IF($E$131="Nein",INDEX('4a) Berechnungen zu Planwerten'!L$51:L$56, MATCH($B375, '4a) Berechnungen zu Planwerten'!$B$51:$B$56, 0))/'4a) Berechnungen zu Planwerten'!L$58,INDEX('4b) Berechnungen zu real. Wert.'!L$51:L$56, MATCH($B375, '4b) Berechnungen zu real. Wert.'!$B$51:$B$56, 0))/'4b) Berechnungen zu real. Wert.'!L$58),0)),"")</f>
        <v/>
      </c>
      <c r="M375" s="381" t="str">
        <f>IF(M$7=TRUE,IF($B375="","",IFERROR(IF($E$131="Nein",INDEX('4a) Berechnungen zu Planwerten'!M$51:M$56, MATCH($B375, '4a) Berechnungen zu Planwerten'!$B$51:$B$56, 0))/'4a) Berechnungen zu Planwerten'!M$58,INDEX('4b) Berechnungen zu real. Wert.'!M$51:M$56, MATCH($B375, '4b) Berechnungen zu real. Wert.'!$B$51:$B$56, 0))/'4b) Berechnungen zu real. Wert.'!M$58),0)),"")</f>
        <v/>
      </c>
      <c r="N375" s="381" t="str">
        <f>IF(N$7=TRUE,IF($B375="","",IFERROR(IF($E$131="Nein",INDEX('4a) Berechnungen zu Planwerten'!N$51:N$56, MATCH($B375, '4a) Berechnungen zu Planwerten'!$B$51:$B$56, 0))/'4a) Berechnungen zu Planwerten'!N$58,INDEX('4b) Berechnungen zu real. Wert.'!N$51:N$56, MATCH($B375, '4b) Berechnungen zu real. Wert.'!$B$51:$B$56, 0))/'4b) Berechnungen zu real. Wert.'!N$58),0)),"")</f>
        <v/>
      </c>
      <c r="O375" s="381" t="str">
        <f>IF(O$7=TRUE,IF($B375="","",IFERROR(IF($E$131="Nein",INDEX('4a) Berechnungen zu Planwerten'!O$51:O$56, MATCH($B375, '4a) Berechnungen zu Planwerten'!$B$51:$B$56, 0))/'4a) Berechnungen zu Planwerten'!O$58,INDEX('4b) Berechnungen zu real. Wert.'!O$51:O$56, MATCH($B375, '4b) Berechnungen zu real. Wert.'!$B$51:$B$56, 0))/'4b) Berechnungen zu real. Wert.'!O$58),0)),"")</f>
        <v/>
      </c>
      <c r="P375" s="381" t="str">
        <f>IF(P$7=TRUE,IF($B375="","",IFERROR(IF($E$131="Nein",INDEX('4a) Berechnungen zu Planwerten'!P$51:P$56, MATCH($B375, '4a) Berechnungen zu Planwerten'!$B$51:$B$56, 0))/'4a) Berechnungen zu Planwerten'!P$58,INDEX('4b) Berechnungen zu real. Wert.'!P$51:P$56, MATCH($B375, '4b) Berechnungen zu real. Wert.'!$B$51:$B$56, 0))/'4b) Berechnungen zu real. Wert.'!P$58),0)),"")</f>
        <v/>
      </c>
      <c r="Q375" s="381" t="str">
        <f>IF(Q$7=TRUE,IF($B375="","",IFERROR(IF($E$131="Nein",INDEX('4a) Berechnungen zu Planwerten'!Q$51:Q$56, MATCH($B375, '4a) Berechnungen zu Planwerten'!$B$51:$B$56, 0))/'4a) Berechnungen zu Planwerten'!Q$58,INDEX('4b) Berechnungen zu real. Wert.'!Q$51:Q$56, MATCH($B375, '4b) Berechnungen zu real. Wert.'!$B$51:$B$56, 0))/'4b) Berechnungen zu real. Wert.'!Q$58),0)),"")</f>
        <v/>
      </c>
      <c r="R375" s="381" t="str">
        <f>IF(R$7=TRUE,IF($B375="","",IFERROR(IF($E$131="Nein",INDEX('4a) Berechnungen zu Planwerten'!R$51:R$56, MATCH($B375, '4a) Berechnungen zu Planwerten'!$B$51:$B$56, 0))/'4a) Berechnungen zu Planwerten'!R$58,INDEX('4b) Berechnungen zu real. Wert.'!R$51:R$56, MATCH($B375, '4b) Berechnungen zu real. Wert.'!$B$51:$B$56, 0))/'4b) Berechnungen zu real. Wert.'!R$58),0)),"")</f>
        <v/>
      </c>
      <c r="S375" s="382" t="str">
        <f>IF(S$7=TRUE,IF($B375="","",IFERROR(IF($E$131="Nein",IF('4c) Berechnungen_MFS'!$E$99="Nein",INDEX('4a) Berechnungen zu Planwerten'!S$51:S$56, MATCH($B375, '4a) Berechnungen zu Planwerten'!$B$51:$B$56, 0))/'4a) Berechnungen zu Planwerten'!S$58,(INDEX('4a) Berechnungen zu Planwerten'!S$51:S$56, MATCH($B375, '4a) Berechnungen zu Planwerten'!$B$51:$B$56, 0))+INDEX('4a) Berechnungen zu Planwerten'!T$51:T$56, MATCH($B375, '4a) Berechnungen zu Planwerten'!$B$51:$B$56, 0)))/('4a) Berechnungen zu Planwerten'!S$58+'4a) Berechnungen zu Planwerten'!T$58)),IF('4c) Berechnungen_MFS'!$E$99="Nein",INDEX('4b) Berechnungen zu real. Wert.'!S$51:S$56, MATCH($B375, '4b) Berechnungen zu real. Wert.'!$B$51:$B$56, 0))/'4b) Berechnungen zu real. Wert.'!S$58,(INDEX('4b) Berechnungen zu real. Wert.'!S$51:S$56, MATCH($B375, '4b) Berechnungen zu real. Wert.'!$B$51:$B$56, 0))+INDEX('4b) Berechnungen zu real. Wert.'!T$51:T$56, MATCH($B375, '4b) Berechnungen zu real. Wert.'!$B$51:$B$56, 0)))/('4b) Berechnungen zu real. Wert.'!S$58+'4b) Berechnungen zu real. Wert.'!T$58))),0)),"")</f>
        <v/>
      </c>
      <c r="T375" s="1014" t="str">
        <f>IF(T$7=TRUE,IF($B375="","",IFERROR(IF($E$131="Nein",INDEX('4a) Berechnungen zu Planwerten'!U$51:U$56, MATCH($B375, '4a) Berechnungen zu Planwerten'!$B$51:$B$56, 0))/'4a) Berechnungen zu Planwerten'!U$58,INDEX('4b) Berechnungen zu real. Wert.'!U$51:U$56, MATCH($B375, '4b) Berechnungen zu real. Wert.'!$B$51:$B$56, 0))/'4b) Berechnungen zu real. Wert.'!U$58),0)),"")</f>
        <v/>
      </c>
      <c r="U375" s="1054"/>
      <c r="V375" s="1054"/>
    </row>
    <row r="376" spans="1:22" ht="14.5" customHeight="1">
      <c r="B376" s="876" t="str">
        <f t="shared" si="126"/>
        <v/>
      </c>
      <c r="C376" s="869"/>
      <c r="D376" s="882" t="str">
        <f t="shared" si="128"/>
        <v/>
      </c>
      <c r="E376" s="880" t="str">
        <f>IF(E$7=TRUE,IF($B376="","",IFERROR(IF($E$131="Nein",INDEX('4a) Berechnungen zu Planwerten'!E$51:E$56, MATCH($B376, '4a) Berechnungen zu Planwerten'!$B$51:$B$56, 0))/'4a) Berechnungen zu Planwerten'!E$58,INDEX('4b) Berechnungen zu real. Wert.'!E$51:E$56, MATCH($B376, '4b) Berechnungen zu real. Wert.'!$B$51:$B$56, 0))/'4b) Berechnungen zu real. Wert.'!E$58),0)),"")</f>
        <v/>
      </c>
      <c r="F376" s="880" t="str">
        <f>IF(F$7=TRUE,IF($B376="","",IFERROR(IF($E$131="Nein",INDEX('4a) Berechnungen zu Planwerten'!F$51:F$56, MATCH($B376, '4a) Berechnungen zu Planwerten'!$B$51:$B$56, 0))/'4a) Berechnungen zu Planwerten'!F$58,INDEX('4b) Berechnungen zu real. Wert.'!F$51:F$56, MATCH($B376, '4b) Berechnungen zu real. Wert.'!$B$51:$B$56, 0))/'4b) Berechnungen zu real. Wert.'!F$58),0)),"")</f>
        <v/>
      </c>
      <c r="G376" s="880" t="str">
        <f>IF(G$7=TRUE,IF($B376="","",IFERROR(IF($E$131="Nein",INDEX('4a) Berechnungen zu Planwerten'!G$51:G$56, MATCH($B376, '4a) Berechnungen zu Planwerten'!$B$51:$B$56, 0))/'4a) Berechnungen zu Planwerten'!G$58,INDEX('4b) Berechnungen zu real. Wert.'!G$51:G$56, MATCH($B376, '4b) Berechnungen zu real. Wert.'!$B$51:$B$56, 0))/'4b) Berechnungen zu real. Wert.'!G$58),0)),"")</f>
        <v/>
      </c>
      <c r="H376" s="880" t="str">
        <f>IF(H$7=TRUE,IF($B376="","",IFERROR(IF($E$131="Nein",INDEX('4a) Berechnungen zu Planwerten'!H$51:H$56, MATCH($B376, '4a) Berechnungen zu Planwerten'!$B$51:$B$56, 0))/'4a) Berechnungen zu Planwerten'!H$58,INDEX('4b) Berechnungen zu real. Wert.'!H$51:H$56, MATCH($B376, '4b) Berechnungen zu real. Wert.'!$B$51:$B$56, 0))/'4b) Berechnungen zu real. Wert.'!H$58),0)),"")</f>
        <v/>
      </c>
      <c r="I376" s="880" t="str">
        <f>IF(I$7=TRUE,IF($B376="","",IFERROR(IF($E$131="Nein",INDEX('4a) Berechnungen zu Planwerten'!I$51:I$56, MATCH($B376, '4a) Berechnungen zu Planwerten'!$B$51:$B$56, 0))/'4a) Berechnungen zu Planwerten'!I$58,INDEX('4b) Berechnungen zu real. Wert.'!I$51:I$56, MATCH($B376, '4b) Berechnungen zu real. Wert.'!$B$51:$B$56, 0))/'4b) Berechnungen zu real. Wert.'!I$58),0)),"")</f>
        <v/>
      </c>
      <c r="J376" s="880" t="str">
        <f>IF(J$7=TRUE,IF($B376="","",IFERROR(IF($E$131="Nein",INDEX('4a) Berechnungen zu Planwerten'!J$51:J$56, MATCH($B376, '4a) Berechnungen zu Planwerten'!$B$51:$B$56, 0))/'4a) Berechnungen zu Planwerten'!J$58,INDEX('4b) Berechnungen zu real. Wert.'!J$51:J$56, MATCH($B376, '4b) Berechnungen zu real. Wert.'!$B$51:$B$56, 0))/'4b) Berechnungen zu real. Wert.'!J$58),0)),"")</f>
        <v/>
      </c>
      <c r="K376" s="880" t="str">
        <f>IF(K$7=TRUE,IF($B376="","",IFERROR(IF($E$131="Nein",INDEX('4a) Berechnungen zu Planwerten'!K$51:K$56, MATCH($B376, '4a) Berechnungen zu Planwerten'!$B$51:$B$56, 0))/'4a) Berechnungen zu Planwerten'!K$58,INDEX('4b) Berechnungen zu real. Wert.'!K$51:K$56, MATCH($B376, '4b) Berechnungen zu real. Wert.'!$B$51:$B$56, 0))/'4b) Berechnungen zu real. Wert.'!K$58),0)),"")</f>
        <v/>
      </c>
      <c r="L376" s="880" t="str">
        <f>IF(L$7=TRUE,IF($B376="","",IFERROR(IF($E$131="Nein",INDEX('4a) Berechnungen zu Planwerten'!L$51:L$56, MATCH($B376, '4a) Berechnungen zu Planwerten'!$B$51:$B$56, 0))/'4a) Berechnungen zu Planwerten'!L$58,INDEX('4b) Berechnungen zu real. Wert.'!L$51:L$56, MATCH($B376, '4b) Berechnungen zu real. Wert.'!$B$51:$B$56, 0))/'4b) Berechnungen zu real. Wert.'!L$58),0)),"")</f>
        <v/>
      </c>
      <c r="M376" s="880" t="str">
        <f>IF(M$7=TRUE,IF($B376="","",IFERROR(IF($E$131="Nein",INDEX('4a) Berechnungen zu Planwerten'!M$51:M$56, MATCH($B376, '4a) Berechnungen zu Planwerten'!$B$51:$B$56, 0))/'4a) Berechnungen zu Planwerten'!M$58,INDEX('4b) Berechnungen zu real. Wert.'!M$51:M$56, MATCH($B376, '4b) Berechnungen zu real. Wert.'!$B$51:$B$56, 0))/'4b) Berechnungen zu real. Wert.'!M$58),0)),"")</f>
        <v/>
      </c>
      <c r="N376" s="880" t="str">
        <f>IF(N$7=TRUE,IF($B376="","",IFERROR(IF($E$131="Nein",INDEX('4a) Berechnungen zu Planwerten'!N$51:N$56, MATCH($B376, '4a) Berechnungen zu Planwerten'!$B$51:$B$56, 0))/'4a) Berechnungen zu Planwerten'!N$58,INDEX('4b) Berechnungen zu real. Wert.'!N$51:N$56, MATCH($B376, '4b) Berechnungen zu real. Wert.'!$B$51:$B$56, 0))/'4b) Berechnungen zu real. Wert.'!N$58),0)),"")</f>
        <v/>
      </c>
      <c r="O376" s="880" t="str">
        <f>IF(O$7=TRUE,IF($B376="","",IFERROR(IF($E$131="Nein",INDEX('4a) Berechnungen zu Planwerten'!O$51:O$56, MATCH($B376, '4a) Berechnungen zu Planwerten'!$B$51:$B$56, 0))/'4a) Berechnungen zu Planwerten'!O$58,INDEX('4b) Berechnungen zu real. Wert.'!O$51:O$56, MATCH($B376, '4b) Berechnungen zu real. Wert.'!$B$51:$B$56, 0))/'4b) Berechnungen zu real. Wert.'!O$58),0)),"")</f>
        <v/>
      </c>
      <c r="P376" s="880" t="str">
        <f>IF(P$7=TRUE,IF($B376="","",IFERROR(IF($E$131="Nein",INDEX('4a) Berechnungen zu Planwerten'!P$51:P$56, MATCH($B376, '4a) Berechnungen zu Planwerten'!$B$51:$B$56, 0))/'4a) Berechnungen zu Planwerten'!P$58,INDEX('4b) Berechnungen zu real. Wert.'!P$51:P$56, MATCH($B376, '4b) Berechnungen zu real. Wert.'!$B$51:$B$56, 0))/'4b) Berechnungen zu real. Wert.'!P$58),0)),"")</f>
        <v/>
      </c>
      <c r="Q376" s="880" t="str">
        <f>IF(Q$7=TRUE,IF($B376="","",IFERROR(IF($E$131="Nein",INDEX('4a) Berechnungen zu Planwerten'!Q$51:Q$56, MATCH($B376, '4a) Berechnungen zu Planwerten'!$B$51:$B$56, 0))/'4a) Berechnungen zu Planwerten'!Q$58,INDEX('4b) Berechnungen zu real. Wert.'!Q$51:Q$56, MATCH($B376, '4b) Berechnungen zu real. Wert.'!$B$51:$B$56, 0))/'4b) Berechnungen zu real. Wert.'!Q$58),0)),"")</f>
        <v/>
      </c>
      <c r="R376" s="880" t="str">
        <f>IF(R$7=TRUE,IF($B376="","",IFERROR(IF($E$131="Nein",INDEX('4a) Berechnungen zu Planwerten'!R$51:R$56, MATCH($B376, '4a) Berechnungen zu Planwerten'!$B$51:$B$56, 0))/'4a) Berechnungen zu Planwerten'!R$58,INDEX('4b) Berechnungen zu real. Wert.'!R$51:R$56, MATCH($B376, '4b) Berechnungen zu real. Wert.'!$B$51:$B$56, 0))/'4b) Berechnungen zu real. Wert.'!R$58),0)),"")</f>
        <v/>
      </c>
      <c r="S376" s="870" t="str">
        <f>IF(S$7=TRUE,IF($B376="","",IFERROR(IF($E$131="Nein",IF('4c) Berechnungen_MFS'!$E$99="Nein",INDEX('4a) Berechnungen zu Planwerten'!S$51:S$56, MATCH($B376, '4a) Berechnungen zu Planwerten'!$B$51:$B$56, 0))/'4a) Berechnungen zu Planwerten'!S$58,(INDEX('4a) Berechnungen zu Planwerten'!S$51:S$56, MATCH($B376, '4a) Berechnungen zu Planwerten'!$B$51:$B$56, 0))+INDEX('4a) Berechnungen zu Planwerten'!T$51:T$56, MATCH($B376, '4a) Berechnungen zu Planwerten'!$B$51:$B$56, 0)))/('4a) Berechnungen zu Planwerten'!S$58+'4a) Berechnungen zu Planwerten'!T$58)),IF('4c) Berechnungen_MFS'!$E$99="Nein",INDEX('4b) Berechnungen zu real. Wert.'!S$51:S$56, MATCH($B376, '4b) Berechnungen zu real. Wert.'!$B$51:$B$56, 0))/'4b) Berechnungen zu real. Wert.'!S$58,(INDEX('4b) Berechnungen zu real. Wert.'!S$51:S$56, MATCH($B376, '4b) Berechnungen zu real. Wert.'!$B$51:$B$56, 0))+INDEX('4b) Berechnungen zu real. Wert.'!T$51:T$56, MATCH($B376, '4b) Berechnungen zu real. Wert.'!$B$51:$B$56, 0)))/('4b) Berechnungen zu real. Wert.'!S$58+'4b) Berechnungen zu real. Wert.'!T$58))),0)),"")</f>
        <v/>
      </c>
      <c r="T376" s="877" t="str">
        <f>IF(T$7=TRUE,IF($B376="","",IFERROR(IF($E$131="Nein",INDEX('4a) Berechnungen zu Planwerten'!U$51:U$56, MATCH($B376, '4a) Berechnungen zu Planwerten'!$B$51:$B$56, 0))/'4a) Berechnungen zu Planwerten'!U$58,INDEX('4b) Berechnungen zu real. Wert.'!U$51:U$56, MATCH($B376, '4b) Berechnungen zu real. Wert.'!$B$51:$B$56, 0))/'4b) Berechnungen zu real. Wert.'!U$58),0)),"")</f>
        <v/>
      </c>
    </row>
    <row r="377" spans="1:22" s="885" customFormat="1" ht="14.5" customHeight="1">
      <c r="A377" s="229"/>
      <c r="B377" s="589" t="str">
        <f t="shared" si="126"/>
        <v/>
      </c>
      <c r="C377" s="372"/>
      <c r="D377" s="858" t="str">
        <f t="shared" si="128"/>
        <v/>
      </c>
      <c r="E377" s="389" t="str">
        <f>IF(E$7=TRUE,IF($B377="","",IFERROR(IF($E$131="Nein",INDEX('4a) Berechnungen zu Planwerten'!E$51:E$56, MATCH($B377, '4a) Berechnungen zu Planwerten'!$B$51:$B$56, 0))/'4a) Berechnungen zu Planwerten'!E$58,INDEX('4b) Berechnungen zu real. Wert.'!E$51:E$56, MATCH($B377, '4b) Berechnungen zu real. Wert.'!$B$51:$B$56, 0))/'4b) Berechnungen zu real. Wert.'!E$58),0)),"")</f>
        <v/>
      </c>
      <c r="F377" s="389" t="str">
        <f>IF(F$7=TRUE,IF($B377="","",IFERROR(IF($E$131="Nein",INDEX('4a) Berechnungen zu Planwerten'!F$51:F$56, MATCH($B377, '4a) Berechnungen zu Planwerten'!$B$51:$B$56, 0))/'4a) Berechnungen zu Planwerten'!F$58,INDEX('4b) Berechnungen zu real. Wert.'!F$51:F$56, MATCH($B377, '4b) Berechnungen zu real. Wert.'!$B$51:$B$56, 0))/'4b) Berechnungen zu real. Wert.'!F$58),0)),"")</f>
        <v/>
      </c>
      <c r="G377" s="389" t="str">
        <f>IF(G$7=TRUE,IF($B377="","",IFERROR(IF($E$131="Nein",INDEX('4a) Berechnungen zu Planwerten'!G$51:G$56, MATCH($B377, '4a) Berechnungen zu Planwerten'!$B$51:$B$56, 0))/'4a) Berechnungen zu Planwerten'!G$58,INDEX('4b) Berechnungen zu real. Wert.'!G$51:G$56, MATCH($B377, '4b) Berechnungen zu real. Wert.'!$B$51:$B$56, 0))/'4b) Berechnungen zu real. Wert.'!G$58),0)),"")</f>
        <v/>
      </c>
      <c r="H377" s="389" t="str">
        <f>IF(H$7=TRUE,IF($B377="","",IFERROR(IF($E$131="Nein",INDEX('4a) Berechnungen zu Planwerten'!H$51:H$56, MATCH($B377, '4a) Berechnungen zu Planwerten'!$B$51:$B$56, 0))/'4a) Berechnungen zu Planwerten'!H$58,INDEX('4b) Berechnungen zu real. Wert.'!H$51:H$56, MATCH($B377, '4b) Berechnungen zu real. Wert.'!$B$51:$B$56, 0))/'4b) Berechnungen zu real. Wert.'!H$58),0)),"")</f>
        <v/>
      </c>
      <c r="I377" s="389" t="str">
        <f>IF(I$7=TRUE,IF($B377="","",IFERROR(IF($E$131="Nein",INDEX('4a) Berechnungen zu Planwerten'!I$51:I$56, MATCH($B377, '4a) Berechnungen zu Planwerten'!$B$51:$B$56, 0))/'4a) Berechnungen zu Planwerten'!I$58,INDEX('4b) Berechnungen zu real. Wert.'!I$51:I$56, MATCH($B377, '4b) Berechnungen zu real. Wert.'!$B$51:$B$56, 0))/'4b) Berechnungen zu real. Wert.'!I$58),0)),"")</f>
        <v/>
      </c>
      <c r="J377" s="389" t="str">
        <f>IF(J$7=TRUE,IF($B377="","",IFERROR(IF($E$131="Nein",INDEX('4a) Berechnungen zu Planwerten'!J$51:J$56, MATCH($B377, '4a) Berechnungen zu Planwerten'!$B$51:$B$56, 0))/'4a) Berechnungen zu Planwerten'!J$58,INDEX('4b) Berechnungen zu real. Wert.'!J$51:J$56, MATCH($B377, '4b) Berechnungen zu real. Wert.'!$B$51:$B$56, 0))/'4b) Berechnungen zu real. Wert.'!J$58),0)),"")</f>
        <v/>
      </c>
      <c r="K377" s="389" t="str">
        <f>IF(K$7=TRUE,IF($B377="","",IFERROR(IF($E$131="Nein",INDEX('4a) Berechnungen zu Planwerten'!K$51:K$56, MATCH($B377, '4a) Berechnungen zu Planwerten'!$B$51:$B$56, 0))/'4a) Berechnungen zu Planwerten'!K$58,INDEX('4b) Berechnungen zu real. Wert.'!K$51:K$56, MATCH($B377, '4b) Berechnungen zu real. Wert.'!$B$51:$B$56, 0))/'4b) Berechnungen zu real. Wert.'!K$58),0)),"")</f>
        <v/>
      </c>
      <c r="L377" s="389" t="str">
        <f>IF(L$7=TRUE,IF($B377="","",IFERROR(IF($E$131="Nein",INDEX('4a) Berechnungen zu Planwerten'!L$51:L$56, MATCH($B377, '4a) Berechnungen zu Planwerten'!$B$51:$B$56, 0))/'4a) Berechnungen zu Planwerten'!L$58,INDEX('4b) Berechnungen zu real. Wert.'!L$51:L$56, MATCH($B377, '4b) Berechnungen zu real. Wert.'!$B$51:$B$56, 0))/'4b) Berechnungen zu real. Wert.'!L$58),0)),"")</f>
        <v/>
      </c>
      <c r="M377" s="389" t="str">
        <f>IF(M$7=TRUE,IF($B377="","",IFERROR(IF($E$131="Nein",INDEX('4a) Berechnungen zu Planwerten'!M$51:M$56, MATCH($B377, '4a) Berechnungen zu Planwerten'!$B$51:$B$56, 0))/'4a) Berechnungen zu Planwerten'!M$58,INDEX('4b) Berechnungen zu real. Wert.'!M$51:M$56, MATCH($B377, '4b) Berechnungen zu real. Wert.'!$B$51:$B$56, 0))/'4b) Berechnungen zu real. Wert.'!M$58),0)),"")</f>
        <v/>
      </c>
      <c r="N377" s="389" t="str">
        <f>IF(N$7=TRUE,IF($B377="","",IFERROR(IF($E$131="Nein",INDEX('4a) Berechnungen zu Planwerten'!N$51:N$56, MATCH($B377, '4a) Berechnungen zu Planwerten'!$B$51:$B$56, 0))/'4a) Berechnungen zu Planwerten'!N$58,INDEX('4b) Berechnungen zu real. Wert.'!N$51:N$56, MATCH($B377, '4b) Berechnungen zu real. Wert.'!$B$51:$B$56, 0))/'4b) Berechnungen zu real. Wert.'!N$58),0)),"")</f>
        <v/>
      </c>
      <c r="O377" s="389" t="str">
        <f>IF(O$7=TRUE,IF($B377="","",IFERROR(IF($E$131="Nein",INDEX('4a) Berechnungen zu Planwerten'!O$51:O$56, MATCH($B377, '4a) Berechnungen zu Planwerten'!$B$51:$B$56, 0))/'4a) Berechnungen zu Planwerten'!O$58,INDEX('4b) Berechnungen zu real. Wert.'!O$51:O$56, MATCH($B377, '4b) Berechnungen zu real. Wert.'!$B$51:$B$56, 0))/'4b) Berechnungen zu real. Wert.'!O$58),0)),"")</f>
        <v/>
      </c>
      <c r="P377" s="389" t="str">
        <f>IF(P$7=TRUE,IF($B377="","",IFERROR(IF($E$131="Nein",INDEX('4a) Berechnungen zu Planwerten'!P$51:P$56, MATCH($B377, '4a) Berechnungen zu Planwerten'!$B$51:$B$56, 0))/'4a) Berechnungen zu Planwerten'!P$58,INDEX('4b) Berechnungen zu real. Wert.'!P$51:P$56, MATCH($B377, '4b) Berechnungen zu real. Wert.'!$B$51:$B$56, 0))/'4b) Berechnungen zu real. Wert.'!P$58),0)),"")</f>
        <v/>
      </c>
      <c r="Q377" s="389" t="str">
        <f>IF(Q$7=TRUE,IF($B377="","",IFERROR(IF($E$131="Nein",INDEX('4a) Berechnungen zu Planwerten'!Q$51:Q$56, MATCH($B377, '4a) Berechnungen zu Planwerten'!$B$51:$B$56, 0))/'4a) Berechnungen zu Planwerten'!Q$58,INDEX('4b) Berechnungen zu real. Wert.'!Q$51:Q$56, MATCH($B377, '4b) Berechnungen zu real. Wert.'!$B$51:$B$56, 0))/'4b) Berechnungen zu real. Wert.'!Q$58),0)),"")</f>
        <v/>
      </c>
      <c r="R377" s="389" t="str">
        <f>IF(R$7=TRUE,IF($B377="","",IFERROR(IF($E$131="Nein",INDEX('4a) Berechnungen zu Planwerten'!R$51:R$56, MATCH($B377, '4a) Berechnungen zu Planwerten'!$B$51:$B$56, 0))/'4a) Berechnungen zu Planwerten'!R$58,INDEX('4b) Berechnungen zu real. Wert.'!R$51:R$56, MATCH($B377, '4b) Berechnungen zu real. Wert.'!$B$51:$B$56, 0))/'4b) Berechnungen zu real. Wert.'!R$58),0)),"")</f>
        <v/>
      </c>
      <c r="S377" s="390" t="str">
        <f>IF(S$7=TRUE,IF($B377="","",IFERROR(IF($E$131="Nein",IF('4c) Berechnungen_MFS'!$E$99="Nein",INDEX('4a) Berechnungen zu Planwerten'!S$51:S$56, MATCH($B377, '4a) Berechnungen zu Planwerten'!$B$51:$B$56, 0))/'4a) Berechnungen zu Planwerten'!S$58,(INDEX('4a) Berechnungen zu Planwerten'!S$51:S$56, MATCH($B377, '4a) Berechnungen zu Planwerten'!$B$51:$B$56, 0))+INDEX('4a) Berechnungen zu Planwerten'!T$51:T$56, MATCH($B377, '4a) Berechnungen zu Planwerten'!$B$51:$B$56, 0)))/('4a) Berechnungen zu Planwerten'!S$58+'4a) Berechnungen zu Planwerten'!T$58)),IF('4c) Berechnungen_MFS'!$E$99="Nein",INDEX('4b) Berechnungen zu real. Wert.'!S$51:S$56, MATCH($B377, '4b) Berechnungen zu real. Wert.'!$B$51:$B$56, 0))/'4b) Berechnungen zu real. Wert.'!S$58,(INDEX('4b) Berechnungen zu real. Wert.'!S$51:S$56, MATCH($B377, '4b) Berechnungen zu real. Wert.'!$B$51:$B$56, 0))+INDEX('4b) Berechnungen zu real. Wert.'!T$51:T$56, MATCH($B377, '4b) Berechnungen zu real. Wert.'!$B$51:$B$56, 0)))/('4b) Berechnungen zu real. Wert.'!S$58+'4b) Berechnungen zu real. Wert.'!T$58))),0)),"")</f>
        <v/>
      </c>
      <c r="T377" s="501" t="str">
        <f>IF(T$7=TRUE,IF($B377="","",IFERROR(IF($E$131="Nein",INDEX('4a) Berechnungen zu Planwerten'!U$51:U$56, MATCH($B377, '4a) Berechnungen zu Planwerten'!$B$51:$B$56, 0))/'4a) Berechnungen zu Planwerten'!U$58,INDEX('4b) Berechnungen zu real. Wert.'!U$51:U$56, MATCH($B377, '4b) Berechnungen zu real. Wert.'!$B$51:$B$56, 0))/'4b) Berechnungen zu real. Wert.'!U$58),0)),"")</f>
        <v/>
      </c>
      <c r="U377" s="1054"/>
      <c r="V377" s="1054"/>
    </row>
    <row r="378" spans="1:22" ht="14.5" customHeight="1">
      <c r="B378" s="876" t="str">
        <f t="shared" si="126"/>
        <v/>
      </c>
      <c r="C378" s="869"/>
      <c r="D378" s="882" t="str">
        <f t="shared" si="128"/>
        <v/>
      </c>
      <c r="E378" s="880" t="str">
        <f>IF(E$7=TRUE,IF($B378="","",IFERROR(IF($E$131="Nein",INDEX('4a) Berechnungen zu Planwerten'!E$51:E$56, MATCH($B378, '4a) Berechnungen zu Planwerten'!$B$51:$B$56, 0))/'4a) Berechnungen zu Planwerten'!E$58,INDEX('4b) Berechnungen zu real. Wert.'!E$51:E$56, MATCH($B378, '4b) Berechnungen zu real. Wert.'!$B$51:$B$56, 0))/'4b) Berechnungen zu real. Wert.'!E$58),0)),"")</f>
        <v/>
      </c>
      <c r="F378" s="880" t="str">
        <f>IF(F$7=TRUE,IF($B378="","",IFERROR(IF($E$131="Nein",INDEX('4a) Berechnungen zu Planwerten'!F$51:F$56, MATCH($B378, '4a) Berechnungen zu Planwerten'!$B$51:$B$56, 0))/'4a) Berechnungen zu Planwerten'!F$58,INDEX('4b) Berechnungen zu real. Wert.'!F$51:F$56, MATCH($B378, '4b) Berechnungen zu real. Wert.'!$B$51:$B$56, 0))/'4b) Berechnungen zu real. Wert.'!F$58),0)),"")</f>
        <v/>
      </c>
      <c r="G378" s="880" t="str">
        <f>IF(G$7=TRUE,IF($B378="","",IFERROR(IF($E$131="Nein",INDEX('4a) Berechnungen zu Planwerten'!G$51:G$56, MATCH($B378, '4a) Berechnungen zu Planwerten'!$B$51:$B$56, 0))/'4a) Berechnungen zu Planwerten'!G$58,INDEX('4b) Berechnungen zu real. Wert.'!G$51:G$56, MATCH($B378, '4b) Berechnungen zu real. Wert.'!$B$51:$B$56, 0))/'4b) Berechnungen zu real. Wert.'!G$58),0)),"")</f>
        <v/>
      </c>
      <c r="H378" s="880" t="str">
        <f>IF(H$7=TRUE,IF($B378="","",IFERROR(IF($E$131="Nein",INDEX('4a) Berechnungen zu Planwerten'!H$51:H$56, MATCH($B378, '4a) Berechnungen zu Planwerten'!$B$51:$B$56, 0))/'4a) Berechnungen zu Planwerten'!H$58,INDEX('4b) Berechnungen zu real. Wert.'!H$51:H$56, MATCH($B378, '4b) Berechnungen zu real. Wert.'!$B$51:$B$56, 0))/'4b) Berechnungen zu real. Wert.'!H$58),0)),"")</f>
        <v/>
      </c>
      <c r="I378" s="880" t="str">
        <f>IF(I$7=TRUE,IF($B378="","",IFERROR(IF($E$131="Nein",INDEX('4a) Berechnungen zu Planwerten'!I$51:I$56, MATCH($B378, '4a) Berechnungen zu Planwerten'!$B$51:$B$56, 0))/'4a) Berechnungen zu Planwerten'!I$58,INDEX('4b) Berechnungen zu real. Wert.'!I$51:I$56, MATCH($B378, '4b) Berechnungen zu real. Wert.'!$B$51:$B$56, 0))/'4b) Berechnungen zu real. Wert.'!I$58),0)),"")</f>
        <v/>
      </c>
      <c r="J378" s="880" t="str">
        <f>IF(J$7=TRUE,IF($B378="","",IFERROR(IF($E$131="Nein",INDEX('4a) Berechnungen zu Planwerten'!J$51:J$56, MATCH($B378, '4a) Berechnungen zu Planwerten'!$B$51:$B$56, 0))/'4a) Berechnungen zu Planwerten'!J$58,INDEX('4b) Berechnungen zu real. Wert.'!J$51:J$56, MATCH($B378, '4b) Berechnungen zu real. Wert.'!$B$51:$B$56, 0))/'4b) Berechnungen zu real. Wert.'!J$58),0)),"")</f>
        <v/>
      </c>
      <c r="K378" s="880" t="str">
        <f>IF(K$7=TRUE,IF($B378="","",IFERROR(IF($E$131="Nein",INDEX('4a) Berechnungen zu Planwerten'!K$51:K$56, MATCH($B378, '4a) Berechnungen zu Planwerten'!$B$51:$B$56, 0))/'4a) Berechnungen zu Planwerten'!K$58,INDEX('4b) Berechnungen zu real. Wert.'!K$51:K$56, MATCH($B378, '4b) Berechnungen zu real. Wert.'!$B$51:$B$56, 0))/'4b) Berechnungen zu real. Wert.'!K$58),0)),"")</f>
        <v/>
      </c>
      <c r="L378" s="880" t="str">
        <f>IF(L$7=TRUE,IF($B378="","",IFERROR(IF($E$131="Nein",INDEX('4a) Berechnungen zu Planwerten'!L$51:L$56, MATCH($B378, '4a) Berechnungen zu Planwerten'!$B$51:$B$56, 0))/'4a) Berechnungen zu Planwerten'!L$58,INDEX('4b) Berechnungen zu real. Wert.'!L$51:L$56, MATCH($B378, '4b) Berechnungen zu real. Wert.'!$B$51:$B$56, 0))/'4b) Berechnungen zu real. Wert.'!L$58),0)),"")</f>
        <v/>
      </c>
      <c r="M378" s="880" t="str">
        <f>IF(M$7=TRUE,IF($B378="","",IFERROR(IF($E$131="Nein",INDEX('4a) Berechnungen zu Planwerten'!M$51:M$56, MATCH($B378, '4a) Berechnungen zu Planwerten'!$B$51:$B$56, 0))/'4a) Berechnungen zu Planwerten'!M$58,INDEX('4b) Berechnungen zu real. Wert.'!M$51:M$56, MATCH($B378, '4b) Berechnungen zu real. Wert.'!$B$51:$B$56, 0))/'4b) Berechnungen zu real. Wert.'!M$58),0)),"")</f>
        <v/>
      </c>
      <c r="N378" s="880" t="str">
        <f>IF(N$7=TRUE,IF($B378="","",IFERROR(IF($E$131="Nein",INDEX('4a) Berechnungen zu Planwerten'!N$51:N$56, MATCH($B378, '4a) Berechnungen zu Planwerten'!$B$51:$B$56, 0))/'4a) Berechnungen zu Planwerten'!N$58,INDEX('4b) Berechnungen zu real. Wert.'!N$51:N$56, MATCH($B378, '4b) Berechnungen zu real. Wert.'!$B$51:$B$56, 0))/'4b) Berechnungen zu real. Wert.'!N$58),0)),"")</f>
        <v/>
      </c>
      <c r="O378" s="880" t="str">
        <f>IF(O$7=TRUE,IF($B378="","",IFERROR(IF($E$131="Nein",INDEX('4a) Berechnungen zu Planwerten'!O$51:O$56, MATCH($B378, '4a) Berechnungen zu Planwerten'!$B$51:$B$56, 0))/'4a) Berechnungen zu Planwerten'!O$58,INDEX('4b) Berechnungen zu real. Wert.'!O$51:O$56, MATCH($B378, '4b) Berechnungen zu real. Wert.'!$B$51:$B$56, 0))/'4b) Berechnungen zu real. Wert.'!O$58),0)),"")</f>
        <v/>
      </c>
      <c r="P378" s="880" t="str">
        <f>IF(P$7=TRUE,IF($B378="","",IFERROR(IF($E$131="Nein",INDEX('4a) Berechnungen zu Planwerten'!P$51:P$56, MATCH($B378, '4a) Berechnungen zu Planwerten'!$B$51:$B$56, 0))/'4a) Berechnungen zu Planwerten'!P$58,INDEX('4b) Berechnungen zu real. Wert.'!P$51:P$56, MATCH($B378, '4b) Berechnungen zu real. Wert.'!$B$51:$B$56, 0))/'4b) Berechnungen zu real. Wert.'!P$58),0)),"")</f>
        <v/>
      </c>
      <c r="Q378" s="880" t="str">
        <f>IF(Q$7=TRUE,IF($B378="","",IFERROR(IF($E$131="Nein",INDEX('4a) Berechnungen zu Planwerten'!Q$51:Q$56, MATCH($B378, '4a) Berechnungen zu Planwerten'!$B$51:$B$56, 0))/'4a) Berechnungen zu Planwerten'!Q$58,INDEX('4b) Berechnungen zu real. Wert.'!Q$51:Q$56, MATCH($B378, '4b) Berechnungen zu real. Wert.'!$B$51:$B$56, 0))/'4b) Berechnungen zu real. Wert.'!Q$58),0)),"")</f>
        <v/>
      </c>
      <c r="R378" s="880" t="str">
        <f>IF(R$7=TRUE,IF($B378="","",IFERROR(IF($E$131="Nein",INDEX('4a) Berechnungen zu Planwerten'!R$51:R$56, MATCH($B378, '4a) Berechnungen zu Planwerten'!$B$51:$B$56, 0))/'4a) Berechnungen zu Planwerten'!R$58,INDEX('4b) Berechnungen zu real. Wert.'!R$51:R$56, MATCH($B378, '4b) Berechnungen zu real. Wert.'!$B$51:$B$56, 0))/'4b) Berechnungen zu real. Wert.'!R$58),0)),"")</f>
        <v/>
      </c>
      <c r="S378" s="870" t="str">
        <f>IF(S$7=TRUE,IF($B378="","",IFERROR(IF($E$131="Nein",IF('4c) Berechnungen_MFS'!$E$99="Nein",INDEX('4a) Berechnungen zu Planwerten'!S$51:S$56, MATCH($B378, '4a) Berechnungen zu Planwerten'!$B$51:$B$56, 0))/'4a) Berechnungen zu Planwerten'!S$58,(INDEX('4a) Berechnungen zu Planwerten'!S$51:S$56, MATCH($B378, '4a) Berechnungen zu Planwerten'!$B$51:$B$56, 0))+INDEX('4a) Berechnungen zu Planwerten'!T$51:T$56, MATCH($B378, '4a) Berechnungen zu Planwerten'!$B$51:$B$56, 0)))/('4a) Berechnungen zu Planwerten'!S$58+'4a) Berechnungen zu Planwerten'!T$58)),IF('4c) Berechnungen_MFS'!$E$99="Nein",INDEX('4b) Berechnungen zu real. Wert.'!S$51:S$56, MATCH($B378, '4b) Berechnungen zu real. Wert.'!$B$51:$B$56, 0))/'4b) Berechnungen zu real. Wert.'!S$58,(INDEX('4b) Berechnungen zu real. Wert.'!S$51:S$56, MATCH($B378, '4b) Berechnungen zu real. Wert.'!$B$51:$B$56, 0))+INDEX('4b) Berechnungen zu real. Wert.'!T$51:T$56, MATCH($B378, '4b) Berechnungen zu real. Wert.'!$B$51:$B$56, 0)))/('4b) Berechnungen zu real. Wert.'!S$58+'4b) Berechnungen zu real. Wert.'!T$58))),0)),"")</f>
        <v/>
      </c>
      <c r="T378" s="877" t="str">
        <f>IF(T$7=TRUE,IF($B378="","",IFERROR(IF($E$131="Nein",INDEX('4a) Berechnungen zu Planwerten'!U$51:U$56, MATCH($B378, '4a) Berechnungen zu Planwerten'!$B$51:$B$56, 0))/'4a) Berechnungen zu Planwerten'!U$58,INDEX('4b) Berechnungen zu real. Wert.'!U$51:U$56, MATCH($B378, '4b) Berechnungen zu real. Wert.'!$B$51:$B$56, 0))/'4b) Berechnungen zu real. Wert.'!U$58),0)),"")</f>
        <v/>
      </c>
    </row>
    <row r="379" spans="1:22" s="885" customFormat="1" ht="14.5" customHeight="1">
      <c r="A379" s="229"/>
      <c r="B379" s="589" t="str">
        <f t="shared" si="126"/>
        <v/>
      </c>
      <c r="C379" s="372"/>
      <c r="D379" s="858" t="str">
        <f t="shared" si="128"/>
        <v/>
      </c>
      <c r="E379" s="389" t="str">
        <f>IF(E$7=TRUE,IF($B379="","",IFERROR(IF($E$131="Nein",INDEX('4a) Berechnungen zu Planwerten'!E$51:E$56, MATCH($B379, '4a) Berechnungen zu Planwerten'!$B$51:$B$56, 0))/'4a) Berechnungen zu Planwerten'!E$58,INDEX('4b) Berechnungen zu real. Wert.'!E$51:E$56, MATCH($B379, '4b) Berechnungen zu real. Wert.'!$B$51:$B$56, 0))/'4b) Berechnungen zu real. Wert.'!E$58),0)),"")</f>
        <v/>
      </c>
      <c r="F379" s="389" t="str">
        <f>IF(F$7=TRUE,IF($B379="","",IFERROR(IF($E$131="Nein",INDEX('4a) Berechnungen zu Planwerten'!F$51:F$56, MATCH($B379, '4a) Berechnungen zu Planwerten'!$B$51:$B$56, 0))/'4a) Berechnungen zu Planwerten'!F$58,INDEX('4b) Berechnungen zu real. Wert.'!F$51:F$56, MATCH($B379, '4b) Berechnungen zu real. Wert.'!$B$51:$B$56, 0))/'4b) Berechnungen zu real. Wert.'!F$58),0)),"")</f>
        <v/>
      </c>
      <c r="G379" s="389" t="str">
        <f>IF(G$7=TRUE,IF($B379="","",IFERROR(IF($E$131="Nein",INDEX('4a) Berechnungen zu Planwerten'!G$51:G$56, MATCH($B379, '4a) Berechnungen zu Planwerten'!$B$51:$B$56, 0))/'4a) Berechnungen zu Planwerten'!G$58,INDEX('4b) Berechnungen zu real. Wert.'!G$51:G$56, MATCH($B379, '4b) Berechnungen zu real. Wert.'!$B$51:$B$56, 0))/'4b) Berechnungen zu real. Wert.'!G$58),0)),"")</f>
        <v/>
      </c>
      <c r="H379" s="389" t="str">
        <f>IF(H$7=TRUE,IF($B379="","",IFERROR(IF($E$131="Nein",INDEX('4a) Berechnungen zu Planwerten'!H$51:H$56, MATCH($B379, '4a) Berechnungen zu Planwerten'!$B$51:$B$56, 0))/'4a) Berechnungen zu Planwerten'!H$58,INDEX('4b) Berechnungen zu real. Wert.'!H$51:H$56, MATCH($B379, '4b) Berechnungen zu real. Wert.'!$B$51:$B$56, 0))/'4b) Berechnungen zu real. Wert.'!H$58),0)),"")</f>
        <v/>
      </c>
      <c r="I379" s="389" t="str">
        <f>IF(I$7=TRUE,IF($B379="","",IFERROR(IF($E$131="Nein",INDEX('4a) Berechnungen zu Planwerten'!I$51:I$56, MATCH($B379, '4a) Berechnungen zu Planwerten'!$B$51:$B$56, 0))/'4a) Berechnungen zu Planwerten'!I$58,INDEX('4b) Berechnungen zu real. Wert.'!I$51:I$56, MATCH($B379, '4b) Berechnungen zu real. Wert.'!$B$51:$B$56, 0))/'4b) Berechnungen zu real. Wert.'!I$58),0)),"")</f>
        <v/>
      </c>
      <c r="J379" s="389" t="str">
        <f>IF(J$7=TRUE,IF($B379="","",IFERROR(IF($E$131="Nein",INDEX('4a) Berechnungen zu Planwerten'!J$51:J$56, MATCH($B379, '4a) Berechnungen zu Planwerten'!$B$51:$B$56, 0))/'4a) Berechnungen zu Planwerten'!J$58,INDEX('4b) Berechnungen zu real. Wert.'!J$51:J$56, MATCH($B379, '4b) Berechnungen zu real. Wert.'!$B$51:$B$56, 0))/'4b) Berechnungen zu real. Wert.'!J$58),0)),"")</f>
        <v/>
      </c>
      <c r="K379" s="389" t="str">
        <f>IF(K$7=TRUE,IF($B379="","",IFERROR(IF($E$131="Nein",INDEX('4a) Berechnungen zu Planwerten'!K$51:K$56, MATCH($B379, '4a) Berechnungen zu Planwerten'!$B$51:$B$56, 0))/'4a) Berechnungen zu Planwerten'!K$58,INDEX('4b) Berechnungen zu real. Wert.'!K$51:K$56, MATCH($B379, '4b) Berechnungen zu real. Wert.'!$B$51:$B$56, 0))/'4b) Berechnungen zu real. Wert.'!K$58),0)),"")</f>
        <v/>
      </c>
      <c r="L379" s="389" t="str">
        <f>IF(L$7=TRUE,IF($B379="","",IFERROR(IF($E$131="Nein",INDEX('4a) Berechnungen zu Planwerten'!L$51:L$56, MATCH($B379, '4a) Berechnungen zu Planwerten'!$B$51:$B$56, 0))/'4a) Berechnungen zu Planwerten'!L$58,INDEX('4b) Berechnungen zu real. Wert.'!L$51:L$56, MATCH($B379, '4b) Berechnungen zu real. Wert.'!$B$51:$B$56, 0))/'4b) Berechnungen zu real. Wert.'!L$58),0)),"")</f>
        <v/>
      </c>
      <c r="M379" s="389" t="str">
        <f>IF(M$7=TRUE,IF($B379="","",IFERROR(IF($E$131="Nein",INDEX('4a) Berechnungen zu Planwerten'!M$51:M$56, MATCH($B379, '4a) Berechnungen zu Planwerten'!$B$51:$B$56, 0))/'4a) Berechnungen zu Planwerten'!M$58,INDEX('4b) Berechnungen zu real. Wert.'!M$51:M$56, MATCH($B379, '4b) Berechnungen zu real. Wert.'!$B$51:$B$56, 0))/'4b) Berechnungen zu real. Wert.'!M$58),0)),"")</f>
        <v/>
      </c>
      <c r="N379" s="389" t="str">
        <f>IF(N$7=TRUE,IF($B379="","",IFERROR(IF($E$131="Nein",INDEX('4a) Berechnungen zu Planwerten'!N$51:N$56, MATCH($B379, '4a) Berechnungen zu Planwerten'!$B$51:$B$56, 0))/'4a) Berechnungen zu Planwerten'!N$58,INDEX('4b) Berechnungen zu real. Wert.'!N$51:N$56, MATCH($B379, '4b) Berechnungen zu real. Wert.'!$B$51:$B$56, 0))/'4b) Berechnungen zu real. Wert.'!N$58),0)),"")</f>
        <v/>
      </c>
      <c r="O379" s="389" t="str">
        <f>IF(O$7=TRUE,IF($B379="","",IFERROR(IF($E$131="Nein",INDEX('4a) Berechnungen zu Planwerten'!O$51:O$56, MATCH($B379, '4a) Berechnungen zu Planwerten'!$B$51:$B$56, 0))/'4a) Berechnungen zu Planwerten'!O$58,INDEX('4b) Berechnungen zu real. Wert.'!O$51:O$56, MATCH($B379, '4b) Berechnungen zu real. Wert.'!$B$51:$B$56, 0))/'4b) Berechnungen zu real. Wert.'!O$58),0)),"")</f>
        <v/>
      </c>
      <c r="P379" s="389" t="str">
        <f>IF(P$7=TRUE,IF($B379="","",IFERROR(IF($E$131="Nein",INDEX('4a) Berechnungen zu Planwerten'!P$51:P$56, MATCH($B379, '4a) Berechnungen zu Planwerten'!$B$51:$B$56, 0))/'4a) Berechnungen zu Planwerten'!P$58,INDEX('4b) Berechnungen zu real. Wert.'!P$51:P$56, MATCH($B379, '4b) Berechnungen zu real. Wert.'!$B$51:$B$56, 0))/'4b) Berechnungen zu real. Wert.'!P$58),0)),"")</f>
        <v/>
      </c>
      <c r="Q379" s="389" t="str">
        <f>IF(Q$7=TRUE,IF($B379="","",IFERROR(IF($E$131="Nein",INDEX('4a) Berechnungen zu Planwerten'!Q$51:Q$56, MATCH($B379, '4a) Berechnungen zu Planwerten'!$B$51:$B$56, 0))/'4a) Berechnungen zu Planwerten'!Q$58,INDEX('4b) Berechnungen zu real. Wert.'!Q$51:Q$56, MATCH($B379, '4b) Berechnungen zu real. Wert.'!$B$51:$B$56, 0))/'4b) Berechnungen zu real. Wert.'!Q$58),0)),"")</f>
        <v/>
      </c>
      <c r="R379" s="389" t="str">
        <f>IF(R$7=TRUE,IF($B379="","",IFERROR(IF($E$131="Nein",INDEX('4a) Berechnungen zu Planwerten'!R$51:R$56, MATCH($B379, '4a) Berechnungen zu Planwerten'!$B$51:$B$56, 0))/'4a) Berechnungen zu Planwerten'!R$58,INDEX('4b) Berechnungen zu real. Wert.'!R$51:R$56, MATCH($B379, '4b) Berechnungen zu real. Wert.'!$B$51:$B$56, 0))/'4b) Berechnungen zu real. Wert.'!R$58),0)),"")</f>
        <v/>
      </c>
      <c r="S379" s="390" t="str">
        <f>IF(S$7=TRUE,IF($B379="","",IFERROR(IF($E$131="Nein",IF('4c) Berechnungen_MFS'!$E$99="Nein",INDEX('4a) Berechnungen zu Planwerten'!S$51:S$56, MATCH($B379, '4a) Berechnungen zu Planwerten'!$B$51:$B$56, 0))/'4a) Berechnungen zu Planwerten'!S$58,(INDEX('4a) Berechnungen zu Planwerten'!S$51:S$56, MATCH($B379, '4a) Berechnungen zu Planwerten'!$B$51:$B$56, 0))+INDEX('4a) Berechnungen zu Planwerten'!T$51:T$56, MATCH($B379, '4a) Berechnungen zu Planwerten'!$B$51:$B$56, 0)))/('4a) Berechnungen zu Planwerten'!S$58+'4a) Berechnungen zu Planwerten'!T$58)),IF('4c) Berechnungen_MFS'!$E$99="Nein",INDEX('4b) Berechnungen zu real. Wert.'!S$51:S$56, MATCH($B379, '4b) Berechnungen zu real. Wert.'!$B$51:$B$56, 0))/'4b) Berechnungen zu real. Wert.'!S$58,(INDEX('4b) Berechnungen zu real. Wert.'!S$51:S$56, MATCH($B379, '4b) Berechnungen zu real. Wert.'!$B$51:$B$56, 0))+INDEX('4b) Berechnungen zu real. Wert.'!T$51:T$56, MATCH($B379, '4b) Berechnungen zu real. Wert.'!$B$51:$B$56, 0)))/('4b) Berechnungen zu real. Wert.'!S$58+'4b) Berechnungen zu real. Wert.'!T$58))),0)),"")</f>
        <v/>
      </c>
      <c r="T379" s="501" t="str">
        <f>IF(T$7=TRUE,IF($B379="","",IFERROR(IF($E$131="Nein",INDEX('4a) Berechnungen zu Planwerten'!U$51:U$56, MATCH($B379, '4a) Berechnungen zu Planwerten'!$B$51:$B$56, 0))/'4a) Berechnungen zu Planwerten'!U$58,INDEX('4b) Berechnungen zu real. Wert.'!U$51:U$56, MATCH($B379, '4b) Berechnungen zu real. Wert.'!$B$51:$B$56, 0))/'4b) Berechnungen zu real. Wert.'!U$58),0)),"")</f>
        <v/>
      </c>
      <c r="U379" s="1054"/>
      <c r="V379" s="1054"/>
    </row>
    <row r="380" spans="1:22" ht="14.5" customHeight="1" thickBot="1">
      <c r="B380" s="991" t="str">
        <f t="shared" si="126"/>
        <v/>
      </c>
      <c r="C380" s="992"/>
      <c r="D380" s="993" t="str">
        <f t="shared" si="128"/>
        <v/>
      </c>
      <c r="E380" s="1002" t="str">
        <f>IF(E$7=TRUE,IF($B380="","",IFERROR(IF($E$131="Nein",INDEX('4a) Berechnungen zu Planwerten'!E$51:E$56, MATCH($B380, '4a) Berechnungen zu Planwerten'!$B$51:$B$56, 0))/'4a) Berechnungen zu Planwerten'!E$58,INDEX('4b) Berechnungen zu real. Wert.'!E$51:E$56, MATCH($B380, '4b) Berechnungen zu real. Wert.'!$B$51:$B$56, 0))/'4b) Berechnungen zu real. Wert.'!E$58),0)),"")</f>
        <v/>
      </c>
      <c r="F380" s="1002" t="str">
        <f>IF(F$7=TRUE,IF($B380="","",IFERROR(IF($E$131="Nein",INDEX('4a) Berechnungen zu Planwerten'!F$51:F$56, MATCH($B380, '4a) Berechnungen zu Planwerten'!$B$51:$B$56, 0))/'4a) Berechnungen zu Planwerten'!F$58,INDEX('4b) Berechnungen zu real. Wert.'!F$51:F$56, MATCH($B380, '4b) Berechnungen zu real. Wert.'!$B$51:$B$56, 0))/'4b) Berechnungen zu real. Wert.'!F$58),0)),"")</f>
        <v/>
      </c>
      <c r="G380" s="1002" t="str">
        <f>IF(G$7=TRUE,IF($B380="","",IFERROR(IF($E$131="Nein",INDEX('4a) Berechnungen zu Planwerten'!G$51:G$56, MATCH($B380, '4a) Berechnungen zu Planwerten'!$B$51:$B$56, 0))/'4a) Berechnungen zu Planwerten'!G$58,INDEX('4b) Berechnungen zu real. Wert.'!G$51:G$56, MATCH($B380, '4b) Berechnungen zu real. Wert.'!$B$51:$B$56, 0))/'4b) Berechnungen zu real. Wert.'!G$58),0)),"")</f>
        <v/>
      </c>
      <c r="H380" s="1002" t="str">
        <f>IF(H$7=TRUE,IF($B380="","",IFERROR(IF($E$131="Nein",INDEX('4a) Berechnungen zu Planwerten'!H$51:H$56, MATCH($B380, '4a) Berechnungen zu Planwerten'!$B$51:$B$56, 0))/'4a) Berechnungen zu Planwerten'!H$58,INDEX('4b) Berechnungen zu real. Wert.'!H$51:H$56, MATCH($B380, '4b) Berechnungen zu real. Wert.'!$B$51:$B$56, 0))/'4b) Berechnungen zu real. Wert.'!H$58),0)),"")</f>
        <v/>
      </c>
      <c r="I380" s="1002" t="str">
        <f>IF(I$7=TRUE,IF($B380="","",IFERROR(IF($E$131="Nein",INDEX('4a) Berechnungen zu Planwerten'!I$51:I$56, MATCH($B380, '4a) Berechnungen zu Planwerten'!$B$51:$B$56, 0))/'4a) Berechnungen zu Planwerten'!I$58,INDEX('4b) Berechnungen zu real. Wert.'!I$51:I$56, MATCH($B380, '4b) Berechnungen zu real. Wert.'!$B$51:$B$56, 0))/'4b) Berechnungen zu real. Wert.'!I$58),0)),"")</f>
        <v/>
      </c>
      <c r="J380" s="1002" t="str">
        <f>IF(J$7=TRUE,IF($B380="","",IFERROR(IF($E$131="Nein",INDEX('4a) Berechnungen zu Planwerten'!J$51:J$56, MATCH($B380, '4a) Berechnungen zu Planwerten'!$B$51:$B$56, 0))/'4a) Berechnungen zu Planwerten'!J$58,INDEX('4b) Berechnungen zu real. Wert.'!J$51:J$56, MATCH($B380, '4b) Berechnungen zu real. Wert.'!$B$51:$B$56, 0))/'4b) Berechnungen zu real. Wert.'!J$58),0)),"")</f>
        <v/>
      </c>
      <c r="K380" s="1002" t="str">
        <f>IF(K$7=TRUE,IF($B380="","",IFERROR(IF($E$131="Nein",INDEX('4a) Berechnungen zu Planwerten'!K$51:K$56, MATCH($B380, '4a) Berechnungen zu Planwerten'!$B$51:$B$56, 0))/'4a) Berechnungen zu Planwerten'!K$58,INDEX('4b) Berechnungen zu real. Wert.'!K$51:K$56, MATCH($B380, '4b) Berechnungen zu real. Wert.'!$B$51:$B$56, 0))/'4b) Berechnungen zu real. Wert.'!K$58),0)),"")</f>
        <v/>
      </c>
      <c r="L380" s="1002" t="str">
        <f>IF(L$7=TRUE,IF($B380="","",IFERROR(IF($E$131="Nein",INDEX('4a) Berechnungen zu Planwerten'!L$51:L$56, MATCH($B380, '4a) Berechnungen zu Planwerten'!$B$51:$B$56, 0))/'4a) Berechnungen zu Planwerten'!L$58,INDEX('4b) Berechnungen zu real. Wert.'!L$51:L$56, MATCH($B380, '4b) Berechnungen zu real. Wert.'!$B$51:$B$56, 0))/'4b) Berechnungen zu real. Wert.'!L$58),0)),"")</f>
        <v/>
      </c>
      <c r="M380" s="1002" t="str">
        <f>IF(M$7=TRUE,IF($B380="","",IFERROR(IF($E$131="Nein",INDEX('4a) Berechnungen zu Planwerten'!M$51:M$56, MATCH($B380, '4a) Berechnungen zu Planwerten'!$B$51:$B$56, 0))/'4a) Berechnungen zu Planwerten'!M$58,INDEX('4b) Berechnungen zu real. Wert.'!M$51:M$56, MATCH($B380, '4b) Berechnungen zu real. Wert.'!$B$51:$B$56, 0))/'4b) Berechnungen zu real. Wert.'!M$58),0)),"")</f>
        <v/>
      </c>
      <c r="N380" s="1002" t="str">
        <f>IF(N$7=TRUE,IF($B380="","",IFERROR(IF($E$131="Nein",INDEX('4a) Berechnungen zu Planwerten'!N$51:N$56, MATCH($B380, '4a) Berechnungen zu Planwerten'!$B$51:$B$56, 0))/'4a) Berechnungen zu Planwerten'!N$58,INDEX('4b) Berechnungen zu real. Wert.'!N$51:N$56, MATCH($B380, '4b) Berechnungen zu real. Wert.'!$B$51:$B$56, 0))/'4b) Berechnungen zu real. Wert.'!N$58),0)),"")</f>
        <v/>
      </c>
      <c r="O380" s="1002" t="str">
        <f>IF(O$7=TRUE,IF($B380="","",IFERROR(IF($E$131="Nein",INDEX('4a) Berechnungen zu Planwerten'!O$51:O$56, MATCH($B380, '4a) Berechnungen zu Planwerten'!$B$51:$B$56, 0))/'4a) Berechnungen zu Planwerten'!O$58,INDEX('4b) Berechnungen zu real. Wert.'!O$51:O$56, MATCH($B380, '4b) Berechnungen zu real. Wert.'!$B$51:$B$56, 0))/'4b) Berechnungen zu real. Wert.'!O$58),0)),"")</f>
        <v/>
      </c>
      <c r="P380" s="1002" t="str">
        <f>IF(P$7=TRUE,IF($B380="","",IFERROR(IF($E$131="Nein",INDEX('4a) Berechnungen zu Planwerten'!P$51:P$56, MATCH($B380, '4a) Berechnungen zu Planwerten'!$B$51:$B$56, 0))/'4a) Berechnungen zu Planwerten'!P$58,INDEX('4b) Berechnungen zu real. Wert.'!P$51:P$56, MATCH($B380, '4b) Berechnungen zu real. Wert.'!$B$51:$B$56, 0))/'4b) Berechnungen zu real. Wert.'!P$58),0)),"")</f>
        <v/>
      </c>
      <c r="Q380" s="1002" t="str">
        <f>IF(Q$7=TRUE,IF($B380="","",IFERROR(IF($E$131="Nein",INDEX('4a) Berechnungen zu Planwerten'!Q$51:Q$56, MATCH($B380, '4a) Berechnungen zu Planwerten'!$B$51:$B$56, 0))/'4a) Berechnungen zu Planwerten'!Q$58,INDEX('4b) Berechnungen zu real. Wert.'!Q$51:Q$56, MATCH($B380, '4b) Berechnungen zu real. Wert.'!$B$51:$B$56, 0))/'4b) Berechnungen zu real. Wert.'!Q$58),0)),"")</f>
        <v/>
      </c>
      <c r="R380" s="1002" t="str">
        <f>IF(R$7=TRUE,IF($B380="","",IFERROR(IF($E$131="Nein",INDEX('4a) Berechnungen zu Planwerten'!R$51:R$56, MATCH($B380, '4a) Berechnungen zu Planwerten'!$B$51:$B$56, 0))/'4a) Berechnungen zu Planwerten'!R$58,INDEX('4b) Berechnungen zu real. Wert.'!R$51:R$56, MATCH($B380, '4b) Berechnungen zu real. Wert.'!$B$51:$B$56, 0))/'4b) Berechnungen zu real. Wert.'!R$58),0)),"")</f>
        <v/>
      </c>
      <c r="S380" s="1003" t="str">
        <f>IF(S$7=TRUE,IF($B380="","",IFERROR(IF($E$131="Nein",IF('4c) Berechnungen_MFS'!$E$99="Nein",INDEX('4a) Berechnungen zu Planwerten'!S$51:S$56, MATCH($B380, '4a) Berechnungen zu Planwerten'!$B$51:$B$56, 0))/'4a) Berechnungen zu Planwerten'!S$58,(INDEX('4a) Berechnungen zu Planwerten'!S$51:S$56, MATCH($B380, '4a) Berechnungen zu Planwerten'!$B$51:$B$56, 0))+INDEX('4a) Berechnungen zu Planwerten'!T$51:T$56, MATCH($B380, '4a) Berechnungen zu Planwerten'!$B$51:$B$56, 0)))/('4a) Berechnungen zu Planwerten'!S$58+'4a) Berechnungen zu Planwerten'!T$58)),IF('4c) Berechnungen_MFS'!$E$99="Nein",INDEX('4b) Berechnungen zu real. Wert.'!S$51:S$56, MATCH($B380, '4b) Berechnungen zu real. Wert.'!$B$51:$B$56, 0))/'4b) Berechnungen zu real. Wert.'!S$58,(INDEX('4b) Berechnungen zu real. Wert.'!S$51:S$56, MATCH($B380, '4b) Berechnungen zu real. Wert.'!$B$51:$B$56, 0))+INDEX('4b) Berechnungen zu real. Wert.'!T$51:T$56, MATCH($B380, '4b) Berechnungen zu real. Wert.'!$B$51:$B$56, 0)))/('4b) Berechnungen zu real. Wert.'!S$58+'4b) Berechnungen zu real. Wert.'!T$58))),0)),"")</f>
        <v/>
      </c>
      <c r="T380" s="1004" t="str">
        <f>IF(T$7=TRUE,IF($B380="","",IFERROR(IF($E$131="Nein",INDEX('4a) Berechnungen zu Planwerten'!U$51:U$56, MATCH($B380, '4a) Berechnungen zu Planwerten'!$B$51:$B$56, 0))/'4a) Berechnungen zu Planwerten'!U$58,INDEX('4b) Berechnungen zu real. Wert.'!U$51:U$56, MATCH($B380, '4b) Berechnungen zu real. Wert.'!$B$51:$B$56, 0))/'4b) Berechnungen zu real. Wert.'!U$58),0)),"")</f>
        <v/>
      </c>
    </row>
    <row r="381" spans="1:22" ht="14.5" customHeight="1" thickBot="1">
      <c r="B381" s="560" t="str">
        <f t="shared" si="126"/>
        <v/>
      </c>
      <c r="C381" s="978"/>
      <c r="D381" s="979" t="str">
        <f t="shared" si="128"/>
        <v/>
      </c>
      <c r="E381" s="930" t="str">
        <f>IF(E$7=TRUE,IF($B381="","",IFERROR(IF($E$131="Nein",INDEX('4a) Berechnungen zu Planwerten'!E$57:E$57, MATCH($B381, '4a) Berechnungen zu Planwerten'!$B$57:$B$57, 0))/'4a) Berechnungen zu Planwerten'!E$58,INDEX('4b) Berechnungen zu real. Wert.'!E$57:E$57, MATCH($B381, '4b) Berechnungen zu real. Wert.'!$B$57:$B$57, 0))/'4b) Berechnungen zu real. Wert.'!E$58),0)),"")</f>
        <v/>
      </c>
      <c r="F381" s="930" t="str">
        <f>IF(F$7=TRUE,IF($B381="","",IFERROR(IF($E$131="Nein",INDEX('4a) Berechnungen zu Planwerten'!F$57:F$57, MATCH($B381, '4a) Berechnungen zu Planwerten'!$B$57:$B$57, 0))/'4a) Berechnungen zu Planwerten'!F$58,INDEX('4b) Berechnungen zu real. Wert.'!F$57:F$57, MATCH($B381, '4b) Berechnungen zu real. Wert.'!$B$57:$B$57, 0))/'4b) Berechnungen zu real. Wert.'!F$58),0)),"")</f>
        <v/>
      </c>
      <c r="G381" s="930" t="str">
        <f>IF(G$7=TRUE,IF($B381="","",IFERROR(IF($E$131="Nein",INDEX('4a) Berechnungen zu Planwerten'!G$57:G$57, MATCH($B381, '4a) Berechnungen zu Planwerten'!$B$57:$B$57, 0))/'4a) Berechnungen zu Planwerten'!G$58,INDEX('4b) Berechnungen zu real. Wert.'!G$57:G$57, MATCH($B381, '4b) Berechnungen zu real. Wert.'!$B$57:$B$57, 0))/'4b) Berechnungen zu real. Wert.'!G$58),0)),"")</f>
        <v/>
      </c>
      <c r="H381" s="930" t="str">
        <f>IF(H$7=TRUE,IF($B381="","",IFERROR(IF($E$131="Nein",INDEX('4a) Berechnungen zu Planwerten'!H$57:H$57, MATCH($B381, '4a) Berechnungen zu Planwerten'!$B$57:$B$57, 0))/'4a) Berechnungen zu Planwerten'!H$58,INDEX('4b) Berechnungen zu real. Wert.'!H$57:H$57, MATCH($B381, '4b) Berechnungen zu real. Wert.'!$B$57:$B$57, 0))/'4b) Berechnungen zu real. Wert.'!H$58),0)),"")</f>
        <v/>
      </c>
      <c r="I381" s="930" t="str">
        <f>IF(I$7=TRUE,IF($B381="","",IFERROR(IF($E$131="Nein",INDEX('4a) Berechnungen zu Planwerten'!I$57:I$57, MATCH($B381, '4a) Berechnungen zu Planwerten'!$B$57:$B$57, 0))/'4a) Berechnungen zu Planwerten'!I$58,INDEX('4b) Berechnungen zu real. Wert.'!I$57:I$57, MATCH($B381, '4b) Berechnungen zu real. Wert.'!$B$57:$B$57, 0))/'4b) Berechnungen zu real. Wert.'!I$58),0)),"")</f>
        <v/>
      </c>
      <c r="J381" s="930" t="str">
        <f>IF(J$7=TRUE,IF($B381="","",IFERROR(IF($E$131="Nein",INDEX('4a) Berechnungen zu Planwerten'!J$57:J$57, MATCH($B381, '4a) Berechnungen zu Planwerten'!$B$57:$B$57, 0))/'4a) Berechnungen zu Planwerten'!J$58,INDEX('4b) Berechnungen zu real. Wert.'!J$57:J$57, MATCH($B381, '4b) Berechnungen zu real. Wert.'!$B$57:$B$57, 0))/'4b) Berechnungen zu real. Wert.'!J$58),0)),"")</f>
        <v/>
      </c>
      <c r="K381" s="930" t="str">
        <f>IF(K$7=TRUE,IF($B381="","",IFERROR(IF($E$131="Nein",INDEX('4a) Berechnungen zu Planwerten'!K$57:K$57, MATCH($B381, '4a) Berechnungen zu Planwerten'!$B$57:$B$57, 0))/'4a) Berechnungen zu Planwerten'!K$58,INDEX('4b) Berechnungen zu real. Wert.'!K$57:K$57, MATCH($B381, '4b) Berechnungen zu real. Wert.'!$B$57:$B$57, 0))/'4b) Berechnungen zu real. Wert.'!K$58),0)),"")</f>
        <v/>
      </c>
      <c r="L381" s="930" t="str">
        <f>IF(L$7=TRUE,IF($B381="","",IFERROR(IF($E$131="Nein",INDEX('4a) Berechnungen zu Planwerten'!L$57:L$57, MATCH($B381, '4a) Berechnungen zu Planwerten'!$B$57:$B$57, 0))/'4a) Berechnungen zu Planwerten'!L$58,INDEX('4b) Berechnungen zu real. Wert.'!L$57:L$57, MATCH($B381, '4b) Berechnungen zu real. Wert.'!$B$57:$B$57, 0))/'4b) Berechnungen zu real. Wert.'!L$58),0)),"")</f>
        <v/>
      </c>
      <c r="M381" s="930" t="str">
        <f>IF(M$7=TRUE,IF($B381="","",IFERROR(IF($E$131="Nein",INDEX('4a) Berechnungen zu Planwerten'!M$57:M$57, MATCH($B381, '4a) Berechnungen zu Planwerten'!$B$57:$B$57, 0))/'4a) Berechnungen zu Planwerten'!M$58,INDEX('4b) Berechnungen zu real. Wert.'!M$57:M$57, MATCH($B381, '4b) Berechnungen zu real. Wert.'!$B$57:$B$57, 0))/'4b) Berechnungen zu real. Wert.'!M$58),0)),"")</f>
        <v/>
      </c>
      <c r="N381" s="930" t="str">
        <f>IF(N$7=TRUE,IF($B381="","",IFERROR(IF($E$131="Nein",INDEX('4a) Berechnungen zu Planwerten'!N$57:N$57, MATCH($B381, '4a) Berechnungen zu Planwerten'!$B$57:$B$57, 0))/'4a) Berechnungen zu Planwerten'!N$58,INDEX('4b) Berechnungen zu real. Wert.'!N$57:N$57, MATCH($B381, '4b) Berechnungen zu real. Wert.'!$B$57:$B$57, 0))/'4b) Berechnungen zu real. Wert.'!N$58),0)),"")</f>
        <v/>
      </c>
      <c r="O381" s="930" t="str">
        <f>IF(O$7=TRUE,IF($B381="","",IFERROR(IF($E$131="Nein",INDEX('4a) Berechnungen zu Planwerten'!O$57:O$57, MATCH($B381, '4a) Berechnungen zu Planwerten'!$B$57:$B$57, 0))/'4a) Berechnungen zu Planwerten'!O$58,INDEX('4b) Berechnungen zu real. Wert.'!O$57:O$57, MATCH($B381, '4b) Berechnungen zu real. Wert.'!$B$57:$B$57, 0))/'4b) Berechnungen zu real. Wert.'!O$58),0)),"")</f>
        <v/>
      </c>
      <c r="P381" s="930" t="str">
        <f>IF(P$7=TRUE,IF($B381="","",IFERROR(IF($E$131="Nein",INDEX('4a) Berechnungen zu Planwerten'!P$57:P$57, MATCH($B381, '4a) Berechnungen zu Planwerten'!$B$57:$B$57, 0))/'4a) Berechnungen zu Planwerten'!P$58,INDEX('4b) Berechnungen zu real. Wert.'!P$57:P$57, MATCH($B381, '4b) Berechnungen zu real. Wert.'!$B$57:$B$57, 0))/'4b) Berechnungen zu real. Wert.'!P$58),0)),"")</f>
        <v/>
      </c>
      <c r="Q381" s="930" t="str">
        <f>IF(Q$7=TRUE,IF($B381="","",IFERROR(IF($E$131="Nein",INDEX('4a) Berechnungen zu Planwerten'!Q$57:Q$57, MATCH($B381, '4a) Berechnungen zu Planwerten'!$B$57:$B$57, 0))/'4a) Berechnungen zu Planwerten'!Q$58,INDEX('4b) Berechnungen zu real. Wert.'!Q$57:Q$57, MATCH($B381, '4b) Berechnungen zu real. Wert.'!$B$57:$B$57, 0))/'4b) Berechnungen zu real. Wert.'!Q$58),0)),"")</f>
        <v/>
      </c>
      <c r="R381" s="930" t="str">
        <f>IF(R$7=TRUE,IF($B381="","",IFERROR(IF($E$131="Nein",INDEX('4a) Berechnungen zu Planwerten'!R$57:R$57, MATCH($B381, '4a) Berechnungen zu Planwerten'!$B$57:$B$57, 0))/'4a) Berechnungen zu Planwerten'!R$58,INDEX('4b) Berechnungen zu real. Wert.'!R$57:R$57, MATCH($B381, '4b) Berechnungen zu real. Wert.'!$B$57:$B$57, 0))/'4b) Berechnungen zu real. Wert.'!R$58),0)),"")</f>
        <v/>
      </c>
      <c r="S381" s="930" t="str">
        <f>IF(S$7=TRUE,IF($B381="","",IFERROR(IF($E$131="Nein",IF('4c) Berechnungen_MFS'!$E$99="Nein",INDEX('4a) Berechnungen zu Planwerten'!S$57:S$57, MATCH($B381, '4a) Berechnungen zu Planwerten'!$B$57:$B$57, 0))/'4a) Berechnungen zu Planwerten'!S$58,(INDEX('4a) Berechnungen zu Planwerten'!S$57:S$57, MATCH($B381, '4a) Berechnungen zu Planwerten'!$B$57:$B$57, 0))+INDEX('4a) Berechnungen zu Planwerten'!T$57:T$57, MATCH($B381, '4a) Berechnungen zu Planwerten'!$B$57:$B$57, 0)))/('4a) Berechnungen zu Planwerten'!S$58+'4a) Berechnungen zu Planwerten'!T$58)),IF('4c) Berechnungen_MFS'!$E$99="Nein",INDEX('4b) Berechnungen zu real. Wert.'!S$57:S$57, MATCH($B381, '4b) Berechnungen zu real. Wert.'!$B$57:$B$57, 0))/'4b) Berechnungen zu real. Wert.'!S$58,(INDEX('4b) Berechnungen zu real. Wert.'!S$57:S$57, MATCH($B381, '4b) Berechnungen zu real. Wert.'!$B$57:$B$57, 0))+INDEX('4b) Berechnungen zu real. Wert.'!T$57:T$57, MATCH($B381, '4b) Berechnungen zu real. Wert.'!$B$57:$B$57, 0)))/('4b) Berechnungen zu real. Wert.'!S$58+'4b) Berechnungen zu real. Wert.'!T$58))),0)),"")</f>
        <v/>
      </c>
      <c r="T381" s="931" t="str">
        <f>IF(T$7=TRUE,IF($B381="","",IFERROR(IF($E$131="Nein",INDEX('4a) Berechnungen zu Planwerten'!U$57:U$57, MATCH($B381, '4a) Berechnungen zu Planwerten'!$B$57:$B$57, 0))/'4a) Berechnungen zu Planwerten'!U$58,INDEX('4b) Berechnungen zu real. Wert.'!U$57:U$57, MATCH($B381, '4b) Berechnungen zu real. Wert.'!$B$57:$B$57, 0))/'4b) Berechnungen zu real. Wert.'!U$58),0)),"")</f>
        <v/>
      </c>
    </row>
    <row r="382" spans="1:22" ht="14.5" customHeight="1">
      <c r="C382" s="229"/>
      <c r="D382" s="229"/>
      <c r="E382" s="365"/>
      <c r="F382" s="365"/>
      <c r="G382" s="365"/>
      <c r="H382" s="365"/>
      <c r="I382" s="365"/>
      <c r="J382" s="365"/>
      <c r="K382" s="365"/>
      <c r="L382" s="365"/>
      <c r="M382" s="365"/>
      <c r="N382" s="365"/>
      <c r="O382" s="365"/>
      <c r="P382" s="365"/>
      <c r="Q382" s="365"/>
      <c r="R382" s="365"/>
      <c r="S382" s="365"/>
      <c r="T382" s="365"/>
    </row>
    <row r="383" spans="1:22" ht="14.5" customHeight="1" thickBot="1">
      <c r="C383" s="229"/>
      <c r="D383" s="229"/>
      <c r="E383" s="365"/>
      <c r="F383" s="365"/>
      <c r="G383" s="365"/>
      <c r="H383" s="365"/>
      <c r="I383" s="365"/>
      <c r="J383" s="365"/>
      <c r="K383" s="365"/>
      <c r="L383" s="365"/>
      <c r="M383" s="365"/>
      <c r="N383" s="365"/>
      <c r="O383" s="365"/>
      <c r="P383" s="365"/>
      <c r="Q383" s="365"/>
      <c r="R383" s="365"/>
      <c r="S383" s="365"/>
      <c r="T383" s="365"/>
    </row>
    <row r="384" spans="1:22" ht="12.65" customHeight="1" thickBot="1">
      <c r="B384" s="1688" t="s">
        <v>567</v>
      </c>
      <c r="C384" s="1689"/>
      <c r="D384" s="1690"/>
      <c r="E384" s="146">
        <f>E$6</f>
        <v>1900</v>
      </c>
      <c r="F384" s="147">
        <f t="shared" ref="F384:T384" si="129">F$6</f>
        <v>1901</v>
      </c>
      <c r="G384" s="147">
        <f t="shared" si="129"/>
        <v>1902</v>
      </c>
      <c r="H384" s="147">
        <f t="shared" si="129"/>
        <v>1903</v>
      </c>
      <c r="I384" s="147">
        <f t="shared" si="129"/>
        <v>1904</v>
      </c>
      <c r="J384" s="147">
        <f t="shared" si="129"/>
        <v>1905</v>
      </c>
      <c r="K384" s="147">
        <f t="shared" si="129"/>
        <v>1906</v>
      </c>
      <c r="L384" s="147">
        <f t="shared" si="129"/>
        <v>1907</v>
      </c>
      <c r="M384" s="147">
        <f t="shared" si="129"/>
        <v>1908</v>
      </c>
      <c r="N384" s="147">
        <f t="shared" si="129"/>
        <v>1909</v>
      </c>
      <c r="O384" s="147">
        <f t="shared" si="129"/>
        <v>1910</v>
      </c>
      <c r="P384" s="147">
        <f t="shared" si="129"/>
        <v>1911</v>
      </c>
      <c r="Q384" s="147">
        <f t="shared" si="129"/>
        <v>1912</v>
      </c>
      <c r="R384" s="147">
        <f t="shared" si="129"/>
        <v>1913</v>
      </c>
      <c r="S384" s="147">
        <f t="shared" si="129"/>
        <v>1914</v>
      </c>
      <c r="T384" s="141">
        <f t="shared" si="129"/>
        <v>1915</v>
      </c>
    </row>
    <row r="385" spans="2:20" ht="14.5" customHeight="1">
      <c r="B385" s="521" t="str">
        <f t="shared" ref="B385:B416" si="130">B281</f>
        <v>Strom</v>
      </c>
      <c r="C385" s="107"/>
      <c r="D385" s="522" t="s">
        <v>449</v>
      </c>
      <c r="E385" s="886" t="e">
        <f t="shared" ref="E385:T385" si="131">IF(E$7=TRUE,IF($B385="","",IF(OR(E333-0.05&gt;E281,E333+0.05&lt;E281),1,0)),"")</f>
        <v>#VALUE!</v>
      </c>
      <c r="F385" s="887" t="e">
        <f t="shared" si="131"/>
        <v>#VALUE!</v>
      </c>
      <c r="G385" s="887" t="e">
        <f t="shared" si="131"/>
        <v>#VALUE!</v>
      </c>
      <c r="H385" s="887" t="e">
        <f t="shared" si="131"/>
        <v>#VALUE!</v>
      </c>
      <c r="I385" s="887" t="e">
        <f t="shared" si="131"/>
        <v>#VALUE!</v>
      </c>
      <c r="J385" s="888" t="e">
        <f t="shared" si="131"/>
        <v>#VALUE!</v>
      </c>
      <c r="K385" s="887" t="e">
        <f t="shared" si="131"/>
        <v>#VALUE!</v>
      </c>
      <c r="L385" s="887" t="e">
        <f t="shared" si="131"/>
        <v>#VALUE!</v>
      </c>
      <c r="M385" s="887" t="e">
        <f t="shared" si="131"/>
        <v>#VALUE!</v>
      </c>
      <c r="N385" s="887" t="e">
        <f t="shared" si="131"/>
        <v>#VALUE!</v>
      </c>
      <c r="O385" s="887" t="e">
        <f t="shared" si="131"/>
        <v>#VALUE!</v>
      </c>
      <c r="P385" s="887" t="e">
        <f t="shared" si="131"/>
        <v>#VALUE!</v>
      </c>
      <c r="Q385" s="887" t="e">
        <f t="shared" si="131"/>
        <v>#VALUE!</v>
      </c>
      <c r="R385" s="887" t="e">
        <f t="shared" si="131"/>
        <v>#VALUE!</v>
      </c>
      <c r="S385" s="887" t="e">
        <f t="shared" si="131"/>
        <v>#VALUE!</v>
      </c>
      <c r="T385" s="889" t="str">
        <f t="shared" si="131"/>
        <v/>
      </c>
    </row>
    <row r="386" spans="2:20">
      <c r="B386" s="362" t="str">
        <f t="shared" si="130"/>
        <v>Wasserstoff Gesamt</v>
      </c>
      <c r="C386" s="75"/>
      <c r="D386" s="357" t="s">
        <v>449</v>
      </c>
      <c r="E386" s="890" t="e">
        <f t="shared" ref="E386:T386" si="132">IF(E$7=TRUE,IF($B386="","",IF(OR(E334-0.05&gt;E282,E334+0.05&lt;E282),1,0)),"")</f>
        <v>#VALUE!</v>
      </c>
      <c r="F386" s="891" t="e">
        <f t="shared" si="132"/>
        <v>#VALUE!</v>
      </c>
      <c r="G386" s="891" t="e">
        <f t="shared" si="132"/>
        <v>#VALUE!</v>
      </c>
      <c r="H386" s="891" t="e">
        <f t="shared" si="132"/>
        <v>#VALUE!</v>
      </c>
      <c r="I386" s="891" t="e">
        <f t="shared" si="132"/>
        <v>#VALUE!</v>
      </c>
      <c r="J386" s="892" t="e">
        <f t="shared" si="132"/>
        <v>#VALUE!</v>
      </c>
      <c r="K386" s="891" t="e">
        <f t="shared" si="132"/>
        <v>#VALUE!</v>
      </c>
      <c r="L386" s="891" t="e">
        <f t="shared" si="132"/>
        <v>#VALUE!</v>
      </c>
      <c r="M386" s="891" t="e">
        <f t="shared" si="132"/>
        <v>#VALUE!</v>
      </c>
      <c r="N386" s="891" t="e">
        <f t="shared" si="132"/>
        <v>#VALUE!</v>
      </c>
      <c r="O386" s="891" t="e">
        <f t="shared" si="132"/>
        <v>#VALUE!</v>
      </c>
      <c r="P386" s="891" t="e">
        <f t="shared" si="132"/>
        <v>#VALUE!</v>
      </c>
      <c r="Q386" s="891" t="e">
        <f t="shared" si="132"/>
        <v>#VALUE!</v>
      </c>
      <c r="R386" s="891" t="e">
        <f t="shared" si="132"/>
        <v>#VALUE!</v>
      </c>
      <c r="S386" s="891" t="e">
        <f t="shared" si="132"/>
        <v>#VALUE!</v>
      </c>
      <c r="T386" s="893" t="str">
        <f t="shared" si="132"/>
        <v/>
      </c>
    </row>
    <row r="387" spans="2:20">
      <c r="B387" s="198" t="str">
        <f t="shared" si="130"/>
        <v>Erdgas</v>
      </c>
      <c r="C387" s="372"/>
      <c r="D387" s="364" t="s">
        <v>449</v>
      </c>
      <c r="E387" s="894" t="e">
        <f t="shared" ref="E387:T387" si="133">IF(E$7=TRUE,IF($B387="","",IF(OR(E335-0.05&gt;E283,E335+0.05&lt;E283),1,0)),"")</f>
        <v>#VALUE!</v>
      </c>
      <c r="F387" s="895" t="e">
        <f t="shared" si="133"/>
        <v>#VALUE!</v>
      </c>
      <c r="G387" s="896" t="e">
        <f t="shared" si="133"/>
        <v>#VALUE!</v>
      </c>
      <c r="H387" s="897" t="e">
        <f t="shared" si="133"/>
        <v>#VALUE!</v>
      </c>
      <c r="I387" s="895" t="e">
        <f t="shared" si="133"/>
        <v>#VALUE!</v>
      </c>
      <c r="J387" s="896" t="e">
        <f t="shared" si="133"/>
        <v>#VALUE!</v>
      </c>
      <c r="K387" s="896" t="e">
        <f t="shared" si="133"/>
        <v>#VALUE!</v>
      </c>
      <c r="L387" s="897" t="e">
        <f t="shared" si="133"/>
        <v>#VALUE!</v>
      </c>
      <c r="M387" s="895" t="e">
        <f t="shared" si="133"/>
        <v>#VALUE!</v>
      </c>
      <c r="N387" s="897" t="e">
        <f t="shared" si="133"/>
        <v>#VALUE!</v>
      </c>
      <c r="O387" s="897" t="e">
        <f t="shared" si="133"/>
        <v>#VALUE!</v>
      </c>
      <c r="P387" s="897" t="e">
        <f t="shared" si="133"/>
        <v>#VALUE!</v>
      </c>
      <c r="Q387" s="895" t="e">
        <f t="shared" si="133"/>
        <v>#VALUE!</v>
      </c>
      <c r="R387" s="896" t="e">
        <f t="shared" si="133"/>
        <v>#VALUE!</v>
      </c>
      <c r="S387" s="896" t="e">
        <f t="shared" si="133"/>
        <v>#VALUE!</v>
      </c>
      <c r="T387" s="898" t="str">
        <f t="shared" si="133"/>
        <v/>
      </c>
    </row>
    <row r="388" spans="2:20">
      <c r="B388" s="362" t="str">
        <f t="shared" si="130"/>
        <v>Kokskohle</v>
      </c>
      <c r="C388" s="75"/>
      <c r="D388" s="357" t="s">
        <v>449</v>
      </c>
      <c r="E388" s="890" t="e">
        <f t="shared" ref="E388:T388" si="134">IF(E$7=TRUE,IF($B388="","",IF(OR(E336-0.05&gt;E284,E336+0.05&lt;E284),1,0)),"")</f>
        <v>#VALUE!</v>
      </c>
      <c r="F388" s="891" t="e">
        <f t="shared" si="134"/>
        <v>#VALUE!</v>
      </c>
      <c r="G388" s="891" t="e">
        <f t="shared" si="134"/>
        <v>#VALUE!</v>
      </c>
      <c r="H388" s="891" t="e">
        <f t="shared" si="134"/>
        <v>#VALUE!</v>
      </c>
      <c r="I388" s="891" t="e">
        <f t="shared" si="134"/>
        <v>#VALUE!</v>
      </c>
      <c r="J388" s="892" t="e">
        <f t="shared" si="134"/>
        <v>#VALUE!</v>
      </c>
      <c r="K388" s="891" t="e">
        <f t="shared" si="134"/>
        <v>#VALUE!</v>
      </c>
      <c r="L388" s="891" t="e">
        <f t="shared" si="134"/>
        <v>#VALUE!</v>
      </c>
      <c r="M388" s="891" t="e">
        <f t="shared" si="134"/>
        <v>#VALUE!</v>
      </c>
      <c r="N388" s="891" t="e">
        <f t="shared" si="134"/>
        <v>#VALUE!</v>
      </c>
      <c r="O388" s="891" t="e">
        <f t="shared" si="134"/>
        <v>#VALUE!</v>
      </c>
      <c r="P388" s="891" t="e">
        <f t="shared" si="134"/>
        <v>#VALUE!</v>
      </c>
      <c r="Q388" s="891" t="e">
        <f t="shared" si="134"/>
        <v>#VALUE!</v>
      </c>
      <c r="R388" s="891" t="e">
        <f t="shared" si="134"/>
        <v>#VALUE!</v>
      </c>
      <c r="S388" s="891" t="e">
        <f t="shared" si="134"/>
        <v>#VALUE!</v>
      </c>
      <c r="T388" s="893" t="str">
        <f t="shared" si="134"/>
        <v/>
      </c>
    </row>
    <row r="389" spans="2:20">
      <c r="B389" s="371" t="str">
        <f t="shared" si="130"/>
        <v>Kesselkohle</v>
      </c>
      <c r="C389" s="74"/>
      <c r="D389" s="356" t="s">
        <v>449</v>
      </c>
      <c r="E389" s="899" t="e">
        <f t="shared" ref="E389:T389" si="135">IF(E$7=TRUE,IF($B389="","",IF(OR(E337-0.05&gt;E285,E337+0.05&lt;E285),1,0)),"")</f>
        <v>#VALUE!</v>
      </c>
      <c r="F389" s="900" t="e">
        <f t="shared" si="135"/>
        <v>#VALUE!</v>
      </c>
      <c r="G389" s="900" t="e">
        <f t="shared" si="135"/>
        <v>#VALUE!</v>
      </c>
      <c r="H389" s="900" t="e">
        <f t="shared" si="135"/>
        <v>#VALUE!</v>
      </c>
      <c r="I389" s="900" t="e">
        <f t="shared" si="135"/>
        <v>#VALUE!</v>
      </c>
      <c r="J389" s="901" t="e">
        <f t="shared" si="135"/>
        <v>#VALUE!</v>
      </c>
      <c r="K389" s="900" t="e">
        <f t="shared" si="135"/>
        <v>#VALUE!</v>
      </c>
      <c r="L389" s="900" t="e">
        <f t="shared" si="135"/>
        <v>#VALUE!</v>
      </c>
      <c r="M389" s="900" t="e">
        <f t="shared" si="135"/>
        <v>#VALUE!</v>
      </c>
      <c r="N389" s="900" t="e">
        <f t="shared" si="135"/>
        <v>#VALUE!</v>
      </c>
      <c r="O389" s="900" t="e">
        <f t="shared" si="135"/>
        <v>#VALUE!</v>
      </c>
      <c r="P389" s="900" t="e">
        <f t="shared" si="135"/>
        <v>#VALUE!</v>
      </c>
      <c r="Q389" s="900" t="e">
        <f t="shared" si="135"/>
        <v>#VALUE!</v>
      </c>
      <c r="R389" s="900" t="e">
        <f t="shared" si="135"/>
        <v>#VALUE!</v>
      </c>
      <c r="S389" s="900" t="e">
        <f t="shared" si="135"/>
        <v>#VALUE!</v>
      </c>
      <c r="T389" s="902" t="str">
        <f t="shared" si="135"/>
        <v/>
      </c>
    </row>
    <row r="390" spans="2:20">
      <c r="B390" s="980" t="str">
        <f t="shared" si="130"/>
        <v>Biomasse Gesamt</v>
      </c>
      <c r="C390" s="869"/>
      <c r="D390" s="981" t="s">
        <v>449</v>
      </c>
      <c r="E390" s="1077" t="e">
        <f t="shared" ref="E390:T390" si="136">IF(E$7=TRUE,IF($B390="","",IF(OR(E338-0.05&gt;E286,E338+0.05&lt;E286),1,0)),"")</f>
        <v>#VALUE!</v>
      </c>
      <c r="F390" s="1078" t="e">
        <f t="shared" si="136"/>
        <v>#VALUE!</v>
      </c>
      <c r="G390" s="1078" t="e">
        <f t="shared" si="136"/>
        <v>#VALUE!</v>
      </c>
      <c r="H390" s="1078" t="e">
        <f t="shared" si="136"/>
        <v>#VALUE!</v>
      </c>
      <c r="I390" s="1078" t="e">
        <f t="shared" si="136"/>
        <v>#VALUE!</v>
      </c>
      <c r="J390" s="1079" t="e">
        <f t="shared" si="136"/>
        <v>#VALUE!</v>
      </c>
      <c r="K390" s="1078" t="e">
        <f t="shared" si="136"/>
        <v>#VALUE!</v>
      </c>
      <c r="L390" s="1078" t="e">
        <f t="shared" si="136"/>
        <v>#VALUE!</v>
      </c>
      <c r="M390" s="1078" t="e">
        <f t="shared" si="136"/>
        <v>#VALUE!</v>
      </c>
      <c r="N390" s="1078" t="e">
        <f t="shared" si="136"/>
        <v>#VALUE!</v>
      </c>
      <c r="O390" s="1078" t="e">
        <f t="shared" si="136"/>
        <v>#VALUE!</v>
      </c>
      <c r="P390" s="1078" t="e">
        <f t="shared" si="136"/>
        <v>#VALUE!</v>
      </c>
      <c r="Q390" s="1078" t="e">
        <f t="shared" si="136"/>
        <v>#VALUE!</v>
      </c>
      <c r="R390" s="1078" t="e">
        <f t="shared" si="136"/>
        <v>#VALUE!</v>
      </c>
      <c r="S390" s="1078" t="e">
        <f t="shared" si="136"/>
        <v>#VALUE!</v>
      </c>
      <c r="T390" s="1080" t="str">
        <f t="shared" si="136"/>
        <v/>
      </c>
    </row>
    <row r="391" spans="2:20" ht="15" thickBot="1">
      <c r="B391" s="589" t="str">
        <f t="shared" si="130"/>
        <v>Wiederverwertete kohlenstoffhaltige Brennstoffe (RCFs) gemäß Nummer 4.12 FRL CCfD</v>
      </c>
      <c r="C391" s="372"/>
      <c r="D391" s="797" t="s">
        <v>449</v>
      </c>
      <c r="E391" s="894" t="e">
        <f t="shared" ref="E391:T391" si="137">IF(E$7=TRUE,IF($B391="","",IF(OR(E339-0.05&gt;E287,E339+0.05&lt;E287),1,0)),"")</f>
        <v>#VALUE!</v>
      </c>
      <c r="F391" s="1015" t="e">
        <f t="shared" si="137"/>
        <v>#VALUE!</v>
      </c>
      <c r="G391" s="1015" t="e">
        <f t="shared" si="137"/>
        <v>#VALUE!</v>
      </c>
      <c r="H391" s="1015" t="e">
        <f t="shared" si="137"/>
        <v>#VALUE!</v>
      </c>
      <c r="I391" s="1015" t="e">
        <f t="shared" si="137"/>
        <v>#VALUE!</v>
      </c>
      <c r="J391" s="897" t="e">
        <f t="shared" si="137"/>
        <v>#VALUE!</v>
      </c>
      <c r="K391" s="1015" t="e">
        <f t="shared" si="137"/>
        <v>#VALUE!</v>
      </c>
      <c r="L391" s="1015" t="e">
        <f t="shared" si="137"/>
        <v>#VALUE!</v>
      </c>
      <c r="M391" s="1015" t="e">
        <f t="shared" si="137"/>
        <v>#VALUE!</v>
      </c>
      <c r="N391" s="1015" t="e">
        <f t="shared" si="137"/>
        <v>#VALUE!</v>
      </c>
      <c r="O391" s="1015" t="e">
        <f t="shared" si="137"/>
        <v>#VALUE!</v>
      </c>
      <c r="P391" s="1015" t="e">
        <f t="shared" si="137"/>
        <v>#VALUE!</v>
      </c>
      <c r="Q391" s="1015" t="e">
        <f t="shared" si="137"/>
        <v>#VALUE!</v>
      </c>
      <c r="R391" s="1015" t="e">
        <f t="shared" si="137"/>
        <v>#VALUE!</v>
      </c>
      <c r="S391" s="1015" t="e">
        <f t="shared" si="137"/>
        <v>#VALUE!</v>
      </c>
      <c r="T391" s="1016" t="str">
        <f t="shared" si="137"/>
        <v/>
      </c>
    </row>
    <row r="392" spans="2:20">
      <c r="B392" s="872" t="str">
        <f t="shared" si="130"/>
        <v/>
      </c>
      <c r="C392" s="949"/>
      <c r="D392" s="1008" t="str">
        <f t="shared" ref="D392:D421" si="138">IF(B392="","","#")</f>
        <v/>
      </c>
      <c r="E392" s="950" t="str">
        <f t="shared" ref="E392:T392" si="139">IF(E$7=TRUE,IF($B392="","",IF(OR(E340-0.05&gt;E288,E340+0.05&lt;E288),1,0)),"")</f>
        <v/>
      </c>
      <c r="F392" s="951" t="str">
        <f t="shared" si="139"/>
        <v/>
      </c>
      <c r="G392" s="951" t="str">
        <f t="shared" si="139"/>
        <v/>
      </c>
      <c r="H392" s="951" t="str">
        <f t="shared" si="139"/>
        <v/>
      </c>
      <c r="I392" s="951" t="str">
        <f t="shared" si="139"/>
        <v/>
      </c>
      <c r="J392" s="951" t="str">
        <f t="shared" si="139"/>
        <v/>
      </c>
      <c r="K392" s="951" t="str">
        <f t="shared" si="139"/>
        <v/>
      </c>
      <c r="L392" s="951" t="str">
        <f t="shared" si="139"/>
        <v/>
      </c>
      <c r="M392" s="951" t="str">
        <f t="shared" si="139"/>
        <v/>
      </c>
      <c r="N392" s="951" t="str">
        <f t="shared" si="139"/>
        <v/>
      </c>
      <c r="O392" s="951" t="str">
        <f t="shared" si="139"/>
        <v/>
      </c>
      <c r="P392" s="951" t="str">
        <f t="shared" si="139"/>
        <v/>
      </c>
      <c r="Q392" s="951" t="str">
        <f t="shared" si="139"/>
        <v/>
      </c>
      <c r="R392" s="951" t="str">
        <f t="shared" si="139"/>
        <v/>
      </c>
      <c r="S392" s="951" t="str">
        <f t="shared" si="139"/>
        <v/>
      </c>
      <c r="T392" s="952" t="str">
        <f t="shared" si="139"/>
        <v/>
      </c>
    </row>
    <row r="393" spans="2:20">
      <c r="B393" s="394" t="str">
        <f t="shared" si="130"/>
        <v/>
      </c>
      <c r="C393" s="395"/>
      <c r="D393" s="364" t="str">
        <f t="shared" si="138"/>
        <v/>
      </c>
      <c r="E393" s="396" t="str">
        <f t="shared" ref="E393:T393" si="140">IF(E$7=TRUE,IF($B393="","",IF(OR(E341-0.05&gt;E289,E341+0.05&lt;E289),1,0)),"")</f>
        <v/>
      </c>
      <c r="F393" s="397" t="str">
        <f t="shared" si="140"/>
        <v/>
      </c>
      <c r="G393" s="397" t="str">
        <f t="shared" si="140"/>
        <v/>
      </c>
      <c r="H393" s="397" t="str">
        <f t="shared" si="140"/>
        <v/>
      </c>
      <c r="I393" s="397" t="str">
        <f t="shared" si="140"/>
        <v/>
      </c>
      <c r="J393" s="397" t="str">
        <f t="shared" si="140"/>
        <v/>
      </c>
      <c r="K393" s="397" t="str">
        <f t="shared" si="140"/>
        <v/>
      </c>
      <c r="L393" s="397" t="str">
        <f t="shared" si="140"/>
        <v/>
      </c>
      <c r="M393" s="397" t="str">
        <f t="shared" si="140"/>
        <v/>
      </c>
      <c r="N393" s="397" t="str">
        <f t="shared" si="140"/>
        <v/>
      </c>
      <c r="O393" s="397" t="str">
        <f t="shared" si="140"/>
        <v/>
      </c>
      <c r="P393" s="397" t="str">
        <f t="shared" si="140"/>
        <v/>
      </c>
      <c r="Q393" s="397" t="str">
        <f t="shared" si="140"/>
        <v/>
      </c>
      <c r="R393" s="397" t="str">
        <f t="shared" si="140"/>
        <v/>
      </c>
      <c r="S393" s="397" t="str">
        <f t="shared" si="140"/>
        <v/>
      </c>
      <c r="T393" s="398" t="str">
        <f t="shared" si="140"/>
        <v/>
      </c>
    </row>
    <row r="394" spans="2:20">
      <c r="B394" s="939" t="str">
        <f t="shared" si="130"/>
        <v/>
      </c>
      <c r="C394" s="940"/>
      <c r="D394" s="981" t="str">
        <f t="shared" si="138"/>
        <v/>
      </c>
      <c r="E394" s="942" t="str">
        <f t="shared" ref="E394:T394" si="141">IF(E$7=TRUE,IF($B394="","",IF(OR(E342-0.05&gt;E290,E342+0.05&lt;E290),1,0)),"")</f>
        <v/>
      </c>
      <c r="F394" s="943" t="str">
        <f t="shared" si="141"/>
        <v/>
      </c>
      <c r="G394" s="943" t="str">
        <f t="shared" si="141"/>
        <v/>
      </c>
      <c r="H394" s="943" t="str">
        <f t="shared" si="141"/>
        <v/>
      </c>
      <c r="I394" s="943" t="str">
        <f t="shared" si="141"/>
        <v/>
      </c>
      <c r="J394" s="943" t="str">
        <f t="shared" si="141"/>
        <v/>
      </c>
      <c r="K394" s="943" t="str">
        <f t="shared" si="141"/>
        <v/>
      </c>
      <c r="L394" s="943" t="str">
        <f t="shared" si="141"/>
        <v/>
      </c>
      <c r="M394" s="943" t="str">
        <f t="shared" si="141"/>
        <v/>
      </c>
      <c r="N394" s="943" t="str">
        <f t="shared" si="141"/>
        <v/>
      </c>
      <c r="O394" s="943" t="str">
        <f t="shared" si="141"/>
        <v/>
      </c>
      <c r="P394" s="943" t="str">
        <f t="shared" si="141"/>
        <v/>
      </c>
      <c r="Q394" s="943" t="str">
        <f t="shared" si="141"/>
        <v/>
      </c>
      <c r="R394" s="943" t="str">
        <f t="shared" si="141"/>
        <v/>
      </c>
      <c r="S394" s="943" t="str">
        <f t="shared" si="141"/>
        <v/>
      </c>
      <c r="T394" s="944" t="str">
        <f t="shared" si="141"/>
        <v/>
      </c>
    </row>
    <row r="395" spans="2:20" ht="15" thickBot="1">
      <c r="B395" s="400" t="str">
        <f t="shared" si="130"/>
        <v/>
      </c>
      <c r="C395" s="401"/>
      <c r="D395" s="1055" t="str">
        <f t="shared" si="138"/>
        <v/>
      </c>
      <c r="E395" s="1017" t="str">
        <f t="shared" ref="E395:T395" si="142">IF(E$7=TRUE,IF($B395="","",IF(OR(E343-0.05&gt;E291,E343+0.05&lt;E291),1,0)),"")</f>
        <v/>
      </c>
      <c r="F395" s="1018" t="str">
        <f t="shared" si="142"/>
        <v/>
      </c>
      <c r="G395" s="1018" t="str">
        <f t="shared" si="142"/>
        <v/>
      </c>
      <c r="H395" s="1018" t="str">
        <f t="shared" si="142"/>
        <v/>
      </c>
      <c r="I395" s="1018" t="str">
        <f t="shared" si="142"/>
        <v/>
      </c>
      <c r="J395" s="1018" t="str">
        <f t="shared" si="142"/>
        <v/>
      </c>
      <c r="K395" s="1018" t="str">
        <f t="shared" si="142"/>
        <v/>
      </c>
      <c r="L395" s="1018" t="str">
        <f t="shared" si="142"/>
        <v/>
      </c>
      <c r="M395" s="1018" t="str">
        <f t="shared" si="142"/>
        <v/>
      </c>
      <c r="N395" s="1018" t="str">
        <f t="shared" si="142"/>
        <v/>
      </c>
      <c r="O395" s="1018" t="str">
        <f t="shared" si="142"/>
        <v/>
      </c>
      <c r="P395" s="1018" t="str">
        <f t="shared" si="142"/>
        <v/>
      </c>
      <c r="Q395" s="1018" t="str">
        <f t="shared" si="142"/>
        <v/>
      </c>
      <c r="R395" s="1018" t="str">
        <f t="shared" si="142"/>
        <v/>
      </c>
      <c r="S395" s="1018" t="str">
        <f t="shared" si="142"/>
        <v/>
      </c>
      <c r="T395" s="1019" t="str">
        <f t="shared" si="142"/>
        <v/>
      </c>
    </row>
    <row r="396" spans="2:20">
      <c r="B396" s="939" t="str">
        <f t="shared" si="130"/>
        <v/>
      </c>
      <c r="C396" s="940"/>
      <c r="D396" s="941" t="str">
        <f t="shared" si="138"/>
        <v/>
      </c>
      <c r="E396" s="942" t="str">
        <f t="shared" ref="E396:T396" si="143">IF(E$7=TRUE,IF($B396="","",IF(OR(E344-0.05&gt;E292,E344+0.05&lt;E292),1,0)),"")</f>
        <v/>
      </c>
      <c r="F396" s="943" t="str">
        <f t="shared" si="143"/>
        <v/>
      </c>
      <c r="G396" s="943" t="str">
        <f t="shared" si="143"/>
        <v/>
      </c>
      <c r="H396" s="943" t="str">
        <f t="shared" si="143"/>
        <v/>
      </c>
      <c r="I396" s="943" t="str">
        <f t="shared" si="143"/>
        <v/>
      </c>
      <c r="J396" s="943" t="str">
        <f t="shared" si="143"/>
        <v/>
      </c>
      <c r="K396" s="943" t="str">
        <f t="shared" si="143"/>
        <v/>
      </c>
      <c r="L396" s="943" t="str">
        <f t="shared" si="143"/>
        <v/>
      </c>
      <c r="M396" s="943" t="str">
        <f t="shared" si="143"/>
        <v/>
      </c>
      <c r="N396" s="943" t="str">
        <f t="shared" si="143"/>
        <v/>
      </c>
      <c r="O396" s="943" t="str">
        <f t="shared" si="143"/>
        <v/>
      </c>
      <c r="P396" s="943" t="str">
        <f t="shared" si="143"/>
        <v/>
      </c>
      <c r="Q396" s="943" t="str">
        <f t="shared" si="143"/>
        <v/>
      </c>
      <c r="R396" s="943" t="str">
        <f t="shared" si="143"/>
        <v/>
      </c>
      <c r="S396" s="943" t="str">
        <f t="shared" si="143"/>
        <v/>
      </c>
      <c r="T396" s="944" t="str">
        <f t="shared" si="143"/>
        <v/>
      </c>
    </row>
    <row r="397" spans="2:20">
      <c r="B397" s="589" t="str">
        <f t="shared" si="130"/>
        <v/>
      </c>
      <c r="C397" s="859"/>
      <c r="D397" s="364" t="str">
        <f t="shared" si="138"/>
        <v/>
      </c>
      <c r="E397" s="903" t="str">
        <f t="shared" ref="E397:T397" si="144">IF(E$7=TRUE,IF($B397="","",IF(OR(E345-0.05&gt;E293,E345+0.05&lt;E293),1,0)),"")</f>
        <v/>
      </c>
      <c r="F397" s="864" t="str">
        <f t="shared" si="144"/>
        <v/>
      </c>
      <c r="G397" s="864" t="str">
        <f t="shared" si="144"/>
        <v/>
      </c>
      <c r="H397" s="864" t="str">
        <f t="shared" si="144"/>
        <v/>
      </c>
      <c r="I397" s="864" t="str">
        <f t="shared" si="144"/>
        <v/>
      </c>
      <c r="J397" s="864" t="str">
        <f t="shared" si="144"/>
        <v/>
      </c>
      <c r="K397" s="864" t="str">
        <f t="shared" si="144"/>
        <v/>
      </c>
      <c r="L397" s="864" t="str">
        <f t="shared" si="144"/>
        <v/>
      </c>
      <c r="M397" s="864" t="str">
        <f t="shared" si="144"/>
        <v/>
      </c>
      <c r="N397" s="864" t="str">
        <f t="shared" si="144"/>
        <v/>
      </c>
      <c r="O397" s="864" t="str">
        <f t="shared" si="144"/>
        <v/>
      </c>
      <c r="P397" s="864" t="str">
        <f t="shared" si="144"/>
        <v/>
      </c>
      <c r="Q397" s="864" t="str">
        <f t="shared" si="144"/>
        <v/>
      </c>
      <c r="R397" s="864" t="str">
        <f t="shared" si="144"/>
        <v/>
      </c>
      <c r="S397" s="864" t="str">
        <f t="shared" si="144"/>
        <v/>
      </c>
      <c r="T397" s="936" t="str">
        <f t="shared" si="144"/>
        <v/>
      </c>
    </row>
    <row r="398" spans="2:20">
      <c r="B398" s="939" t="str">
        <f t="shared" si="130"/>
        <v/>
      </c>
      <c r="C398" s="1031"/>
      <c r="D398" s="1001" t="str">
        <f t="shared" si="138"/>
        <v/>
      </c>
      <c r="E398" s="942" t="str">
        <f t="shared" ref="E398:T398" si="145">IF(E$7=TRUE,IF($B398="","",IF(OR(E346-0.05&gt;E294,E346+0.05&lt;E294),1,0)),"")</f>
        <v/>
      </c>
      <c r="F398" s="943" t="str">
        <f t="shared" si="145"/>
        <v/>
      </c>
      <c r="G398" s="943" t="str">
        <f t="shared" si="145"/>
        <v/>
      </c>
      <c r="H398" s="943" t="str">
        <f t="shared" si="145"/>
        <v/>
      </c>
      <c r="I398" s="943" t="str">
        <f t="shared" si="145"/>
        <v/>
      </c>
      <c r="J398" s="943" t="str">
        <f t="shared" si="145"/>
        <v/>
      </c>
      <c r="K398" s="943" t="str">
        <f t="shared" si="145"/>
        <v/>
      </c>
      <c r="L398" s="943" t="str">
        <f t="shared" si="145"/>
        <v/>
      </c>
      <c r="M398" s="943" t="str">
        <f t="shared" si="145"/>
        <v/>
      </c>
      <c r="N398" s="943" t="str">
        <f t="shared" si="145"/>
        <v/>
      </c>
      <c r="O398" s="943" t="str">
        <f t="shared" si="145"/>
        <v/>
      </c>
      <c r="P398" s="943" t="str">
        <f t="shared" si="145"/>
        <v/>
      </c>
      <c r="Q398" s="943" t="str">
        <f t="shared" si="145"/>
        <v/>
      </c>
      <c r="R398" s="943" t="str">
        <f t="shared" si="145"/>
        <v/>
      </c>
      <c r="S398" s="943" t="str">
        <f t="shared" si="145"/>
        <v/>
      </c>
      <c r="T398" s="944" t="str">
        <f t="shared" si="145"/>
        <v/>
      </c>
    </row>
    <row r="399" spans="2:20" ht="15" thickBot="1">
      <c r="B399" s="352" t="str">
        <f t="shared" si="130"/>
        <v/>
      </c>
      <c r="C399" s="353"/>
      <c r="D399" s="1055" t="str">
        <f t="shared" si="138"/>
        <v/>
      </c>
      <c r="E399" s="1081" t="str">
        <f t="shared" ref="E399:T399" si="146">IF(E$7=TRUE,IF($B399="","",IF(OR(E347-0.05&gt;E295,E347+0.05&lt;E295),1,0)),"")</f>
        <v/>
      </c>
      <c r="F399" s="935" t="str">
        <f t="shared" si="146"/>
        <v/>
      </c>
      <c r="G399" s="935" t="str">
        <f t="shared" si="146"/>
        <v/>
      </c>
      <c r="H399" s="935" t="str">
        <f t="shared" si="146"/>
        <v/>
      </c>
      <c r="I399" s="935" t="str">
        <f t="shared" si="146"/>
        <v/>
      </c>
      <c r="J399" s="935" t="str">
        <f t="shared" si="146"/>
        <v/>
      </c>
      <c r="K399" s="935" t="str">
        <f t="shared" si="146"/>
        <v/>
      </c>
      <c r="L399" s="935" t="str">
        <f t="shared" si="146"/>
        <v/>
      </c>
      <c r="M399" s="935" t="str">
        <f t="shared" si="146"/>
        <v/>
      </c>
      <c r="N399" s="935" t="str">
        <f t="shared" si="146"/>
        <v/>
      </c>
      <c r="O399" s="935" t="str">
        <f t="shared" si="146"/>
        <v/>
      </c>
      <c r="P399" s="935" t="str">
        <f t="shared" si="146"/>
        <v/>
      </c>
      <c r="Q399" s="935" t="str">
        <f t="shared" si="146"/>
        <v/>
      </c>
      <c r="R399" s="935" t="str">
        <f t="shared" si="146"/>
        <v/>
      </c>
      <c r="S399" s="935" t="str">
        <f t="shared" si="146"/>
        <v/>
      </c>
      <c r="T399" s="1082" t="str">
        <f t="shared" si="146"/>
        <v/>
      </c>
    </row>
    <row r="400" spans="2:20">
      <c r="B400" s="939" t="str">
        <f t="shared" si="130"/>
        <v/>
      </c>
      <c r="C400" s="940"/>
      <c r="D400" s="941" t="str">
        <f t="shared" si="138"/>
        <v/>
      </c>
      <c r="E400" s="942" t="str">
        <f t="shared" ref="E400:T400" si="147">IF(E$7=TRUE,IF($B400="","",IF(OR(E348-0.05&gt;E296,E348+0.05&lt;E296),1,0)),"")</f>
        <v/>
      </c>
      <c r="F400" s="943" t="str">
        <f t="shared" si="147"/>
        <v/>
      </c>
      <c r="G400" s="943" t="str">
        <f t="shared" si="147"/>
        <v/>
      </c>
      <c r="H400" s="943" t="str">
        <f t="shared" si="147"/>
        <v/>
      </c>
      <c r="I400" s="943" t="str">
        <f t="shared" si="147"/>
        <v/>
      </c>
      <c r="J400" s="943" t="str">
        <f t="shared" si="147"/>
        <v/>
      </c>
      <c r="K400" s="943" t="str">
        <f t="shared" si="147"/>
        <v/>
      </c>
      <c r="L400" s="943" t="str">
        <f t="shared" si="147"/>
        <v/>
      </c>
      <c r="M400" s="943" t="str">
        <f t="shared" si="147"/>
        <v/>
      </c>
      <c r="N400" s="943" t="str">
        <f t="shared" si="147"/>
        <v/>
      </c>
      <c r="O400" s="943" t="str">
        <f t="shared" si="147"/>
        <v/>
      </c>
      <c r="P400" s="943" t="str">
        <f t="shared" si="147"/>
        <v/>
      </c>
      <c r="Q400" s="943" t="str">
        <f t="shared" si="147"/>
        <v/>
      </c>
      <c r="R400" s="943" t="str">
        <f t="shared" si="147"/>
        <v/>
      </c>
      <c r="S400" s="943" t="str">
        <f t="shared" si="147"/>
        <v/>
      </c>
      <c r="T400" s="944" t="str">
        <f t="shared" si="147"/>
        <v/>
      </c>
    </row>
    <row r="401" spans="2:20">
      <c r="B401" s="589" t="str">
        <f t="shared" si="130"/>
        <v/>
      </c>
      <c r="C401" s="859"/>
      <c r="D401" s="364" t="str">
        <f t="shared" si="138"/>
        <v/>
      </c>
      <c r="E401" s="903" t="str">
        <f t="shared" ref="E401:T401" si="148">IF(E$7=TRUE,IF($B401="","",IF(OR(E349-0.05&gt;E297,E349+0.05&lt;E297),1,0)),"")</f>
        <v/>
      </c>
      <c r="F401" s="864" t="str">
        <f t="shared" si="148"/>
        <v/>
      </c>
      <c r="G401" s="864" t="str">
        <f t="shared" si="148"/>
        <v/>
      </c>
      <c r="H401" s="864" t="str">
        <f t="shared" si="148"/>
        <v/>
      </c>
      <c r="I401" s="864" t="str">
        <f t="shared" si="148"/>
        <v/>
      </c>
      <c r="J401" s="864" t="str">
        <f t="shared" si="148"/>
        <v/>
      </c>
      <c r="K401" s="864" t="str">
        <f t="shared" si="148"/>
        <v/>
      </c>
      <c r="L401" s="864" t="str">
        <f t="shared" si="148"/>
        <v/>
      </c>
      <c r="M401" s="864" t="str">
        <f t="shared" si="148"/>
        <v/>
      </c>
      <c r="N401" s="864" t="str">
        <f t="shared" si="148"/>
        <v/>
      </c>
      <c r="O401" s="864" t="str">
        <f t="shared" si="148"/>
        <v/>
      </c>
      <c r="P401" s="864" t="str">
        <f t="shared" si="148"/>
        <v/>
      </c>
      <c r="Q401" s="864" t="str">
        <f t="shared" si="148"/>
        <v/>
      </c>
      <c r="R401" s="864" t="str">
        <f t="shared" si="148"/>
        <v/>
      </c>
      <c r="S401" s="864" t="str">
        <f t="shared" si="148"/>
        <v/>
      </c>
      <c r="T401" s="936" t="str">
        <f t="shared" si="148"/>
        <v/>
      </c>
    </row>
    <row r="402" spans="2:20">
      <c r="B402" s="939" t="str">
        <f t="shared" si="130"/>
        <v/>
      </c>
      <c r="C402" s="940"/>
      <c r="D402" s="1057" t="str">
        <f t="shared" si="138"/>
        <v/>
      </c>
      <c r="E402" s="943" t="str">
        <f t="shared" ref="E402:T402" si="149">IF(E$7=TRUE,IF($B402="","",IF(OR(E350-0.05&gt;E298,E350+0.05&lt;E298),1,0)),"")</f>
        <v/>
      </c>
      <c r="F402" s="1083" t="str">
        <f t="shared" si="149"/>
        <v/>
      </c>
      <c r="G402" s="1083" t="str">
        <f t="shared" si="149"/>
        <v/>
      </c>
      <c r="H402" s="1083" t="str">
        <f t="shared" si="149"/>
        <v/>
      </c>
      <c r="I402" s="1083" t="str">
        <f t="shared" si="149"/>
        <v/>
      </c>
      <c r="J402" s="1083" t="str">
        <f t="shared" si="149"/>
        <v/>
      </c>
      <c r="K402" s="1083" t="str">
        <f t="shared" si="149"/>
        <v/>
      </c>
      <c r="L402" s="1083" t="str">
        <f t="shared" si="149"/>
        <v/>
      </c>
      <c r="M402" s="1083" t="str">
        <f t="shared" si="149"/>
        <v/>
      </c>
      <c r="N402" s="1083" t="str">
        <f t="shared" si="149"/>
        <v/>
      </c>
      <c r="O402" s="1083" t="str">
        <f t="shared" si="149"/>
        <v/>
      </c>
      <c r="P402" s="1083" t="str">
        <f t="shared" si="149"/>
        <v/>
      </c>
      <c r="Q402" s="1083" t="str">
        <f t="shared" si="149"/>
        <v/>
      </c>
      <c r="R402" s="1083" t="str">
        <f t="shared" si="149"/>
        <v/>
      </c>
      <c r="S402" s="1083" t="str">
        <f t="shared" si="149"/>
        <v/>
      </c>
      <c r="T402" s="1084" t="str">
        <f t="shared" si="149"/>
        <v/>
      </c>
    </row>
    <row r="403" spans="2:20">
      <c r="B403" s="589" t="str">
        <f t="shared" si="130"/>
        <v/>
      </c>
      <c r="C403" s="859"/>
      <c r="D403" s="858" t="str">
        <f t="shared" si="138"/>
        <v/>
      </c>
      <c r="E403" s="864" t="str">
        <f t="shared" ref="E403:T403" si="150">IF(E$7=TRUE,IF($B403="","",IF(OR(E351-0.05&gt;E299,E351+0.05&lt;E299),1,0)),"")</f>
        <v/>
      </c>
      <c r="F403" s="860" t="str">
        <f t="shared" si="150"/>
        <v/>
      </c>
      <c r="G403" s="860" t="str">
        <f t="shared" si="150"/>
        <v/>
      </c>
      <c r="H403" s="860" t="str">
        <f t="shared" si="150"/>
        <v/>
      </c>
      <c r="I403" s="860" t="str">
        <f t="shared" si="150"/>
        <v/>
      </c>
      <c r="J403" s="860" t="str">
        <f t="shared" si="150"/>
        <v/>
      </c>
      <c r="K403" s="860" t="str">
        <f t="shared" si="150"/>
        <v/>
      </c>
      <c r="L403" s="860" t="str">
        <f t="shared" si="150"/>
        <v/>
      </c>
      <c r="M403" s="860" t="str">
        <f t="shared" si="150"/>
        <v/>
      </c>
      <c r="N403" s="860" t="str">
        <f t="shared" si="150"/>
        <v/>
      </c>
      <c r="O403" s="860" t="str">
        <f t="shared" si="150"/>
        <v/>
      </c>
      <c r="P403" s="860" t="str">
        <f t="shared" si="150"/>
        <v/>
      </c>
      <c r="Q403" s="860" t="str">
        <f t="shared" si="150"/>
        <v/>
      </c>
      <c r="R403" s="860" t="str">
        <f t="shared" si="150"/>
        <v/>
      </c>
      <c r="S403" s="860" t="str">
        <f t="shared" si="150"/>
        <v/>
      </c>
      <c r="T403" s="863" t="str">
        <f t="shared" si="150"/>
        <v/>
      </c>
    </row>
    <row r="404" spans="2:20">
      <c r="B404" s="876" t="str">
        <f t="shared" si="130"/>
        <v/>
      </c>
      <c r="C404" s="945"/>
      <c r="D404" s="882" t="str">
        <f t="shared" si="138"/>
        <v/>
      </c>
      <c r="E404" s="1021" t="str">
        <f t="shared" ref="E404:T404" si="151">IF(E$7=TRUE,IF($B404="","",IF(OR(E352-0.05&gt;E300,E352+0.05&lt;E300),1,0)),"")</f>
        <v/>
      </c>
      <c r="F404" s="947" t="str">
        <f t="shared" si="151"/>
        <v/>
      </c>
      <c r="G404" s="947" t="str">
        <f t="shared" si="151"/>
        <v/>
      </c>
      <c r="H404" s="947" t="str">
        <f t="shared" si="151"/>
        <v/>
      </c>
      <c r="I404" s="947" t="str">
        <f t="shared" si="151"/>
        <v/>
      </c>
      <c r="J404" s="947" t="str">
        <f t="shared" si="151"/>
        <v/>
      </c>
      <c r="K404" s="947" t="str">
        <f t="shared" si="151"/>
        <v/>
      </c>
      <c r="L404" s="947" t="str">
        <f t="shared" si="151"/>
        <v/>
      </c>
      <c r="M404" s="947" t="str">
        <f t="shared" si="151"/>
        <v/>
      </c>
      <c r="N404" s="947" t="str">
        <f t="shared" si="151"/>
        <v/>
      </c>
      <c r="O404" s="947" t="str">
        <f t="shared" si="151"/>
        <v/>
      </c>
      <c r="P404" s="947" t="str">
        <f t="shared" si="151"/>
        <v/>
      </c>
      <c r="Q404" s="947" t="str">
        <f t="shared" si="151"/>
        <v/>
      </c>
      <c r="R404" s="947" t="str">
        <f t="shared" si="151"/>
        <v/>
      </c>
      <c r="S404" s="947" t="str">
        <f t="shared" si="151"/>
        <v/>
      </c>
      <c r="T404" s="948" t="str">
        <f t="shared" si="151"/>
        <v/>
      </c>
    </row>
    <row r="405" spans="2:20" ht="15" thickBot="1">
      <c r="B405" s="352" t="str">
        <f t="shared" si="130"/>
        <v/>
      </c>
      <c r="C405" s="353"/>
      <c r="D405" s="797" t="str">
        <f t="shared" si="138"/>
        <v/>
      </c>
      <c r="E405" s="935" t="str">
        <f t="shared" ref="E405:T405" si="152">IF(E$7=TRUE,IF($B405="","",IF(OR(E353-0.05&gt;E301,E353+0.05&lt;E301),1,0)),"")</f>
        <v/>
      </c>
      <c r="F405" s="937" t="str">
        <f t="shared" si="152"/>
        <v/>
      </c>
      <c r="G405" s="937" t="str">
        <f t="shared" si="152"/>
        <v/>
      </c>
      <c r="H405" s="937" t="str">
        <f t="shared" si="152"/>
        <v/>
      </c>
      <c r="I405" s="937" t="str">
        <f t="shared" si="152"/>
        <v/>
      </c>
      <c r="J405" s="937" t="str">
        <f t="shared" si="152"/>
        <v/>
      </c>
      <c r="K405" s="937" t="str">
        <f t="shared" si="152"/>
        <v/>
      </c>
      <c r="L405" s="937" t="str">
        <f t="shared" si="152"/>
        <v/>
      </c>
      <c r="M405" s="937" t="str">
        <f t="shared" si="152"/>
        <v/>
      </c>
      <c r="N405" s="937" t="str">
        <f t="shared" si="152"/>
        <v/>
      </c>
      <c r="O405" s="937" t="str">
        <f t="shared" si="152"/>
        <v/>
      </c>
      <c r="P405" s="937" t="str">
        <f t="shared" si="152"/>
        <v/>
      </c>
      <c r="Q405" s="937" t="str">
        <f t="shared" si="152"/>
        <v/>
      </c>
      <c r="R405" s="937" t="str">
        <f t="shared" si="152"/>
        <v/>
      </c>
      <c r="S405" s="937" t="str">
        <f t="shared" si="152"/>
        <v/>
      </c>
      <c r="T405" s="938" t="str">
        <f t="shared" si="152"/>
        <v/>
      </c>
    </row>
    <row r="406" spans="2:20">
      <c r="B406" s="872" t="str">
        <f t="shared" si="130"/>
        <v/>
      </c>
      <c r="C406" s="949"/>
      <c r="D406" s="881" t="str">
        <f t="shared" si="138"/>
        <v/>
      </c>
      <c r="E406" s="951" t="str">
        <f t="shared" ref="E406:T406" si="153">IF(E$7=TRUE,IF($B406="","",IF(OR(E354-0.05&gt;E302,E354+0.05&lt;E302),1,0)),"")</f>
        <v/>
      </c>
      <c r="F406" s="953" t="str">
        <f t="shared" si="153"/>
        <v/>
      </c>
      <c r="G406" s="953" t="str">
        <f t="shared" si="153"/>
        <v/>
      </c>
      <c r="H406" s="953" t="str">
        <f t="shared" si="153"/>
        <v/>
      </c>
      <c r="I406" s="953" t="str">
        <f t="shared" si="153"/>
        <v/>
      </c>
      <c r="J406" s="953" t="str">
        <f t="shared" si="153"/>
        <v/>
      </c>
      <c r="K406" s="953" t="str">
        <f t="shared" si="153"/>
        <v/>
      </c>
      <c r="L406" s="953" t="str">
        <f t="shared" si="153"/>
        <v/>
      </c>
      <c r="M406" s="953" t="str">
        <f t="shared" si="153"/>
        <v/>
      </c>
      <c r="N406" s="953" t="str">
        <f t="shared" si="153"/>
        <v/>
      </c>
      <c r="O406" s="953" t="str">
        <f t="shared" si="153"/>
        <v/>
      </c>
      <c r="P406" s="953" t="str">
        <f t="shared" si="153"/>
        <v/>
      </c>
      <c r="Q406" s="953" t="str">
        <f t="shared" si="153"/>
        <v/>
      </c>
      <c r="R406" s="953" t="str">
        <f t="shared" si="153"/>
        <v/>
      </c>
      <c r="S406" s="953" t="str">
        <f t="shared" si="153"/>
        <v/>
      </c>
      <c r="T406" s="954" t="str">
        <f t="shared" si="153"/>
        <v/>
      </c>
    </row>
    <row r="407" spans="2:20">
      <c r="B407" s="589" t="str">
        <f t="shared" si="130"/>
        <v/>
      </c>
      <c r="C407" s="859"/>
      <c r="D407" s="858" t="str">
        <f t="shared" si="138"/>
        <v/>
      </c>
      <c r="E407" s="864" t="str">
        <f t="shared" ref="E407:T407" si="154">IF(E$7=TRUE,IF($B407="","",IF(OR(E355-0.05&gt;E303,E355+0.05&lt;E303),1,0)),"")</f>
        <v/>
      </c>
      <c r="F407" s="860" t="str">
        <f t="shared" si="154"/>
        <v/>
      </c>
      <c r="G407" s="860" t="str">
        <f t="shared" si="154"/>
        <v/>
      </c>
      <c r="H407" s="860" t="str">
        <f t="shared" si="154"/>
        <v/>
      </c>
      <c r="I407" s="860" t="str">
        <f t="shared" si="154"/>
        <v/>
      </c>
      <c r="J407" s="860" t="str">
        <f t="shared" si="154"/>
        <v/>
      </c>
      <c r="K407" s="860" t="str">
        <f t="shared" si="154"/>
        <v/>
      </c>
      <c r="L407" s="860" t="str">
        <f t="shared" si="154"/>
        <v/>
      </c>
      <c r="M407" s="860" t="str">
        <f t="shared" si="154"/>
        <v/>
      </c>
      <c r="N407" s="860" t="str">
        <f t="shared" si="154"/>
        <v/>
      </c>
      <c r="O407" s="860" t="str">
        <f t="shared" si="154"/>
        <v/>
      </c>
      <c r="P407" s="860" t="str">
        <f t="shared" si="154"/>
        <v/>
      </c>
      <c r="Q407" s="860" t="str">
        <f t="shared" si="154"/>
        <v/>
      </c>
      <c r="R407" s="860" t="str">
        <f t="shared" si="154"/>
        <v/>
      </c>
      <c r="S407" s="860" t="str">
        <f t="shared" si="154"/>
        <v/>
      </c>
      <c r="T407" s="863" t="str">
        <f t="shared" si="154"/>
        <v/>
      </c>
    </row>
    <row r="408" spans="2:20">
      <c r="B408" s="876" t="str">
        <f t="shared" si="130"/>
        <v/>
      </c>
      <c r="C408" s="945"/>
      <c r="D408" s="882" t="str">
        <f t="shared" si="138"/>
        <v/>
      </c>
      <c r="E408" s="1021" t="str">
        <f t="shared" ref="E408:T408" si="155">IF(E$7=TRUE,IF($B408="","",IF(OR(E356-0.05&gt;E304,E356+0.05&lt;E304),1,0)),"")</f>
        <v/>
      </c>
      <c r="F408" s="947" t="str">
        <f t="shared" si="155"/>
        <v/>
      </c>
      <c r="G408" s="947" t="str">
        <f t="shared" si="155"/>
        <v/>
      </c>
      <c r="H408" s="947" t="str">
        <f t="shared" si="155"/>
        <v/>
      </c>
      <c r="I408" s="947" t="str">
        <f t="shared" si="155"/>
        <v/>
      </c>
      <c r="J408" s="947" t="str">
        <f t="shared" si="155"/>
        <v/>
      </c>
      <c r="K408" s="947" t="str">
        <f t="shared" si="155"/>
        <v/>
      </c>
      <c r="L408" s="947" t="str">
        <f t="shared" si="155"/>
        <v/>
      </c>
      <c r="M408" s="947" t="str">
        <f t="shared" si="155"/>
        <v/>
      </c>
      <c r="N408" s="947" t="str">
        <f t="shared" si="155"/>
        <v/>
      </c>
      <c r="O408" s="947" t="str">
        <f t="shared" si="155"/>
        <v/>
      </c>
      <c r="P408" s="947" t="str">
        <f t="shared" si="155"/>
        <v/>
      </c>
      <c r="Q408" s="947" t="str">
        <f t="shared" si="155"/>
        <v/>
      </c>
      <c r="R408" s="947" t="str">
        <f t="shared" si="155"/>
        <v/>
      </c>
      <c r="S408" s="947" t="str">
        <f t="shared" si="155"/>
        <v/>
      </c>
      <c r="T408" s="948" t="str">
        <f t="shared" si="155"/>
        <v/>
      </c>
    </row>
    <row r="409" spans="2:20">
      <c r="B409" s="589" t="str">
        <f t="shared" si="130"/>
        <v/>
      </c>
      <c r="C409" s="859"/>
      <c r="D409" s="858" t="str">
        <f t="shared" si="138"/>
        <v/>
      </c>
      <c r="E409" s="864" t="str">
        <f t="shared" ref="E409:T409" si="156">IF(E$7=TRUE,IF($B409="","",IF(OR(E357-0.05&gt;E305,E357+0.05&lt;E305),1,0)),"")</f>
        <v/>
      </c>
      <c r="F409" s="860" t="str">
        <f t="shared" si="156"/>
        <v/>
      </c>
      <c r="G409" s="860" t="str">
        <f t="shared" si="156"/>
        <v/>
      </c>
      <c r="H409" s="860" t="str">
        <f t="shared" si="156"/>
        <v/>
      </c>
      <c r="I409" s="860" t="str">
        <f t="shared" si="156"/>
        <v/>
      </c>
      <c r="J409" s="860" t="str">
        <f t="shared" si="156"/>
        <v/>
      </c>
      <c r="K409" s="860" t="str">
        <f t="shared" si="156"/>
        <v/>
      </c>
      <c r="L409" s="860" t="str">
        <f t="shared" si="156"/>
        <v/>
      </c>
      <c r="M409" s="860" t="str">
        <f t="shared" si="156"/>
        <v/>
      </c>
      <c r="N409" s="860" t="str">
        <f t="shared" si="156"/>
        <v/>
      </c>
      <c r="O409" s="860" t="str">
        <f t="shared" si="156"/>
        <v/>
      </c>
      <c r="P409" s="860" t="str">
        <f t="shared" si="156"/>
        <v/>
      </c>
      <c r="Q409" s="860" t="str">
        <f t="shared" si="156"/>
        <v/>
      </c>
      <c r="R409" s="860" t="str">
        <f t="shared" si="156"/>
        <v/>
      </c>
      <c r="S409" s="860" t="str">
        <f t="shared" si="156"/>
        <v/>
      </c>
      <c r="T409" s="863" t="str">
        <f t="shared" si="156"/>
        <v/>
      </c>
    </row>
    <row r="410" spans="2:20">
      <c r="B410" s="876" t="str">
        <f t="shared" si="130"/>
        <v/>
      </c>
      <c r="C410" s="945"/>
      <c r="D410" s="882" t="str">
        <f t="shared" si="138"/>
        <v/>
      </c>
      <c r="E410" s="1021" t="str">
        <f t="shared" ref="E410:T410" si="157">IF(E$7=TRUE,IF($B410="","",IF(OR(E358-0.05&gt;E306,E358+0.05&lt;E306),1,0)),"")</f>
        <v/>
      </c>
      <c r="F410" s="947" t="str">
        <f t="shared" si="157"/>
        <v/>
      </c>
      <c r="G410" s="947" t="str">
        <f t="shared" si="157"/>
        <v/>
      </c>
      <c r="H410" s="947" t="str">
        <f t="shared" si="157"/>
        <v/>
      </c>
      <c r="I410" s="947" t="str">
        <f t="shared" si="157"/>
        <v/>
      </c>
      <c r="J410" s="947" t="str">
        <f t="shared" si="157"/>
        <v/>
      </c>
      <c r="K410" s="947" t="str">
        <f t="shared" si="157"/>
        <v/>
      </c>
      <c r="L410" s="947" t="str">
        <f t="shared" si="157"/>
        <v/>
      </c>
      <c r="M410" s="947" t="str">
        <f t="shared" si="157"/>
        <v/>
      </c>
      <c r="N410" s="947" t="str">
        <f t="shared" si="157"/>
        <v/>
      </c>
      <c r="O410" s="947" t="str">
        <f t="shared" si="157"/>
        <v/>
      </c>
      <c r="P410" s="947" t="str">
        <f t="shared" si="157"/>
        <v/>
      </c>
      <c r="Q410" s="947" t="str">
        <f t="shared" si="157"/>
        <v/>
      </c>
      <c r="R410" s="947" t="str">
        <f t="shared" si="157"/>
        <v/>
      </c>
      <c r="S410" s="947" t="str">
        <f t="shared" si="157"/>
        <v/>
      </c>
      <c r="T410" s="948" t="str">
        <f t="shared" si="157"/>
        <v/>
      </c>
    </row>
    <row r="411" spans="2:20" ht="15" thickBot="1">
      <c r="B411" s="352" t="str">
        <f t="shared" si="130"/>
        <v/>
      </c>
      <c r="C411" s="353"/>
      <c r="D411" s="797" t="str">
        <f t="shared" si="138"/>
        <v/>
      </c>
      <c r="E411" s="935" t="str">
        <f t="shared" ref="E411:T411" si="158">IF(E$7=TRUE,IF($B411="","",IF(OR(E359-0.05&gt;E307,E359+0.05&lt;E307),1,0)),"")</f>
        <v/>
      </c>
      <c r="F411" s="937" t="str">
        <f t="shared" si="158"/>
        <v/>
      </c>
      <c r="G411" s="937" t="str">
        <f t="shared" si="158"/>
        <v/>
      </c>
      <c r="H411" s="937" t="str">
        <f t="shared" si="158"/>
        <v/>
      </c>
      <c r="I411" s="937" t="str">
        <f t="shared" si="158"/>
        <v/>
      </c>
      <c r="J411" s="937" t="str">
        <f t="shared" si="158"/>
        <v/>
      </c>
      <c r="K411" s="937" t="str">
        <f t="shared" si="158"/>
        <v/>
      </c>
      <c r="L411" s="937" t="str">
        <f t="shared" si="158"/>
        <v/>
      </c>
      <c r="M411" s="937" t="str">
        <f t="shared" si="158"/>
        <v/>
      </c>
      <c r="N411" s="937" t="str">
        <f t="shared" si="158"/>
        <v/>
      </c>
      <c r="O411" s="937" t="str">
        <f t="shared" si="158"/>
        <v/>
      </c>
      <c r="P411" s="937" t="str">
        <f t="shared" si="158"/>
        <v/>
      </c>
      <c r="Q411" s="937" t="str">
        <f t="shared" si="158"/>
        <v/>
      </c>
      <c r="R411" s="937" t="str">
        <f t="shared" si="158"/>
        <v/>
      </c>
      <c r="S411" s="937" t="str">
        <f t="shared" si="158"/>
        <v/>
      </c>
      <c r="T411" s="938" t="str">
        <f t="shared" si="158"/>
        <v/>
      </c>
    </row>
    <row r="412" spans="2:20" ht="15" thickBot="1">
      <c r="B412" s="1022" t="str">
        <f t="shared" si="130"/>
        <v/>
      </c>
      <c r="C412" s="1023"/>
      <c r="D412" s="1011" t="str">
        <f t="shared" si="138"/>
        <v/>
      </c>
      <c r="E412" s="1024" t="str">
        <f t="shared" ref="E412:T412" si="159">IF(E$7=TRUE,IF($B412="","",IF(OR(E360-0.05&gt;E308,E360+0.05&lt;E308),1,0)),"")</f>
        <v/>
      </c>
      <c r="F412" s="1024" t="str">
        <f t="shared" si="159"/>
        <v/>
      </c>
      <c r="G412" s="1024" t="str">
        <f t="shared" si="159"/>
        <v/>
      </c>
      <c r="H412" s="1024" t="str">
        <f t="shared" si="159"/>
        <v/>
      </c>
      <c r="I412" s="1024" t="str">
        <f t="shared" si="159"/>
        <v/>
      </c>
      <c r="J412" s="1024" t="str">
        <f t="shared" si="159"/>
        <v/>
      </c>
      <c r="K412" s="1024" t="str">
        <f t="shared" si="159"/>
        <v/>
      </c>
      <c r="L412" s="1024" t="str">
        <f t="shared" si="159"/>
        <v/>
      </c>
      <c r="M412" s="1024" t="str">
        <f t="shared" si="159"/>
        <v/>
      </c>
      <c r="N412" s="1024" t="str">
        <f t="shared" si="159"/>
        <v/>
      </c>
      <c r="O412" s="1024" t="str">
        <f t="shared" si="159"/>
        <v/>
      </c>
      <c r="P412" s="1024" t="str">
        <f t="shared" si="159"/>
        <v/>
      </c>
      <c r="Q412" s="1024" t="str">
        <f t="shared" si="159"/>
        <v/>
      </c>
      <c r="R412" s="1024" t="str">
        <f t="shared" si="159"/>
        <v/>
      </c>
      <c r="S412" s="1024" t="str">
        <f t="shared" si="159"/>
        <v/>
      </c>
      <c r="T412" s="1025" t="str">
        <f t="shared" si="159"/>
        <v/>
      </c>
    </row>
    <row r="413" spans="2:20">
      <c r="B413" s="394" t="str">
        <f t="shared" si="130"/>
        <v/>
      </c>
      <c r="C413" s="395"/>
      <c r="D413" s="367" t="str">
        <f t="shared" si="138"/>
        <v/>
      </c>
      <c r="E413" s="396" t="str">
        <f t="shared" ref="E413:T413" si="160">IF(E$7=TRUE,IF($B413="","",IF(OR(E361-0.05&gt;E309,E361+0.05&lt;E309),1,0)),"")</f>
        <v/>
      </c>
      <c r="F413" s="397" t="str">
        <f t="shared" si="160"/>
        <v/>
      </c>
      <c r="G413" s="397" t="str">
        <f t="shared" si="160"/>
        <v/>
      </c>
      <c r="H413" s="397" t="str">
        <f t="shared" si="160"/>
        <v/>
      </c>
      <c r="I413" s="397" t="str">
        <f t="shared" si="160"/>
        <v/>
      </c>
      <c r="J413" s="397" t="str">
        <f t="shared" si="160"/>
        <v/>
      </c>
      <c r="K413" s="397" t="str">
        <f t="shared" si="160"/>
        <v/>
      </c>
      <c r="L413" s="397" t="str">
        <f t="shared" si="160"/>
        <v/>
      </c>
      <c r="M413" s="397" t="str">
        <f t="shared" si="160"/>
        <v/>
      </c>
      <c r="N413" s="397" t="str">
        <f t="shared" si="160"/>
        <v/>
      </c>
      <c r="O413" s="397" t="str">
        <f t="shared" si="160"/>
        <v/>
      </c>
      <c r="P413" s="397" t="str">
        <f t="shared" si="160"/>
        <v/>
      </c>
      <c r="Q413" s="397" t="str">
        <f t="shared" si="160"/>
        <v/>
      </c>
      <c r="R413" s="397" t="str">
        <f t="shared" si="160"/>
        <v/>
      </c>
      <c r="S413" s="397" t="str">
        <f t="shared" si="160"/>
        <v/>
      </c>
      <c r="T413" s="398" t="str">
        <f t="shared" si="160"/>
        <v/>
      </c>
    </row>
    <row r="414" spans="2:20">
      <c r="B414" s="939" t="str">
        <f t="shared" si="130"/>
        <v/>
      </c>
      <c r="C414" s="940"/>
      <c r="D414" s="941" t="str">
        <f t="shared" si="138"/>
        <v/>
      </c>
      <c r="E414" s="942" t="str">
        <f t="shared" ref="E414:T414" si="161">IF(E$7=TRUE,IF($B414="","",IF(OR(E362-0.05&gt;E310,E362+0.05&lt;E310),1,0)),"")</f>
        <v/>
      </c>
      <c r="F414" s="943" t="str">
        <f t="shared" si="161"/>
        <v/>
      </c>
      <c r="G414" s="943" t="str">
        <f t="shared" si="161"/>
        <v/>
      </c>
      <c r="H414" s="943" t="str">
        <f t="shared" si="161"/>
        <v/>
      </c>
      <c r="I414" s="943" t="str">
        <f t="shared" si="161"/>
        <v/>
      </c>
      <c r="J414" s="943" t="str">
        <f t="shared" si="161"/>
        <v/>
      </c>
      <c r="K414" s="943" t="str">
        <f t="shared" si="161"/>
        <v/>
      </c>
      <c r="L414" s="943" t="str">
        <f t="shared" si="161"/>
        <v/>
      </c>
      <c r="M414" s="943" t="str">
        <f t="shared" si="161"/>
        <v/>
      </c>
      <c r="N414" s="943" t="str">
        <f t="shared" si="161"/>
        <v/>
      </c>
      <c r="O414" s="943" t="str">
        <f t="shared" si="161"/>
        <v/>
      </c>
      <c r="P414" s="943" t="str">
        <f t="shared" si="161"/>
        <v/>
      </c>
      <c r="Q414" s="943" t="str">
        <f t="shared" si="161"/>
        <v/>
      </c>
      <c r="R414" s="943" t="str">
        <f t="shared" si="161"/>
        <v/>
      </c>
      <c r="S414" s="943" t="str">
        <f t="shared" si="161"/>
        <v/>
      </c>
      <c r="T414" s="944" t="str">
        <f t="shared" si="161"/>
        <v/>
      </c>
    </row>
    <row r="415" spans="2:20">
      <c r="B415" s="394" t="str">
        <f t="shared" si="130"/>
        <v/>
      </c>
      <c r="C415" s="479"/>
      <c r="D415" s="1068" t="str">
        <f t="shared" si="138"/>
        <v/>
      </c>
      <c r="E415" s="396" t="str">
        <f t="shared" ref="E415:T415" si="162">IF(E$7=TRUE,IF($B415="","",IF(OR(E363-0.05&gt;E311,E363+0.05&lt;E311),1,0)),"")</f>
        <v/>
      </c>
      <c r="F415" s="397" t="str">
        <f t="shared" si="162"/>
        <v/>
      </c>
      <c r="G415" s="397" t="str">
        <f t="shared" si="162"/>
        <v/>
      </c>
      <c r="H415" s="397" t="str">
        <f t="shared" si="162"/>
        <v/>
      </c>
      <c r="I415" s="397" t="str">
        <f t="shared" si="162"/>
        <v/>
      </c>
      <c r="J415" s="397" t="str">
        <f t="shared" si="162"/>
        <v/>
      </c>
      <c r="K415" s="397" t="str">
        <f t="shared" si="162"/>
        <v/>
      </c>
      <c r="L415" s="397" t="str">
        <f t="shared" si="162"/>
        <v/>
      </c>
      <c r="M415" s="397" t="str">
        <f t="shared" si="162"/>
        <v/>
      </c>
      <c r="N415" s="397" t="str">
        <f t="shared" si="162"/>
        <v/>
      </c>
      <c r="O415" s="397" t="str">
        <f t="shared" si="162"/>
        <v/>
      </c>
      <c r="P415" s="397" t="str">
        <f t="shared" si="162"/>
        <v/>
      </c>
      <c r="Q415" s="397" t="str">
        <f t="shared" si="162"/>
        <v/>
      </c>
      <c r="R415" s="397" t="str">
        <f t="shared" si="162"/>
        <v/>
      </c>
      <c r="S415" s="397" t="str">
        <f t="shared" si="162"/>
        <v/>
      </c>
      <c r="T415" s="398" t="str">
        <f t="shared" si="162"/>
        <v/>
      </c>
    </row>
    <row r="416" spans="2:20" ht="15" thickBot="1">
      <c r="B416" s="991" t="str">
        <f t="shared" si="130"/>
        <v/>
      </c>
      <c r="C416" s="1026"/>
      <c r="D416" s="1060" t="str">
        <f t="shared" si="138"/>
        <v/>
      </c>
      <c r="E416" s="1027" t="str">
        <f t="shared" ref="E416:T416" si="163">IF(E$7=TRUE,IF($B416="","",IF(OR(E364-0.05&gt;E312,E364+0.05&lt;E312),1,0)),"")</f>
        <v/>
      </c>
      <c r="F416" s="1028" t="str">
        <f t="shared" si="163"/>
        <v/>
      </c>
      <c r="G416" s="1028" t="str">
        <f t="shared" si="163"/>
        <v/>
      </c>
      <c r="H416" s="1028" t="str">
        <f t="shared" si="163"/>
        <v/>
      </c>
      <c r="I416" s="1028" t="str">
        <f t="shared" si="163"/>
        <v/>
      </c>
      <c r="J416" s="1028" t="str">
        <f t="shared" si="163"/>
        <v/>
      </c>
      <c r="K416" s="1028" t="str">
        <f t="shared" si="163"/>
        <v/>
      </c>
      <c r="L416" s="1028" t="str">
        <f t="shared" si="163"/>
        <v/>
      </c>
      <c r="M416" s="1028" t="str">
        <f t="shared" si="163"/>
        <v/>
      </c>
      <c r="N416" s="1028" t="str">
        <f t="shared" si="163"/>
        <v/>
      </c>
      <c r="O416" s="1028" t="str">
        <f t="shared" si="163"/>
        <v/>
      </c>
      <c r="P416" s="1028" t="str">
        <f t="shared" si="163"/>
        <v/>
      </c>
      <c r="Q416" s="1028" t="str">
        <f t="shared" si="163"/>
        <v/>
      </c>
      <c r="R416" s="1028" t="str">
        <f t="shared" si="163"/>
        <v/>
      </c>
      <c r="S416" s="1028" t="str">
        <f t="shared" si="163"/>
        <v/>
      </c>
      <c r="T416" s="1029" t="str">
        <f t="shared" si="163"/>
        <v/>
      </c>
    </row>
    <row r="417" spans="2:20">
      <c r="B417" s="394" t="str">
        <f t="shared" ref="B417:B433" si="164">B313</f>
        <v/>
      </c>
      <c r="C417" s="395"/>
      <c r="D417" s="367" t="str">
        <f t="shared" si="138"/>
        <v/>
      </c>
      <c r="E417" s="396" t="str">
        <f t="shared" ref="E417:T417" si="165">IF(E$7=TRUE,IF($B417="","",IF(OR(E365-0.05&gt;E313,E365+0.05&lt;E313),1,0)),"")</f>
        <v/>
      </c>
      <c r="F417" s="397" t="str">
        <f t="shared" si="165"/>
        <v/>
      </c>
      <c r="G417" s="397" t="str">
        <f t="shared" si="165"/>
        <v/>
      </c>
      <c r="H417" s="397" t="str">
        <f t="shared" si="165"/>
        <v/>
      </c>
      <c r="I417" s="397" t="str">
        <f t="shared" si="165"/>
        <v/>
      </c>
      <c r="J417" s="397" t="str">
        <f t="shared" si="165"/>
        <v/>
      </c>
      <c r="K417" s="397" t="str">
        <f t="shared" si="165"/>
        <v/>
      </c>
      <c r="L417" s="397" t="str">
        <f t="shared" si="165"/>
        <v/>
      </c>
      <c r="M417" s="397" t="str">
        <f t="shared" si="165"/>
        <v/>
      </c>
      <c r="N417" s="397" t="str">
        <f t="shared" si="165"/>
        <v/>
      </c>
      <c r="O417" s="397" t="str">
        <f t="shared" si="165"/>
        <v/>
      </c>
      <c r="P417" s="397" t="str">
        <f t="shared" si="165"/>
        <v/>
      </c>
      <c r="Q417" s="397" t="str">
        <f t="shared" si="165"/>
        <v/>
      </c>
      <c r="R417" s="397" t="str">
        <f t="shared" si="165"/>
        <v/>
      </c>
      <c r="S417" s="397" t="str">
        <f t="shared" si="165"/>
        <v/>
      </c>
      <c r="T417" s="398" t="str">
        <f t="shared" si="165"/>
        <v/>
      </c>
    </row>
    <row r="418" spans="2:20">
      <c r="B418" s="876" t="str">
        <f t="shared" si="164"/>
        <v/>
      </c>
      <c r="C418" s="945"/>
      <c r="D418" s="981" t="str">
        <f t="shared" si="138"/>
        <v/>
      </c>
      <c r="E418" s="946" t="str">
        <f t="shared" ref="E418:T418" si="166">IF(E$7=TRUE,IF($B418="","",IF(OR(E366-0.05&gt;E314,E366+0.05&lt;E314),1,0)),"")</f>
        <v/>
      </c>
      <c r="F418" s="1021" t="str">
        <f t="shared" si="166"/>
        <v/>
      </c>
      <c r="G418" s="1021" t="str">
        <f t="shared" si="166"/>
        <v/>
      </c>
      <c r="H418" s="1021" t="str">
        <f t="shared" si="166"/>
        <v/>
      </c>
      <c r="I418" s="1021" t="str">
        <f t="shared" si="166"/>
        <v/>
      </c>
      <c r="J418" s="1021" t="str">
        <f t="shared" si="166"/>
        <v/>
      </c>
      <c r="K418" s="1021" t="str">
        <f t="shared" si="166"/>
        <v/>
      </c>
      <c r="L418" s="1021" t="str">
        <f t="shared" si="166"/>
        <v/>
      </c>
      <c r="M418" s="1021" t="str">
        <f t="shared" si="166"/>
        <v/>
      </c>
      <c r="N418" s="1021" t="str">
        <f t="shared" si="166"/>
        <v/>
      </c>
      <c r="O418" s="1021" t="str">
        <f t="shared" si="166"/>
        <v/>
      </c>
      <c r="P418" s="1021" t="str">
        <f t="shared" si="166"/>
        <v/>
      </c>
      <c r="Q418" s="1021" t="str">
        <f t="shared" si="166"/>
        <v/>
      </c>
      <c r="R418" s="1021" t="str">
        <f t="shared" si="166"/>
        <v/>
      </c>
      <c r="S418" s="1021" t="str">
        <f t="shared" si="166"/>
        <v/>
      </c>
      <c r="T418" s="1030" t="str">
        <f t="shared" si="166"/>
        <v/>
      </c>
    </row>
    <row r="419" spans="2:20">
      <c r="B419" s="394" t="str">
        <f t="shared" si="164"/>
        <v/>
      </c>
      <c r="C419" s="479"/>
      <c r="D419" s="1068" t="str">
        <f t="shared" si="138"/>
        <v/>
      </c>
      <c r="E419" s="396" t="str">
        <f t="shared" ref="E419:T419" si="167">IF(E$7=TRUE,IF($B419="","",IF(OR(E367-0.05&gt;E315,E367+0.05&lt;E315),1,0)),"")</f>
        <v/>
      </c>
      <c r="F419" s="397" t="str">
        <f t="shared" si="167"/>
        <v/>
      </c>
      <c r="G419" s="397" t="str">
        <f t="shared" si="167"/>
        <v/>
      </c>
      <c r="H419" s="397" t="str">
        <f t="shared" si="167"/>
        <v/>
      </c>
      <c r="I419" s="397" t="str">
        <f t="shared" si="167"/>
        <v/>
      </c>
      <c r="J419" s="397" t="str">
        <f t="shared" si="167"/>
        <v/>
      </c>
      <c r="K419" s="397" t="str">
        <f t="shared" si="167"/>
        <v/>
      </c>
      <c r="L419" s="397" t="str">
        <f t="shared" si="167"/>
        <v/>
      </c>
      <c r="M419" s="397" t="str">
        <f t="shared" si="167"/>
        <v/>
      </c>
      <c r="N419" s="397" t="str">
        <f t="shared" si="167"/>
        <v/>
      </c>
      <c r="O419" s="397" t="str">
        <f t="shared" si="167"/>
        <v/>
      </c>
      <c r="P419" s="397" t="str">
        <f t="shared" si="167"/>
        <v/>
      </c>
      <c r="Q419" s="397" t="str">
        <f t="shared" si="167"/>
        <v/>
      </c>
      <c r="R419" s="397" t="str">
        <f t="shared" si="167"/>
        <v/>
      </c>
      <c r="S419" s="397" t="str">
        <f t="shared" si="167"/>
        <v/>
      </c>
      <c r="T419" s="398" t="str">
        <f t="shared" si="167"/>
        <v/>
      </c>
    </row>
    <row r="420" spans="2:20" ht="15" thickBot="1">
      <c r="B420" s="991" t="str">
        <f t="shared" si="164"/>
        <v/>
      </c>
      <c r="C420" s="1026"/>
      <c r="D420" s="1060" t="str">
        <f t="shared" si="138"/>
        <v/>
      </c>
      <c r="E420" s="1027" t="str">
        <f t="shared" ref="E420:T420" si="168">IF(E$7=TRUE,IF($B420="","",IF(OR(E368-0.05&gt;E316,E368+0.05&lt;E316),1,0)),"")</f>
        <v/>
      </c>
      <c r="F420" s="1028" t="str">
        <f t="shared" si="168"/>
        <v/>
      </c>
      <c r="G420" s="1028" t="str">
        <f t="shared" si="168"/>
        <v/>
      </c>
      <c r="H420" s="1028" t="str">
        <f t="shared" si="168"/>
        <v/>
      </c>
      <c r="I420" s="1028" t="str">
        <f t="shared" si="168"/>
        <v/>
      </c>
      <c r="J420" s="1028" t="str">
        <f t="shared" si="168"/>
        <v/>
      </c>
      <c r="K420" s="1028" t="str">
        <f t="shared" si="168"/>
        <v/>
      </c>
      <c r="L420" s="1028" t="str">
        <f t="shared" si="168"/>
        <v/>
      </c>
      <c r="M420" s="1028" t="str">
        <f t="shared" si="168"/>
        <v/>
      </c>
      <c r="N420" s="1028" t="str">
        <f t="shared" si="168"/>
        <v/>
      </c>
      <c r="O420" s="1028" t="str">
        <f t="shared" si="168"/>
        <v/>
      </c>
      <c r="P420" s="1028" t="str">
        <f t="shared" si="168"/>
        <v/>
      </c>
      <c r="Q420" s="1028" t="str">
        <f t="shared" si="168"/>
        <v/>
      </c>
      <c r="R420" s="1028" t="str">
        <f t="shared" si="168"/>
        <v/>
      </c>
      <c r="S420" s="1028" t="str">
        <f t="shared" si="168"/>
        <v/>
      </c>
      <c r="T420" s="1029" t="str">
        <f t="shared" si="168"/>
        <v/>
      </c>
    </row>
    <row r="421" spans="2:20">
      <c r="B421" s="394" t="str">
        <f t="shared" si="164"/>
        <v/>
      </c>
      <c r="C421" s="395"/>
      <c r="D421" s="367" t="str">
        <f t="shared" si="138"/>
        <v/>
      </c>
      <c r="E421" s="396" t="str">
        <f t="shared" ref="E421:T421" si="169">IF(E$7=TRUE,IF($B421="","",IF(OR(E369-0.05&gt;E317,E369+0.05&lt;E317),1,0)),"")</f>
        <v/>
      </c>
      <c r="F421" s="397" t="str">
        <f t="shared" si="169"/>
        <v/>
      </c>
      <c r="G421" s="397" t="str">
        <f t="shared" si="169"/>
        <v/>
      </c>
      <c r="H421" s="397" t="str">
        <f t="shared" si="169"/>
        <v/>
      </c>
      <c r="I421" s="397" t="str">
        <f t="shared" si="169"/>
        <v/>
      </c>
      <c r="J421" s="397" t="str">
        <f t="shared" si="169"/>
        <v/>
      </c>
      <c r="K421" s="397" t="str">
        <f t="shared" si="169"/>
        <v/>
      </c>
      <c r="L421" s="397" t="str">
        <f t="shared" si="169"/>
        <v/>
      </c>
      <c r="M421" s="397" t="str">
        <f t="shared" si="169"/>
        <v/>
      </c>
      <c r="N421" s="397" t="str">
        <f t="shared" si="169"/>
        <v/>
      </c>
      <c r="O421" s="397" t="str">
        <f t="shared" si="169"/>
        <v/>
      </c>
      <c r="P421" s="397" t="str">
        <f t="shared" si="169"/>
        <v/>
      </c>
      <c r="Q421" s="397" t="str">
        <f t="shared" si="169"/>
        <v/>
      </c>
      <c r="R421" s="397" t="str">
        <f t="shared" si="169"/>
        <v/>
      </c>
      <c r="S421" s="397" t="str">
        <f t="shared" si="169"/>
        <v/>
      </c>
      <c r="T421" s="398" t="str">
        <f t="shared" si="169"/>
        <v/>
      </c>
    </row>
    <row r="422" spans="2:20">
      <c r="B422" s="876" t="str">
        <f t="shared" si="164"/>
        <v/>
      </c>
      <c r="C422" s="945"/>
      <c r="D422" s="981" t="str">
        <f t="shared" ref="D422:D433" si="170">IF(B422="","","#")</f>
        <v/>
      </c>
      <c r="E422" s="946" t="str">
        <f t="shared" ref="E422:T422" si="171">IF(E$7=TRUE,IF($B422="","",IF(OR(E370-0.05&gt;E318,E370+0.05&lt;E318),1,0)),"")</f>
        <v/>
      </c>
      <c r="F422" s="1021" t="str">
        <f t="shared" si="171"/>
        <v/>
      </c>
      <c r="G422" s="1021" t="str">
        <f t="shared" si="171"/>
        <v/>
      </c>
      <c r="H422" s="1021" t="str">
        <f t="shared" si="171"/>
        <v/>
      </c>
      <c r="I422" s="1021" t="str">
        <f t="shared" si="171"/>
        <v/>
      </c>
      <c r="J422" s="1021" t="str">
        <f t="shared" si="171"/>
        <v/>
      </c>
      <c r="K422" s="1021" t="str">
        <f t="shared" si="171"/>
        <v/>
      </c>
      <c r="L422" s="1021" t="str">
        <f t="shared" si="171"/>
        <v/>
      </c>
      <c r="M422" s="1021" t="str">
        <f t="shared" si="171"/>
        <v/>
      </c>
      <c r="N422" s="1021" t="str">
        <f t="shared" si="171"/>
        <v/>
      </c>
      <c r="O422" s="1021" t="str">
        <f t="shared" si="171"/>
        <v/>
      </c>
      <c r="P422" s="1021" t="str">
        <f t="shared" si="171"/>
        <v/>
      </c>
      <c r="Q422" s="1021" t="str">
        <f t="shared" si="171"/>
        <v/>
      </c>
      <c r="R422" s="1021" t="str">
        <f t="shared" si="171"/>
        <v/>
      </c>
      <c r="S422" s="1021" t="str">
        <f t="shared" si="171"/>
        <v/>
      </c>
      <c r="T422" s="1030" t="str">
        <f t="shared" si="171"/>
        <v/>
      </c>
    </row>
    <row r="423" spans="2:20">
      <c r="B423" s="394" t="str">
        <f t="shared" si="164"/>
        <v/>
      </c>
      <c r="C423" s="395"/>
      <c r="D423" s="1063" t="str">
        <f t="shared" si="170"/>
        <v/>
      </c>
      <c r="E423" s="396" t="str">
        <f t="shared" ref="E423:T423" si="172">IF(E$7=TRUE,IF($B423="","",IF(OR(E371-0.05&gt;E319,E371+0.05&lt;E319),1,0)),"")</f>
        <v/>
      </c>
      <c r="F423" s="1085" t="str">
        <f t="shared" si="172"/>
        <v/>
      </c>
      <c r="G423" s="1085" t="str">
        <f t="shared" si="172"/>
        <v/>
      </c>
      <c r="H423" s="1085" t="str">
        <f t="shared" si="172"/>
        <v/>
      </c>
      <c r="I423" s="1085" t="str">
        <f t="shared" si="172"/>
        <v/>
      </c>
      <c r="J423" s="1085" t="str">
        <f t="shared" si="172"/>
        <v/>
      </c>
      <c r="K423" s="1085" t="str">
        <f t="shared" si="172"/>
        <v/>
      </c>
      <c r="L423" s="1085" t="str">
        <f t="shared" si="172"/>
        <v/>
      </c>
      <c r="M423" s="1085" t="str">
        <f t="shared" si="172"/>
        <v/>
      </c>
      <c r="N423" s="1085" t="str">
        <f t="shared" si="172"/>
        <v/>
      </c>
      <c r="O423" s="1085" t="str">
        <f t="shared" si="172"/>
        <v/>
      </c>
      <c r="P423" s="1085" t="str">
        <f t="shared" si="172"/>
        <v/>
      </c>
      <c r="Q423" s="1085" t="str">
        <f t="shared" si="172"/>
        <v/>
      </c>
      <c r="R423" s="1085" t="str">
        <f t="shared" si="172"/>
        <v/>
      </c>
      <c r="S423" s="1085" t="str">
        <f t="shared" si="172"/>
        <v/>
      </c>
      <c r="T423" s="1086" t="str">
        <f t="shared" si="172"/>
        <v/>
      </c>
    </row>
    <row r="424" spans="2:20">
      <c r="B424" s="876" t="str">
        <f t="shared" si="164"/>
        <v/>
      </c>
      <c r="C424" s="945"/>
      <c r="D424" s="882" t="str">
        <f t="shared" si="170"/>
        <v/>
      </c>
      <c r="E424" s="946" t="str">
        <f t="shared" ref="E424:T424" si="173">IF(E$7=TRUE,IF($B424="","",IF(OR(E372-0.05&gt;E320,E372+0.05&lt;E320),1,0)),"")</f>
        <v/>
      </c>
      <c r="F424" s="947" t="str">
        <f t="shared" si="173"/>
        <v/>
      </c>
      <c r="G424" s="947" t="str">
        <f t="shared" si="173"/>
        <v/>
      </c>
      <c r="H424" s="947" t="str">
        <f t="shared" si="173"/>
        <v/>
      </c>
      <c r="I424" s="947" t="str">
        <f t="shared" si="173"/>
        <v/>
      </c>
      <c r="J424" s="947" t="str">
        <f t="shared" si="173"/>
        <v/>
      </c>
      <c r="K424" s="947" t="str">
        <f t="shared" si="173"/>
        <v/>
      </c>
      <c r="L424" s="947" t="str">
        <f t="shared" si="173"/>
        <v/>
      </c>
      <c r="M424" s="947" t="str">
        <f t="shared" si="173"/>
        <v/>
      </c>
      <c r="N424" s="947" t="str">
        <f t="shared" si="173"/>
        <v/>
      </c>
      <c r="O424" s="947" t="str">
        <f t="shared" si="173"/>
        <v/>
      </c>
      <c r="P424" s="947" t="str">
        <f t="shared" si="173"/>
        <v/>
      </c>
      <c r="Q424" s="947" t="str">
        <f t="shared" si="173"/>
        <v/>
      </c>
      <c r="R424" s="947" t="str">
        <f t="shared" si="173"/>
        <v/>
      </c>
      <c r="S424" s="947" t="str">
        <f t="shared" si="173"/>
        <v/>
      </c>
      <c r="T424" s="948" t="str">
        <f t="shared" si="173"/>
        <v/>
      </c>
    </row>
    <row r="425" spans="2:20">
      <c r="B425" s="589" t="str">
        <f t="shared" si="164"/>
        <v/>
      </c>
      <c r="C425" s="859"/>
      <c r="D425" s="858" t="str">
        <f t="shared" si="170"/>
        <v/>
      </c>
      <c r="E425" s="903" t="str">
        <f t="shared" ref="E425:T425" si="174">IF(E$7=TRUE,IF($B425="","",IF(OR(E373-0.05&gt;E321,E373+0.05&lt;E321),1,0)),"")</f>
        <v/>
      </c>
      <c r="F425" s="860" t="str">
        <f t="shared" si="174"/>
        <v/>
      </c>
      <c r="G425" s="860" t="str">
        <f t="shared" si="174"/>
        <v/>
      </c>
      <c r="H425" s="860" t="str">
        <f t="shared" si="174"/>
        <v/>
      </c>
      <c r="I425" s="860" t="str">
        <f t="shared" si="174"/>
        <v/>
      </c>
      <c r="J425" s="860" t="str">
        <f t="shared" si="174"/>
        <v/>
      </c>
      <c r="K425" s="860" t="str">
        <f t="shared" si="174"/>
        <v/>
      </c>
      <c r="L425" s="860" t="str">
        <f t="shared" si="174"/>
        <v/>
      </c>
      <c r="M425" s="860" t="str">
        <f t="shared" si="174"/>
        <v/>
      </c>
      <c r="N425" s="860" t="str">
        <f t="shared" si="174"/>
        <v/>
      </c>
      <c r="O425" s="860" t="str">
        <f t="shared" si="174"/>
        <v/>
      </c>
      <c r="P425" s="860" t="str">
        <f t="shared" si="174"/>
        <v/>
      </c>
      <c r="Q425" s="860" t="str">
        <f t="shared" si="174"/>
        <v/>
      </c>
      <c r="R425" s="860" t="str">
        <f t="shared" si="174"/>
        <v/>
      </c>
      <c r="S425" s="860" t="str">
        <f t="shared" si="174"/>
        <v/>
      </c>
      <c r="T425" s="863" t="str">
        <f t="shared" si="174"/>
        <v/>
      </c>
    </row>
    <row r="426" spans="2:20" ht="15" thickBot="1">
      <c r="B426" s="991" t="str">
        <f t="shared" si="164"/>
        <v/>
      </c>
      <c r="C426" s="1026"/>
      <c r="D426" s="993" t="str">
        <f t="shared" si="170"/>
        <v/>
      </c>
      <c r="E426" s="1027" t="str">
        <f t="shared" ref="E426:T426" si="175">IF(E$7=TRUE,IF($B426="","",IF(OR(E374-0.05&gt;E322,E374+0.05&lt;E322),1,0)),"")</f>
        <v/>
      </c>
      <c r="F426" s="1032" t="str">
        <f t="shared" si="175"/>
        <v/>
      </c>
      <c r="G426" s="1032" t="str">
        <f t="shared" si="175"/>
        <v/>
      </c>
      <c r="H426" s="1032" t="str">
        <f t="shared" si="175"/>
        <v/>
      </c>
      <c r="I426" s="1032" t="str">
        <f t="shared" si="175"/>
        <v/>
      </c>
      <c r="J426" s="1032" t="str">
        <f t="shared" si="175"/>
        <v/>
      </c>
      <c r="K426" s="1032" t="str">
        <f t="shared" si="175"/>
        <v/>
      </c>
      <c r="L426" s="1032" t="str">
        <f t="shared" si="175"/>
        <v/>
      </c>
      <c r="M426" s="1032" t="str">
        <f t="shared" si="175"/>
        <v/>
      </c>
      <c r="N426" s="1032" t="str">
        <f t="shared" si="175"/>
        <v/>
      </c>
      <c r="O426" s="1032" t="str">
        <f t="shared" si="175"/>
        <v/>
      </c>
      <c r="P426" s="1032" t="str">
        <f t="shared" si="175"/>
        <v/>
      </c>
      <c r="Q426" s="1032" t="str">
        <f t="shared" si="175"/>
        <v/>
      </c>
      <c r="R426" s="1032" t="str">
        <f t="shared" si="175"/>
        <v/>
      </c>
      <c r="S426" s="1032" t="str">
        <f t="shared" si="175"/>
        <v/>
      </c>
      <c r="T426" s="1033" t="str">
        <f t="shared" si="175"/>
        <v/>
      </c>
    </row>
    <row r="427" spans="2:20">
      <c r="B427" s="486" t="str">
        <f t="shared" si="164"/>
        <v/>
      </c>
      <c r="C427" s="497"/>
      <c r="D427" s="857" t="str">
        <f t="shared" si="170"/>
        <v/>
      </c>
      <c r="E427" s="498" t="str">
        <f t="shared" ref="E427:T427" si="176">IF(E$7=TRUE,IF($B427="","",IF(OR(E375-0.05&gt;E323,E375+0.05&lt;E323),1,0)),"")</f>
        <v/>
      </c>
      <c r="F427" s="861" t="str">
        <f t="shared" si="176"/>
        <v/>
      </c>
      <c r="G427" s="861" t="str">
        <f t="shared" si="176"/>
        <v/>
      </c>
      <c r="H427" s="861" t="str">
        <f t="shared" si="176"/>
        <v/>
      </c>
      <c r="I427" s="861" t="str">
        <f t="shared" si="176"/>
        <v/>
      </c>
      <c r="J427" s="861" t="str">
        <f t="shared" si="176"/>
        <v/>
      </c>
      <c r="K427" s="861" t="str">
        <f t="shared" si="176"/>
        <v/>
      </c>
      <c r="L427" s="861" t="str">
        <f t="shared" si="176"/>
        <v/>
      </c>
      <c r="M427" s="861" t="str">
        <f t="shared" si="176"/>
        <v/>
      </c>
      <c r="N427" s="861" t="str">
        <f t="shared" si="176"/>
        <v/>
      </c>
      <c r="O427" s="861" t="str">
        <f t="shared" si="176"/>
        <v/>
      </c>
      <c r="P427" s="861" t="str">
        <f t="shared" si="176"/>
        <v/>
      </c>
      <c r="Q427" s="861" t="str">
        <f t="shared" si="176"/>
        <v/>
      </c>
      <c r="R427" s="861" t="str">
        <f t="shared" si="176"/>
        <v/>
      </c>
      <c r="S427" s="861" t="str">
        <f t="shared" si="176"/>
        <v/>
      </c>
      <c r="T427" s="862" t="str">
        <f t="shared" si="176"/>
        <v/>
      </c>
    </row>
    <row r="428" spans="2:20">
      <c r="B428" s="876" t="str">
        <f t="shared" si="164"/>
        <v/>
      </c>
      <c r="C428" s="945"/>
      <c r="D428" s="882" t="str">
        <f t="shared" si="170"/>
        <v/>
      </c>
      <c r="E428" s="946" t="str">
        <f t="shared" ref="E428:T428" si="177">IF(E$7=TRUE,IF($B428="","",IF(OR(E376-0.05&gt;E324,E376+0.05&lt;E324),1,0)),"")</f>
        <v/>
      </c>
      <c r="F428" s="947" t="str">
        <f t="shared" si="177"/>
        <v/>
      </c>
      <c r="G428" s="947" t="str">
        <f t="shared" si="177"/>
        <v/>
      </c>
      <c r="H428" s="947" t="str">
        <f t="shared" si="177"/>
        <v/>
      </c>
      <c r="I428" s="947" t="str">
        <f t="shared" si="177"/>
        <v/>
      </c>
      <c r="J428" s="947" t="str">
        <f t="shared" si="177"/>
        <v/>
      </c>
      <c r="K428" s="947" t="str">
        <f t="shared" si="177"/>
        <v/>
      </c>
      <c r="L428" s="947" t="str">
        <f t="shared" si="177"/>
        <v/>
      </c>
      <c r="M428" s="947" t="str">
        <f t="shared" si="177"/>
        <v/>
      </c>
      <c r="N428" s="947" t="str">
        <f t="shared" si="177"/>
        <v/>
      </c>
      <c r="O428" s="947" t="str">
        <f t="shared" si="177"/>
        <v/>
      </c>
      <c r="P428" s="947" t="str">
        <f t="shared" si="177"/>
        <v/>
      </c>
      <c r="Q428" s="947" t="str">
        <f t="shared" si="177"/>
        <v/>
      </c>
      <c r="R428" s="947" t="str">
        <f t="shared" si="177"/>
        <v/>
      </c>
      <c r="S428" s="947" t="str">
        <f t="shared" si="177"/>
        <v/>
      </c>
      <c r="T428" s="948" t="str">
        <f t="shared" si="177"/>
        <v/>
      </c>
    </row>
    <row r="429" spans="2:20">
      <c r="B429" s="589" t="str">
        <f t="shared" si="164"/>
        <v/>
      </c>
      <c r="C429" s="859"/>
      <c r="D429" s="858" t="str">
        <f t="shared" si="170"/>
        <v/>
      </c>
      <c r="E429" s="903" t="str">
        <f t="shared" ref="E429:T429" si="178">IF(E$7=TRUE,IF($B429="","",IF(OR(E377-0.05&gt;E325,E377+0.05&lt;E325),1,0)),"")</f>
        <v/>
      </c>
      <c r="F429" s="860" t="str">
        <f t="shared" si="178"/>
        <v/>
      </c>
      <c r="G429" s="860" t="str">
        <f t="shared" si="178"/>
        <v/>
      </c>
      <c r="H429" s="860" t="str">
        <f t="shared" si="178"/>
        <v/>
      </c>
      <c r="I429" s="860" t="str">
        <f t="shared" si="178"/>
        <v/>
      </c>
      <c r="J429" s="860" t="str">
        <f t="shared" si="178"/>
        <v/>
      </c>
      <c r="K429" s="860" t="str">
        <f t="shared" si="178"/>
        <v/>
      </c>
      <c r="L429" s="860" t="str">
        <f t="shared" si="178"/>
        <v/>
      </c>
      <c r="M429" s="860" t="str">
        <f t="shared" si="178"/>
        <v/>
      </c>
      <c r="N429" s="860" t="str">
        <f t="shared" si="178"/>
        <v/>
      </c>
      <c r="O429" s="860" t="str">
        <f t="shared" si="178"/>
        <v/>
      </c>
      <c r="P429" s="860" t="str">
        <f t="shared" si="178"/>
        <v/>
      </c>
      <c r="Q429" s="860" t="str">
        <f t="shared" si="178"/>
        <v/>
      </c>
      <c r="R429" s="860" t="str">
        <f t="shared" si="178"/>
        <v/>
      </c>
      <c r="S429" s="860" t="str">
        <f t="shared" si="178"/>
        <v/>
      </c>
      <c r="T429" s="863" t="str">
        <f t="shared" si="178"/>
        <v/>
      </c>
    </row>
    <row r="430" spans="2:20">
      <c r="B430" s="876" t="str">
        <f t="shared" si="164"/>
        <v/>
      </c>
      <c r="C430" s="945"/>
      <c r="D430" s="882" t="str">
        <f t="shared" si="170"/>
        <v/>
      </c>
      <c r="E430" s="946" t="str">
        <f t="shared" ref="E430:T430" si="179">IF(E$7=TRUE,IF($B430="","",IF(OR(E378-0.05&gt;E326,E378+0.05&lt;E326),1,0)),"")</f>
        <v/>
      </c>
      <c r="F430" s="947" t="str">
        <f t="shared" si="179"/>
        <v/>
      </c>
      <c r="G430" s="947" t="str">
        <f t="shared" si="179"/>
        <v/>
      </c>
      <c r="H430" s="947" t="str">
        <f t="shared" si="179"/>
        <v/>
      </c>
      <c r="I430" s="947" t="str">
        <f t="shared" si="179"/>
        <v/>
      </c>
      <c r="J430" s="947" t="str">
        <f t="shared" si="179"/>
        <v/>
      </c>
      <c r="K430" s="947" t="str">
        <f t="shared" si="179"/>
        <v/>
      </c>
      <c r="L430" s="947" t="str">
        <f t="shared" si="179"/>
        <v/>
      </c>
      <c r="M430" s="947" t="str">
        <f t="shared" si="179"/>
        <v/>
      </c>
      <c r="N430" s="947" t="str">
        <f t="shared" si="179"/>
        <v/>
      </c>
      <c r="O430" s="947" t="str">
        <f t="shared" si="179"/>
        <v/>
      </c>
      <c r="P430" s="947" t="str">
        <f t="shared" si="179"/>
        <v/>
      </c>
      <c r="Q430" s="947" t="str">
        <f t="shared" si="179"/>
        <v/>
      </c>
      <c r="R430" s="947" t="str">
        <f t="shared" si="179"/>
        <v/>
      </c>
      <c r="S430" s="947" t="str">
        <f t="shared" si="179"/>
        <v/>
      </c>
      <c r="T430" s="948" t="str">
        <f t="shared" si="179"/>
        <v/>
      </c>
    </row>
    <row r="431" spans="2:20">
      <c r="B431" s="589" t="str">
        <f t="shared" si="164"/>
        <v/>
      </c>
      <c r="C431" s="859"/>
      <c r="D431" s="858" t="str">
        <f t="shared" si="170"/>
        <v/>
      </c>
      <c r="E431" s="903" t="str">
        <f t="shared" ref="E431:T431" si="180">IF(E$7=TRUE,IF($B431="","",IF(OR(E379-0.05&gt;E327,E379+0.05&lt;E327),1,0)),"")</f>
        <v/>
      </c>
      <c r="F431" s="860" t="str">
        <f t="shared" si="180"/>
        <v/>
      </c>
      <c r="G431" s="860" t="str">
        <f t="shared" si="180"/>
        <v/>
      </c>
      <c r="H431" s="860" t="str">
        <f t="shared" si="180"/>
        <v/>
      </c>
      <c r="I431" s="860" t="str">
        <f t="shared" si="180"/>
        <v/>
      </c>
      <c r="J431" s="860" t="str">
        <f t="shared" si="180"/>
        <v/>
      </c>
      <c r="K431" s="860" t="str">
        <f t="shared" si="180"/>
        <v/>
      </c>
      <c r="L431" s="860" t="str">
        <f t="shared" si="180"/>
        <v/>
      </c>
      <c r="M431" s="860" t="str">
        <f t="shared" si="180"/>
        <v/>
      </c>
      <c r="N431" s="860" t="str">
        <f t="shared" si="180"/>
        <v/>
      </c>
      <c r="O431" s="860" t="str">
        <f t="shared" si="180"/>
        <v/>
      </c>
      <c r="P431" s="860" t="str">
        <f t="shared" si="180"/>
        <v/>
      </c>
      <c r="Q431" s="860" t="str">
        <f t="shared" si="180"/>
        <v/>
      </c>
      <c r="R431" s="860" t="str">
        <f t="shared" si="180"/>
        <v/>
      </c>
      <c r="S431" s="860" t="str">
        <f t="shared" si="180"/>
        <v/>
      </c>
      <c r="T431" s="863" t="str">
        <f t="shared" si="180"/>
        <v/>
      </c>
    </row>
    <row r="432" spans="2:20" ht="15" thickBot="1">
      <c r="B432" s="991" t="str">
        <f t="shared" si="164"/>
        <v/>
      </c>
      <c r="C432" s="1026"/>
      <c r="D432" s="993" t="str">
        <f t="shared" si="170"/>
        <v/>
      </c>
      <c r="E432" s="1027" t="str">
        <f t="shared" ref="E432:T432" si="181">IF(E$7=TRUE,IF($B432="","",IF(OR(E380-0.05&gt;E328,E380+0.05&lt;E328),1,0)),"")</f>
        <v/>
      </c>
      <c r="F432" s="1032" t="str">
        <f t="shared" si="181"/>
        <v/>
      </c>
      <c r="G432" s="1032" t="str">
        <f t="shared" si="181"/>
        <v/>
      </c>
      <c r="H432" s="1032" t="str">
        <f t="shared" si="181"/>
        <v/>
      </c>
      <c r="I432" s="1032" t="str">
        <f t="shared" si="181"/>
        <v/>
      </c>
      <c r="J432" s="1032" t="str">
        <f t="shared" si="181"/>
        <v/>
      </c>
      <c r="K432" s="1032" t="str">
        <f t="shared" si="181"/>
        <v/>
      </c>
      <c r="L432" s="1032" t="str">
        <f t="shared" si="181"/>
        <v/>
      </c>
      <c r="M432" s="1032" t="str">
        <f t="shared" si="181"/>
        <v/>
      </c>
      <c r="N432" s="1032" t="str">
        <f t="shared" si="181"/>
        <v/>
      </c>
      <c r="O432" s="1032" t="str">
        <f t="shared" si="181"/>
        <v/>
      </c>
      <c r="P432" s="1032" t="str">
        <f t="shared" si="181"/>
        <v/>
      </c>
      <c r="Q432" s="1032" t="str">
        <f t="shared" si="181"/>
        <v/>
      </c>
      <c r="R432" s="1032" t="str">
        <f t="shared" si="181"/>
        <v/>
      </c>
      <c r="S432" s="1032" t="str">
        <f t="shared" si="181"/>
        <v/>
      </c>
      <c r="T432" s="1033" t="str">
        <f t="shared" si="181"/>
        <v/>
      </c>
    </row>
    <row r="433" spans="1:21" ht="15" thickBot="1">
      <c r="B433" s="400" t="str">
        <f t="shared" si="164"/>
        <v/>
      </c>
      <c r="C433" s="401"/>
      <c r="D433" s="1020" t="str">
        <f t="shared" si="170"/>
        <v/>
      </c>
      <c r="E433" s="1017" t="str">
        <f t="shared" ref="E433:T433" si="182">IF(E$7=TRUE,IF($B433="","",IF(OR(E381-0.05&gt;E329,E381+0.05&lt;E329),1,0)),"")</f>
        <v/>
      </c>
      <c r="F433" s="1018" t="str">
        <f t="shared" si="182"/>
        <v/>
      </c>
      <c r="G433" s="1018" t="str">
        <f t="shared" si="182"/>
        <v/>
      </c>
      <c r="H433" s="1018" t="str">
        <f t="shared" si="182"/>
        <v/>
      </c>
      <c r="I433" s="1018" t="str">
        <f t="shared" si="182"/>
        <v/>
      </c>
      <c r="J433" s="1018" t="str">
        <f t="shared" si="182"/>
        <v/>
      </c>
      <c r="K433" s="1018" t="str">
        <f t="shared" si="182"/>
        <v/>
      </c>
      <c r="L433" s="1018" t="str">
        <f t="shared" si="182"/>
        <v/>
      </c>
      <c r="M433" s="1018" t="str">
        <f t="shared" si="182"/>
        <v/>
      </c>
      <c r="N433" s="1018" t="str">
        <f t="shared" si="182"/>
        <v/>
      </c>
      <c r="O433" s="1018" t="str">
        <f t="shared" si="182"/>
        <v/>
      </c>
      <c r="P433" s="1018" t="str">
        <f t="shared" si="182"/>
        <v/>
      </c>
      <c r="Q433" s="1018" t="str">
        <f t="shared" si="182"/>
        <v/>
      </c>
      <c r="R433" s="1018" t="str">
        <f t="shared" si="182"/>
        <v/>
      </c>
      <c r="S433" s="1018" t="str">
        <f t="shared" si="182"/>
        <v/>
      </c>
      <c r="T433" s="1019" t="str">
        <f t="shared" si="182"/>
        <v/>
      </c>
    </row>
    <row r="434" spans="1:21" ht="15" thickBot="1">
      <c r="B434" s="955" t="s">
        <v>442</v>
      </c>
      <c r="C434" s="956"/>
      <c r="D434" s="1034"/>
      <c r="E434" s="1035" t="e">
        <f t="shared" ref="E434:T434" si="183">IF(E7=TRUE,IF(SUM(E385:E433)=0,"Erfüllt","Nicht erfüllt"),"")</f>
        <v>#VALUE!</v>
      </c>
      <c r="F434" s="1036" t="e">
        <f t="shared" si="183"/>
        <v>#VALUE!</v>
      </c>
      <c r="G434" s="1036" t="e">
        <f t="shared" si="183"/>
        <v>#VALUE!</v>
      </c>
      <c r="H434" s="1036" t="e">
        <f t="shared" si="183"/>
        <v>#VALUE!</v>
      </c>
      <c r="I434" s="1036" t="e">
        <f t="shared" si="183"/>
        <v>#VALUE!</v>
      </c>
      <c r="J434" s="1036" t="e">
        <f t="shared" si="183"/>
        <v>#VALUE!</v>
      </c>
      <c r="K434" s="1036" t="e">
        <f t="shared" si="183"/>
        <v>#VALUE!</v>
      </c>
      <c r="L434" s="1036" t="e">
        <f t="shared" si="183"/>
        <v>#VALUE!</v>
      </c>
      <c r="M434" s="1036" t="e">
        <f t="shared" si="183"/>
        <v>#VALUE!</v>
      </c>
      <c r="N434" s="1036" t="e">
        <f t="shared" si="183"/>
        <v>#VALUE!</v>
      </c>
      <c r="O434" s="1036" t="e">
        <f t="shared" si="183"/>
        <v>#VALUE!</v>
      </c>
      <c r="P434" s="1036" t="e">
        <f t="shared" si="183"/>
        <v>#VALUE!</v>
      </c>
      <c r="Q434" s="1036" t="e">
        <f t="shared" si="183"/>
        <v>#VALUE!</v>
      </c>
      <c r="R434" s="1036" t="e">
        <f t="shared" si="183"/>
        <v>#VALUE!</v>
      </c>
      <c r="S434" s="1036" t="e">
        <f t="shared" si="183"/>
        <v>#VALUE!</v>
      </c>
      <c r="T434" s="1037" t="str">
        <f t="shared" si="183"/>
        <v/>
      </c>
    </row>
    <row r="435" spans="1:21">
      <c r="C435" s="349"/>
      <c r="D435" s="28"/>
      <c r="E435" s="399"/>
      <c r="F435" s="399"/>
      <c r="G435" s="399"/>
      <c r="H435" s="399"/>
      <c r="I435" s="399"/>
      <c r="J435" s="399"/>
      <c r="K435" s="399"/>
      <c r="L435" s="399"/>
      <c r="M435" s="399"/>
      <c r="N435" s="399"/>
      <c r="O435" s="399"/>
      <c r="P435" s="399"/>
      <c r="Q435" s="399"/>
      <c r="R435" s="399"/>
      <c r="S435" s="399"/>
      <c r="T435" s="399"/>
    </row>
    <row r="436" spans="1:21"/>
    <row r="437" spans="1:21" s="531" customFormat="1" ht="38.5" customHeight="1">
      <c r="A437" s="533"/>
      <c r="B437" s="1671" t="s">
        <v>450</v>
      </c>
      <c r="C437" s="1671"/>
      <c r="D437" s="1671"/>
      <c r="E437" s="539"/>
      <c r="F437" s="539"/>
      <c r="H437" s="539"/>
      <c r="I437" s="539"/>
      <c r="J437" s="539"/>
      <c r="K437" s="539"/>
      <c r="L437" s="539"/>
      <c r="M437" s="539"/>
      <c r="N437" s="539"/>
      <c r="O437" s="539"/>
      <c r="P437" s="539"/>
      <c r="Q437" s="539"/>
      <c r="R437" s="539"/>
      <c r="S437" s="539"/>
      <c r="T437" s="539"/>
    </row>
    <row r="438" spans="1:21" ht="13.5" customHeight="1" thickBot="1">
      <c r="B438" s="1054"/>
      <c r="E438" s="1054"/>
      <c r="F438" s="1054"/>
      <c r="G438" s="539"/>
      <c r="H438" s="1054"/>
      <c r="I438" s="1054"/>
      <c r="J438" s="1054"/>
      <c r="K438" s="1054"/>
      <c r="L438" s="1054"/>
      <c r="M438" s="1054"/>
      <c r="N438" s="1054"/>
      <c r="O438" s="1054"/>
      <c r="P438" s="1054"/>
      <c r="Q438" s="1054"/>
      <c r="R438" s="1054"/>
      <c r="S438" s="1054"/>
      <c r="T438" s="1054"/>
    </row>
    <row r="439" spans="1:21" ht="19" thickBot="1">
      <c r="A439" s="50"/>
      <c r="B439" s="1649" t="s">
        <v>450</v>
      </c>
      <c r="C439" s="1650"/>
      <c r="D439" s="1651"/>
    </row>
    <row r="440" spans="1:21" ht="40" customHeight="1" thickBot="1">
      <c r="B440" s="1665"/>
      <c r="C440" s="1666"/>
      <c r="D440" s="1667"/>
      <c r="E440" s="143">
        <f>E$6</f>
        <v>1900</v>
      </c>
      <c r="F440" s="143">
        <f t="shared" ref="F440:T440" si="184">F$6</f>
        <v>1901</v>
      </c>
      <c r="G440" s="143">
        <f t="shared" si="184"/>
        <v>1902</v>
      </c>
      <c r="H440" s="143">
        <f t="shared" si="184"/>
        <v>1903</v>
      </c>
      <c r="I440" s="143">
        <f t="shared" si="184"/>
        <v>1904</v>
      </c>
      <c r="J440" s="143">
        <f t="shared" si="184"/>
        <v>1905</v>
      </c>
      <c r="K440" s="143">
        <f t="shared" si="184"/>
        <v>1906</v>
      </c>
      <c r="L440" s="143">
        <f t="shared" si="184"/>
        <v>1907</v>
      </c>
      <c r="M440" s="143">
        <f t="shared" si="184"/>
        <v>1908</v>
      </c>
      <c r="N440" s="143">
        <f t="shared" si="184"/>
        <v>1909</v>
      </c>
      <c r="O440" s="143">
        <f t="shared" si="184"/>
        <v>1910</v>
      </c>
      <c r="P440" s="143">
        <f t="shared" si="184"/>
        <v>1911</v>
      </c>
      <c r="Q440" s="143">
        <f t="shared" si="184"/>
        <v>1912</v>
      </c>
      <c r="R440" s="143">
        <f t="shared" si="184"/>
        <v>1913</v>
      </c>
      <c r="S440" s="143">
        <f t="shared" si="184"/>
        <v>1914</v>
      </c>
      <c r="T440" s="144">
        <f t="shared" si="184"/>
        <v>1915</v>
      </c>
    </row>
    <row r="441" spans="1:21" ht="28" customHeight="1">
      <c r="B441" s="42" t="s">
        <v>41</v>
      </c>
      <c r="C441" s="74"/>
      <c r="D441" s="716" t="s">
        <v>55</v>
      </c>
      <c r="E441" s="754">
        <f t="shared" ref="E441:T441" si="185">IF(E$7,E75,0)</f>
        <v>0</v>
      </c>
      <c r="F441" s="755">
        <f t="shared" si="185"/>
        <v>0</v>
      </c>
      <c r="G441" s="755">
        <f t="shared" si="185"/>
        <v>0</v>
      </c>
      <c r="H441" s="755">
        <f t="shared" si="185"/>
        <v>0</v>
      </c>
      <c r="I441" s="755">
        <f t="shared" si="185"/>
        <v>0</v>
      </c>
      <c r="J441" s="755">
        <f t="shared" si="185"/>
        <v>0</v>
      </c>
      <c r="K441" s="755">
        <f t="shared" si="185"/>
        <v>0</v>
      </c>
      <c r="L441" s="755">
        <f t="shared" si="185"/>
        <v>0</v>
      </c>
      <c r="M441" s="755">
        <f t="shared" si="185"/>
        <v>0</v>
      </c>
      <c r="N441" s="755">
        <f t="shared" si="185"/>
        <v>0</v>
      </c>
      <c r="O441" s="755">
        <f t="shared" si="185"/>
        <v>0</v>
      </c>
      <c r="P441" s="755">
        <f t="shared" si="185"/>
        <v>0</v>
      </c>
      <c r="Q441" s="755">
        <f t="shared" si="185"/>
        <v>0</v>
      </c>
      <c r="R441" s="755">
        <f t="shared" si="185"/>
        <v>0</v>
      </c>
      <c r="S441" s="755">
        <f t="shared" si="185"/>
        <v>0</v>
      </c>
      <c r="T441" s="756">
        <f t="shared" si="185"/>
        <v>0</v>
      </c>
      <c r="U441" s="44"/>
    </row>
    <row r="442" spans="1:21" ht="36" customHeight="1">
      <c r="B442" s="61" t="s">
        <v>451</v>
      </c>
      <c r="C442" s="75"/>
      <c r="D442" s="717" t="s">
        <v>55</v>
      </c>
      <c r="E442" s="757" t="str">
        <f t="shared" ref="E442:T442" si="186">E236</f>
        <v>-</v>
      </c>
      <c r="F442" s="758" t="str">
        <f t="shared" si="186"/>
        <v>-</v>
      </c>
      <c r="G442" s="758" t="str">
        <f t="shared" si="186"/>
        <v>-</v>
      </c>
      <c r="H442" s="758" t="str">
        <f t="shared" si="186"/>
        <v>-</v>
      </c>
      <c r="I442" s="758" t="str">
        <f t="shared" si="186"/>
        <v>-</v>
      </c>
      <c r="J442" s="758" t="str">
        <f t="shared" si="186"/>
        <v>-</v>
      </c>
      <c r="K442" s="758" t="str">
        <f t="shared" si="186"/>
        <v>-</v>
      </c>
      <c r="L442" s="758" t="str">
        <f t="shared" si="186"/>
        <v>-</v>
      </c>
      <c r="M442" s="758" t="str">
        <f t="shared" si="186"/>
        <v>-</v>
      </c>
      <c r="N442" s="758" t="str">
        <f t="shared" si="186"/>
        <v>-</v>
      </c>
      <c r="O442" s="758" t="str">
        <f t="shared" si="186"/>
        <v>-</v>
      </c>
      <c r="P442" s="758" t="str">
        <f t="shared" si="186"/>
        <v>-</v>
      </c>
      <c r="Q442" s="758" t="str">
        <f t="shared" si="186"/>
        <v>-</v>
      </c>
      <c r="R442" s="758" t="str">
        <f t="shared" si="186"/>
        <v>-</v>
      </c>
      <c r="S442" s="758" t="str">
        <f t="shared" si="186"/>
        <v>-</v>
      </c>
      <c r="T442" s="759" t="str">
        <f t="shared" si="186"/>
        <v>-</v>
      </c>
      <c r="U442" s="44"/>
    </row>
    <row r="443" spans="1:21" ht="28" customHeight="1">
      <c r="B443" s="42" t="s">
        <v>452</v>
      </c>
      <c r="C443" s="74"/>
      <c r="D443" s="716" t="s">
        <v>55</v>
      </c>
      <c r="E443" s="760">
        <f t="shared" ref="E443:T443" si="187">E250</f>
        <v>0</v>
      </c>
      <c r="F443" s="761">
        <f t="shared" si="187"/>
        <v>0</v>
      </c>
      <c r="G443" s="761">
        <f t="shared" si="187"/>
        <v>0</v>
      </c>
      <c r="H443" s="761">
        <f t="shared" si="187"/>
        <v>0</v>
      </c>
      <c r="I443" s="761">
        <f t="shared" si="187"/>
        <v>0</v>
      </c>
      <c r="J443" s="761">
        <f t="shared" si="187"/>
        <v>0</v>
      </c>
      <c r="K443" s="761">
        <f t="shared" si="187"/>
        <v>0</v>
      </c>
      <c r="L443" s="761">
        <f t="shared" si="187"/>
        <v>0</v>
      </c>
      <c r="M443" s="761">
        <f t="shared" si="187"/>
        <v>0</v>
      </c>
      <c r="N443" s="761">
        <f t="shared" si="187"/>
        <v>0</v>
      </c>
      <c r="O443" s="761">
        <f t="shared" si="187"/>
        <v>0</v>
      </c>
      <c r="P443" s="761">
        <f t="shared" si="187"/>
        <v>0</v>
      </c>
      <c r="Q443" s="761">
        <f t="shared" si="187"/>
        <v>0</v>
      </c>
      <c r="R443" s="761">
        <f t="shared" si="187"/>
        <v>0</v>
      </c>
      <c r="S443" s="761">
        <f t="shared" si="187"/>
        <v>0</v>
      </c>
      <c r="T443" s="762">
        <f t="shared" si="187"/>
        <v>0</v>
      </c>
      <c r="U443" s="230"/>
    </row>
    <row r="444" spans="1:21" ht="28" customHeight="1">
      <c r="B444" s="61" t="s">
        <v>453</v>
      </c>
      <c r="C444" s="75"/>
      <c r="D444" s="717" t="s">
        <v>310</v>
      </c>
      <c r="E444" s="757" t="e">
        <f t="shared" ref="E444:T444" si="188">E145</f>
        <v>#DIV/0!</v>
      </c>
      <c r="F444" s="758" t="e">
        <f t="shared" si="188"/>
        <v>#DIV/0!</v>
      </c>
      <c r="G444" s="758" t="e">
        <f t="shared" si="188"/>
        <v>#DIV/0!</v>
      </c>
      <c r="H444" s="758" t="e">
        <f t="shared" si="188"/>
        <v>#DIV/0!</v>
      </c>
      <c r="I444" s="758" t="e">
        <f t="shared" si="188"/>
        <v>#DIV/0!</v>
      </c>
      <c r="J444" s="758" t="e">
        <f t="shared" si="188"/>
        <v>#DIV/0!</v>
      </c>
      <c r="K444" s="758" t="e">
        <f t="shared" si="188"/>
        <v>#DIV/0!</v>
      </c>
      <c r="L444" s="758" t="e">
        <f t="shared" si="188"/>
        <v>#DIV/0!</v>
      </c>
      <c r="M444" s="758" t="e">
        <f t="shared" si="188"/>
        <v>#DIV/0!</v>
      </c>
      <c r="N444" s="758" t="e">
        <f t="shared" si="188"/>
        <v>#DIV/0!</v>
      </c>
      <c r="O444" s="758" t="e">
        <f t="shared" si="188"/>
        <v>#DIV/0!</v>
      </c>
      <c r="P444" s="758" t="e">
        <f t="shared" si="188"/>
        <v>#DIV/0!</v>
      </c>
      <c r="Q444" s="758" t="e">
        <f t="shared" si="188"/>
        <v>#DIV/0!</v>
      </c>
      <c r="R444" s="758" t="e">
        <f t="shared" si="188"/>
        <v>#DIV/0!</v>
      </c>
      <c r="S444" s="758" t="e">
        <f t="shared" si="188"/>
        <v>#DIV/0!</v>
      </c>
      <c r="T444" s="759">
        <f t="shared" si="188"/>
        <v>0</v>
      </c>
      <c r="U444" s="44"/>
    </row>
    <row r="445" spans="1:21" ht="34" customHeight="1">
      <c r="B445" s="41" t="s">
        <v>454</v>
      </c>
      <c r="C445" s="216"/>
      <c r="D445" s="718" t="s">
        <v>57</v>
      </c>
      <c r="E445" s="763">
        <f t="shared" ref="E445:T445" si="189">IF(E95&lt;=0,0,IF(E231&lt;=0,0,((E441+E442-E443)*E444)))</f>
        <v>0</v>
      </c>
      <c r="F445" s="764">
        <f t="shared" si="189"/>
        <v>0</v>
      </c>
      <c r="G445" s="764">
        <f t="shared" si="189"/>
        <v>0</v>
      </c>
      <c r="H445" s="764">
        <f t="shared" si="189"/>
        <v>0</v>
      </c>
      <c r="I445" s="764">
        <f t="shared" si="189"/>
        <v>0</v>
      </c>
      <c r="J445" s="764">
        <f t="shared" si="189"/>
        <v>0</v>
      </c>
      <c r="K445" s="764">
        <f t="shared" si="189"/>
        <v>0</v>
      </c>
      <c r="L445" s="764">
        <f t="shared" si="189"/>
        <v>0</v>
      </c>
      <c r="M445" s="764">
        <f t="shared" si="189"/>
        <v>0</v>
      </c>
      <c r="N445" s="764">
        <f t="shared" si="189"/>
        <v>0</v>
      </c>
      <c r="O445" s="764">
        <f t="shared" si="189"/>
        <v>0</v>
      </c>
      <c r="P445" s="764">
        <f t="shared" si="189"/>
        <v>0</v>
      </c>
      <c r="Q445" s="764">
        <f t="shared" si="189"/>
        <v>0</v>
      </c>
      <c r="R445" s="764">
        <f t="shared" si="189"/>
        <v>0</v>
      </c>
      <c r="S445" s="764">
        <f t="shared" si="189"/>
        <v>0</v>
      </c>
      <c r="T445" s="765">
        <f t="shared" si="189"/>
        <v>0</v>
      </c>
    </row>
    <row r="446" spans="1:21" ht="28" customHeight="1">
      <c r="B446" s="61" t="s">
        <v>436</v>
      </c>
      <c r="C446" s="75"/>
      <c r="D446" s="717" t="s">
        <v>57</v>
      </c>
      <c r="E446" s="757" t="e">
        <f t="shared" ref="E446:T446" si="190">E257</f>
        <v>#N/A</v>
      </c>
      <c r="F446" s="758" t="e">
        <f t="shared" si="190"/>
        <v>#N/A</v>
      </c>
      <c r="G446" s="758" t="e">
        <f t="shared" si="190"/>
        <v>#N/A</v>
      </c>
      <c r="H446" s="758" t="e">
        <f t="shared" si="190"/>
        <v>#N/A</v>
      </c>
      <c r="I446" s="758" t="e">
        <f t="shared" si="190"/>
        <v>#N/A</v>
      </c>
      <c r="J446" s="758" t="e">
        <f t="shared" si="190"/>
        <v>#N/A</v>
      </c>
      <c r="K446" s="758" t="e">
        <f t="shared" si="190"/>
        <v>#N/A</v>
      </c>
      <c r="L446" s="758" t="e">
        <f t="shared" si="190"/>
        <v>#N/A</v>
      </c>
      <c r="M446" s="758" t="e">
        <f t="shared" si="190"/>
        <v>#N/A</v>
      </c>
      <c r="N446" s="758" t="e">
        <f t="shared" si="190"/>
        <v>#N/A</v>
      </c>
      <c r="O446" s="758" t="e">
        <f t="shared" si="190"/>
        <v>#N/A</v>
      </c>
      <c r="P446" s="758" t="e">
        <f t="shared" si="190"/>
        <v>#N/A</v>
      </c>
      <c r="Q446" s="758" t="e">
        <f t="shared" si="190"/>
        <v>#N/A</v>
      </c>
      <c r="R446" s="758" t="e">
        <f t="shared" si="190"/>
        <v>#N/A</v>
      </c>
      <c r="S446" s="758" t="e">
        <f t="shared" si="190"/>
        <v>#N/A</v>
      </c>
      <c r="T446" s="759">
        <f t="shared" si="190"/>
        <v>0</v>
      </c>
    </row>
    <row r="447" spans="1:21" ht="28" customHeight="1">
      <c r="B447" s="42" t="s">
        <v>455</v>
      </c>
      <c r="C447" s="74"/>
      <c r="D447" s="716" t="s">
        <v>57</v>
      </c>
      <c r="E447" s="760" t="e">
        <f t="shared" ref="E447:T447" si="191">E445-E446</f>
        <v>#N/A</v>
      </c>
      <c r="F447" s="761" t="e">
        <f t="shared" si="191"/>
        <v>#N/A</v>
      </c>
      <c r="G447" s="761" t="e">
        <f t="shared" si="191"/>
        <v>#N/A</v>
      </c>
      <c r="H447" s="761" t="e">
        <f t="shared" si="191"/>
        <v>#N/A</v>
      </c>
      <c r="I447" s="761" t="e">
        <f t="shared" si="191"/>
        <v>#N/A</v>
      </c>
      <c r="J447" s="761" t="e">
        <f t="shared" si="191"/>
        <v>#N/A</v>
      </c>
      <c r="K447" s="761" t="e">
        <f t="shared" si="191"/>
        <v>#N/A</v>
      </c>
      <c r="L447" s="761" t="e">
        <f t="shared" si="191"/>
        <v>#N/A</v>
      </c>
      <c r="M447" s="761" t="e">
        <f t="shared" si="191"/>
        <v>#N/A</v>
      </c>
      <c r="N447" s="761" t="e">
        <f t="shared" si="191"/>
        <v>#N/A</v>
      </c>
      <c r="O447" s="761" t="e">
        <f t="shared" si="191"/>
        <v>#N/A</v>
      </c>
      <c r="P447" s="761" t="e">
        <f t="shared" si="191"/>
        <v>#N/A</v>
      </c>
      <c r="Q447" s="761" t="e">
        <f t="shared" si="191"/>
        <v>#N/A</v>
      </c>
      <c r="R447" s="761" t="e">
        <f t="shared" si="191"/>
        <v>#N/A</v>
      </c>
      <c r="S447" s="761" t="e">
        <f t="shared" si="191"/>
        <v>#N/A</v>
      </c>
      <c r="T447" s="762">
        <f t="shared" si="191"/>
        <v>0</v>
      </c>
    </row>
    <row r="448" spans="1:21" ht="35.5" customHeight="1">
      <c r="B448" s="61" t="s">
        <v>501</v>
      </c>
      <c r="C448" s="75"/>
      <c r="D448" s="717" t="s">
        <v>57</v>
      </c>
      <c r="E448" s="757" t="e">
        <f>IF('2b) Allg. Inputs'!$C$10="Nein",E447,E447*'2b) Allg. Inputs'!$C$11)</f>
        <v>#N/A</v>
      </c>
      <c r="F448" s="758" t="e">
        <f>IF('2b) Allg. Inputs'!$C$10="Nein",F447,F447*'2b) Allg. Inputs'!$C$11)</f>
        <v>#N/A</v>
      </c>
      <c r="G448" s="758" t="e">
        <f>IF('2b) Allg. Inputs'!$C$10="Nein",G447,G447*'2b) Allg. Inputs'!$C$11)</f>
        <v>#N/A</v>
      </c>
      <c r="H448" s="758" t="e">
        <f>IF('2b) Allg. Inputs'!$C$10="Nein",H447,H447*'2b) Allg. Inputs'!$C$11)</f>
        <v>#N/A</v>
      </c>
      <c r="I448" s="758" t="e">
        <f>IF('2b) Allg. Inputs'!$C$10="Nein",I447,I447*'2b) Allg. Inputs'!$C$11)</f>
        <v>#N/A</v>
      </c>
      <c r="J448" s="758" t="e">
        <f>IF('2b) Allg. Inputs'!$C$10="Nein",J447,J447*'2b) Allg. Inputs'!$C$11)</f>
        <v>#N/A</v>
      </c>
      <c r="K448" s="758" t="e">
        <f>IF('2b) Allg. Inputs'!$C$10="Nein",K447,K447*'2b) Allg. Inputs'!$C$11)</f>
        <v>#N/A</v>
      </c>
      <c r="L448" s="758" t="e">
        <f>IF('2b) Allg. Inputs'!$C$10="Nein",L447,L447*'2b) Allg. Inputs'!$C$11)</f>
        <v>#N/A</v>
      </c>
      <c r="M448" s="758" t="e">
        <f>IF('2b) Allg. Inputs'!$C$10="Nein",M447,M447*'2b) Allg. Inputs'!$C$11)</f>
        <v>#N/A</v>
      </c>
      <c r="N448" s="758" t="e">
        <f>IF('2b) Allg. Inputs'!$C$10="Nein",N447,N447*'2b) Allg. Inputs'!$C$11)</f>
        <v>#N/A</v>
      </c>
      <c r="O448" s="758" t="e">
        <f>IF('2b) Allg. Inputs'!$C$10="Nein",O447,O447*'2b) Allg. Inputs'!$C$11)</f>
        <v>#N/A</v>
      </c>
      <c r="P448" s="758" t="e">
        <f>IF('2b) Allg. Inputs'!$C$10="Nein",P447,P447*'2b) Allg. Inputs'!$C$11)</f>
        <v>#N/A</v>
      </c>
      <c r="Q448" s="758" t="e">
        <f>IF('2b) Allg. Inputs'!$C$10="Nein",Q447,Q447*'2b) Allg. Inputs'!$C$11)</f>
        <v>#N/A</v>
      </c>
      <c r="R448" s="758" t="e">
        <f>IF('2b) Allg. Inputs'!$C$10="Nein",R447,R447*'2b) Allg. Inputs'!$C$11)</f>
        <v>#N/A</v>
      </c>
      <c r="S448" s="758" t="e">
        <f>IF('2b) Allg. Inputs'!$C$10="Nein",S447,S447*'2b) Allg. Inputs'!$C$11)</f>
        <v>#N/A</v>
      </c>
      <c r="T448" s="759">
        <f>IF('2b) Allg. Inputs'!$C$10="Nein",T447,T447*'2b) Allg. Inputs'!$C$11)</f>
        <v>0</v>
      </c>
    </row>
    <row r="449" spans="2:20" ht="28" customHeight="1">
      <c r="B449" s="210" t="s">
        <v>456</v>
      </c>
      <c r="C449" s="698"/>
      <c r="D449" s="866" t="s">
        <v>449</v>
      </c>
      <c r="E449" s="766" t="e">
        <f>IF(E7=TRUE,IF(E448&gt;'4c) Berechnungen_MFS'!E94,"Nein","Ja"),"")</f>
        <v>#N/A</v>
      </c>
      <c r="F449" s="767" t="e">
        <f>IF(F7=TRUE,IF(F448&gt;'4c) Berechnungen_MFS'!F94,"Nein","Ja"),"")</f>
        <v>#N/A</v>
      </c>
      <c r="G449" s="767" t="e">
        <f>IF(G7=TRUE,IF(G448&gt;'4c) Berechnungen_MFS'!G94,"Nein","Ja"),"")</f>
        <v>#N/A</v>
      </c>
      <c r="H449" s="767" t="e">
        <f>IF(H7=TRUE,IF(H448&gt;'4c) Berechnungen_MFS'!H94,"Nein","Ja"),"")</f>
        <v>#N/A</v>
      </c>
      <c r="I449" s="767" t="e">
        <f>IF(I7=TRUE,IF(I448&gt;'4c) Berechnungen_MFS'!I94,"Nein","Ja"),"")</f>
        <v>#N/A</v>
      </c>
      <c r="J449" s="767" t="e">
        <f>IF(J7=TRUE,IF(J448&gt;'4c) Berechnungen_MFS'!J94,"Nein","Ja"),"")</f>
        <v>#N/A</v>
      </c>
      <c r="K449" s="767" t="e">
        <f>IF(K7=TRUE,IF(K448&gt;'4c) Berechnungen_MFS'!K94,"Nein","Ja"),"")</f>
        <v>#N/A</v>
      </c>
      <c r="L449" s="767" t="e">
        <f>IF(L7=TRUE,IF(L448&gt;'4c) Berechnungen_MFS'!L94,"Nein","Ja"),"")</f>
        <v>#N/A</v>
      </c>
      <c r="M449" s="767" t="e">
        <f>IF(M7=TRUE,IF(M448&gt;'4c) Berechnungen_MFS'!M94,"Nein","Ja"),"")</f>
        <v>#N/A</v>
      </c>
      <c r="N449" s="767" t="e">
        <f>IF(N7=TRUE,IF(N448&gt;'4c) Berechnungen_MFS'!N94,"Nein","Ja"),"")</f>
        <v>#N/A</v>
      </c>
      <c r="O449" s="767" t="e">
        <f>IF(O7=TRUE,IF(O448&gt;'4c) Berechnungen_MFS'!O94,"Nein","Ja"),"")</f>
        <v>#N/A</v>
      </c>
      <c r="P449" s="767" t="e">
        <f>IF(P7=TRUE,IF(P448&gt;'4c) Berechnungen_MFS'!P94,"Nein","Ja"),"")</f>
        <v>#N/A</v>
      </c>
      <c r="Q449" s="767" t="e">
        <f>IF(Q7=TRUE,IF(Q448&gt;'4c) Berechnungen_MFS'!Q94,"Nein","Ja"),"")</f>
        <v>#N/A</v>
      </c>
      <c r="R449" s="767" t="e">
        <f>IF(R7=TRUE,IF(R448&gt;'4c) Berechnungen_MFS'!R94,"Nein","Ja"),"")</f>
        <v>#N/A</v>
      </c>
      <c r="S449" s="767" t="e">
        <f>IF(S7=TRUE,IF(S448&gt;'4c) Berechnungen_MFS'!S94,"Nein","Ja"),"")</f>
        <v>#N/A</v>
      </c>
      <c r="T449" s="768" t="str">
        <f>IF(T7=TRUE,IF(T448&gt;'4c) Berechnungen_MFS'!T94,"Nein","Ja"),"")</f>
        <v/>
      </c>
    </row>
    <row r="450" spans="2:20" ht="28" customHeight="1">
      <c r="B450" s="61" t="s">
        <v>457</v>
      </c>
      <c r="C450" s="79"/>
      <c r="D450" s="719" t="s">
        <v>57</v>
      </c>
      <c r="E450" s="757" t="e">
        <f>ROUND(IF(E448&gt;0,MIN('4c) Berechnungen_MFS'!E94,E448),IF('4c) Berechnungen_MFS'!E99="Nein",MAX(SUM('4c) Berechnungen_MFS'!$E$94:$T$94)/15*-1,E448,0*-1),MAX(SUM('4c) Berechnungen_MFS'!$E$94:$T$94)/15*(1-'4c) Berechnungen_MFS'!E101)*-1,E448,0*-1))),2)</f>
        <v>#N/A</v>
      </c>
      <c r="F450" s="769" t="e">
        <f>ROUND(IF(F448&gt;0,MIN('4c) Berechnungen_MFS'!F94,F448),MAX(SUM('4c) Berechnungen_MFS'!$E$94:$T$94)/15*-1,F448,E451*-1)),2)</f>
        <v>#N/A</v>
      </c>
      <c r="G450" s="769" t="e">
        <f>ROUND(IF(G448&gt;0,MIN('4c) Berechnungen_MFS'!G94,G448),MAX(SUM('4c) Berechnungen_MFS'!$E$94:$T$94)/15*-1,G448,F451*-1)),2)</f>
        <v>#N/A</v>
      </c>
      <c r="H450" s="769" t="e">
        <f>ROUND(IF(H448&gt;0,MIN('4c) Berechnungen_MFS'!H94,H448),MAX(SUM('4c) Berechnungen_MFS'!$E$94:$T$94)/15*-1,H448,G451*-1)),2)</f>
        <v>#N/A</v>
      </c>
      <c r="I450" s="769" t="e">
        <f>ROUND(IF(I448&gt;0,MIN('4c) Berechnungen_MFS'!I94,I448),MAX(SUM('4c) Berechnungen_MFS'!$E$94:$T$94)/15*-1,I448,H451*-1)),2)</f>
        <v>#N/A</v>
      </c>
      <c r="J450" s="769" t="e">
        <f>ROUND(IF(J448&gt;0,MIN('4c) Berechnungen_MFS'!J94,J448),MAX(SUM('4c) Berechnungen_MFS'!$E$94:$T$94)/15*-1,J448,I451*-1)),2)</f>
        <v>#N/A</v>
      </c>
      <c r="K450" s="769" t="e">
        <f>ROUND(IF(K448&gt;0,MIN('4c) Berechnungen_MFS'!K94,K448),MAX(SUM('4c) Berechnungen_MFS'!$E$94:$T$94)/15*-1,K448,J451*-1)),2)</f>
        <v>#N/A</v>
      </c>
      <c r="L450" s="769" t="e">
        <f>ROUND(IF(L448&gt;0,MIN('4c) Berechnungen_MFS'!L94,L448),MAX(SUM('4c) Berechnungen_MFS'!$E$94:$T$94)/15*-1,L448,K451*-1)),2)</f>
        <v>#N/A</v>
      </c>
      <c r="M450" s="769" t="e">
        <f>ROUND(IF(M448&gt;0,MIN('4c) Berechnungen_MFS'!M94,M448),MAX(SUM('4c) Berechnungen_MFS'!$E$94:$T$94)/15*-1,M448,L451*-1)),2)</f>
        <v>#N/A</v>
      </c>
      <c r="N450" s="769" t="e">
        <f>ROUND(IF(N448&gt;0,MIN('4c) Berechnungen_MFS'!N94,N448),MAX(SUM('4c) Berechnungen_MFS'!$E$94:$T$94)/15*-1,N448,M451*-1)),2)</f>
        <v>#N/A</v>
      </c>
      <c r="O450" s="769" t="e">
        <f>ROUND(IF(O448&gt;0,MIN('4c) Berechnungen_MFS'!O94,O448),MAX(SUM('4c) Berechnungen_MFS'!$E$94:$T$94)/15*-1,O448,N451*-1)),2)</f>
        <v>#N/A</v>
      </c>
      <c r="P450" s="769" t="e">
        <f>ROUND(IF(P448&gt;0,MIN('4c) Berechnungen_MFS'!P94,P448),MAX(SUM('4c) Berechnungen_MFS'!$E$94:$T$94)/15*-1,P448,O451*-1)),2)</f>
        <v>#N/A</v>
      </c>
      <c r="Q450" s="769" t="e">
        <f>ROUND(IF(Q448&gt;0,MIN('4c) Berechnungen_MFS'!Q94,Q448),MAX(SUM('4c) Berechnungen_MFS'!$E$94:$T$94)/15*-1,Q448,P451*-1)),2)</f>
        <v>#N/A</v>
      </c>
      <c r="R450" s="769" t="e">
        <f>ROUND(IF(R448&gt;0,MIN('4c) Berechnungen_MFS'!R94,R448),MAX(SUM('4c) Berechnungen_MFS'!$E$94:$T$94)/15*-1,R448,Q451*-1)),2)</f>
        <v>#N/A</v>
      </c>
      <c r="S450" s="769" t="e">
        <f>ROUND(IF(S448&gt;0,MIN('4c) Berechnungen_MFS'!S94,S448),MAX(SUM('4c) Berechnungen_MFS'!$E$94:$T$94)/15*-1,S448,R451*-1)),2)</f>
        <v>#N/A</v>
      </c>
      <c r="T450" s="770" t="e">
        <f>ROUND(IF(T448&gt;0,MIN('4c) Berechnungen_MFS'!T94,T448),IF('4c) Berechnungen_MFS'!E99="Nein",MAX(SUM('4c) Berechnungen_MFS'!$E$94:$T$94)/15*-1,T448,S451*-1),MAX(SUM('4c) Berechnungen_MFS'!$E$94:$T$94)/15*'4c) Berechnungen_MFS'!E101*-1,T448,S451*-1))),2)</f>
        <v>#N/A</v>
      </c>
    </row>
    <row r="451" spans="2:20" ht="28" customHeight="1" thickBot="1">
      <c r="B451" s="352" t="s">
        <v>458</v>
      </c>
      <c r="C451" s="699"/>
      <c r="D451" s="720" t="s">
        <v>57</v>
      </c>
      <c r="E451" s="771" t="e">
        <f>E450</f>
        <v>#N/A</v>
      </c>
      <c r="F451" s="772" t="e">
        <f>E451+F450</f>
        <v>#N/A</v>
      </c>
      <c r="G451" s="772" t="e">
        <f t="shared" ref="G451:T451" si="192">F451+G450</f>
        <v>#N/A</v>
      </c>
      <c r="H451" s="772" t="e">
        <f t="shared" si="192"/>
        <v>#N/A</v>
      </c>
      <c r="I451" s="772" t="e">
        <f t="shared" si="192"/>
        <v>#N/A</v>
      </c>
      <c r="J451" s="772" t="e">
        <f t="shared" si="192"/>
        <v>#N/A</v>
      </c>
      <c r="K451" s="772" t="e">
        <f t="shared" si="192"/>
        <v>#N/A</v>
      </c>
      <c r="L451" s="772" t="e">
        <f t="shared" si="192"/>
        <v>#N/A</v>
      </c>
      <c r="M451" s="772" t="e">
        <f t="shared" si="192"/>
        <v>#N/A</v>
      </c>
      <c r="N451" s="772" t="e">
        <f t="shared" si="192"/>
        <v>#N/A</v>
      </c>
      <c r="O451" s="772" t="e">
        <f t="shared" si="192"/>
        <v>#N/A</v>
      </c>
      <c r="P451" s="772" t="e">
        <f>O451+P450</f>
        <v>#N/A</v>
      </c>
      <c r="Q451" s="772" t="e">
        <f t="shared" si="192"/>
        <v>#N/A</v>
      </c>
      <c r="R451" s="772" t="e">
        <f t="shared" si="192"/>
        <v>#N/A</v>
      </c>
      <c r="S451" s="772" t="e">
        <f t="shared" si="192"/>
        <v>#N/A</v>
      </c>
      <c r="T451" s="773" t="e">
        <f t="shared" si="192"/>
        <v>#N/A</v>
      </c>
    </row>
    <row r="452" spans="2:20"/>
  </sheetData>
  <sheetProtection algorithmName="SHA-512" hashValue="LulgPp0L3vsTt8E1ooLXcO4Ze872rMipe8BpwAW/U+qQWFwwY9jJ/wcgrdGYu5FjojJ+vVaYMbU15fFqp9tZrQ==" saltValue="KyleXouhBG92y7NOh8Fo8w==" spinCount="100000" sheet="1" objects="1" scenarios="1"/>
  <mergeCells count="35">
    <mergeCell ref="B153:D153"/>
    <mergeCell ref="B154:D154"/>
    <mergeCell ref="B384:D384"/>
    <mergeCell ref="B280:D280"/>
    <mergeCell ref="B332:D332"/>
    <mergeCell ref="B155:D155"/>
    <mergeCell ref="B188:D188"/>
    <mergeCell ref="B189:D189"/>
    <mergeCell ref="B78:D78"/>
    <mergeCell ref="B130:D130"/>
    <mergeCell ref="B131:D131"/>
    <mergeCell ref="B53:D53"/>
    <mergeCell ref="B63:D63"/>
    <mergeCell ref="B68:D68"/>
    <mergeCell ref="B69:D69"/>
    <mergeCell ref="B73:D73"/>
    <mergeCell ref="B3:C3"/>
    <mergeCell ref="B10:D10"/>
    <mergeCell ref="B11:D11"/>
    <mergeCell ref="B26:D26"/>
    <mergeCell ref="B43:D43"/>
    <mergeCell ref="B440:D440"/>
    <mergeCell ref="B439:D439"/>
    <mergeCell ref="B203:D203"/>
    <mergeCell ref="B204:D204"/>
    <mergeCell ref="B234:D234"/>
    <mergeCell ref="B239:D239"/>
    <mergeCell ref="B240:D240"/>
    <mergeCell ref="B437:D437"/>
    <mergeCell ref="B260:D260"/>
    <mergeCell ref="B262:D262"/>
    <mergeCell ref="B272:D272"/>
    <mergeCell ref="B276:D276"/>
    <mergeCell ref="B279:D279"/>
    <mergeCell ref="B267:D267"/>
  </mergeCells>
  <conditionalFormatting sqref="T6:T7 T12:T24 T27:T39 T44:T50 T54:T60 T64:T65 T70:T71 T74:T75 T79:T80 T82:T84 T86:T88 T90:T92 T94:T96 T98:T104 T106:T112 T114:T120 T122:T128 T132:T133 T135:T137 T139:T141 T143:T146 T148:T150 T156:T162 T164:T170 T172:T178 T181:T186 T191:T193 T195:T197 T199:T201 T206:T212 T214:T220 T222:T228 T230:T232 T235:T236 T242:T244 T246:T247 T249:T250 T254:T255 T257 T261:T265 T267:T269 T271:T274 T280:T329 T332:T381 T384:T434 T440:T451">
    <cfRule type="expression" dxfId="5" priority="2">
      <formula>$T$7=FALSE</formula>
    </cfRule>
  </conditionalFormatting>
  <conditionalFormatting sqref="T441:T448">
    <cfRule type="expression" dxfId="4" priority="1">
      <formula>$E$102="Nein"</formula>
    </cfRule>
  </conditionalFormatting>
  <pageMargins left="0.7" right="0.7" top="0.75" bottom="0.75" header="0.3" footer="0.3"/>
  <pageSetup paperSize="9" orientation="portrait" horizontalDpi="90" verticalDpi="9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53676-D00C-4258-A483-82FD6B06596E}">
  <sheetPr codeName="Sheet18">
    <tabColor theme="3"/>
  </sheetPr>
  <dimension ref="A1:U307"/>
  <sheetViews>
    <sheetView workbookViewId="0"/>
  </sheetViews>
  <sheetFormatPr defaultColWidth="0" defaultRowHeight="14.5" zeroHeight="1"/>
  <cols>
    <col min="1" max="1" width="5.7265625" style="582" customWidth="1"/>
    <col min="2" max="2" width="60.1796875" style="582" customWidth="1"/>
    <col min="3" max="3" width="13.81640625" style="582" customWidth="1"/>
    <col min="4" max="16" width="12.54296875" style="582" customWidth="1"/>
    <col min="17" max="18" width="15.81640625" style="582" bestFit="1" customWidth="1"/>
    <col min="19" max="19" width="12.54296875" style="582" customWidth="1"/>
    <col min="20" max="20" width="6.54296875" style="582" customWidth="1"/>
    <col min="21" max="16384" width="8.7265625" style="582" hidden="1"/>
  </cols>
  <sheetData>
    <row r="1" spans="1:3"/>
    <row r="2" spans="1:3" ht="28.5" customHeight="1">
      <c r="A2" s="24"/>
      <c r="B2" s="581" t="s">
        <v>459</v>
      </c>
    </row>
    <row r="3" spans="1:3" ht="30" customHeight="1">
      <c r="B3" s="1697" t="s">
        <v>460</v>
      </c>
      <c r="C3" s="1697"/>
    </row>
    <row r="4" spans="1:3" ht="15" thickBot="1"/>
    <row r="5" spans="1:3" ht="16" thickBot="1">
      <c r="B5" s="1620" t="s">
        <v>459</v>
      </c>
      <c r="C5" s="1698"/>
    </row>
    <row r="6" spans="1:3" ht="15" thickBot="1">
      <c r="B6" s="681" t="s">
        <v>37</v>
      </c>
      <c r="C6" s="682" t="s">
        <v>38</v>
      </c>
    </row>
    <row r="7" spans="1:3">
      <c r="B7" s="783" t="s">
        <v>39</v>
      </c>
      <c r="C7" s="784" t="str">
        <f>IF(ISBLANK('2b) Allg. Inputs'!C6),"Nicht befüllt","OK")</f>
        <v>Nicht befüllt</v>
      </c>
    </row>
    <row r="8" spans="1:3">
      <c r="B8" s="36" t="s">
        <v>40</v>
      </c>
      <c r="C8" s="592" t="str">
        <f>IF(ISBLANK('2b) Allg. Inputs'!C8),"Nicht befüllt","OK")</f>
        <v>Nicht befüllt</v>
      </c>
    </row>
    <row r="9" spans="1:3">
      <c r="B9" s="590" t="s">
        <v>41</v>
      </c>
      <c r="C9" s="591" t="str">
        <f>IF(ISBLANK('2b) Allg. Inputs'!C9),"Nicht befüllt","OK")</f>
        <v>Nicht befüllt</v>
      </c>
    </row>
    <row r="10" spans="1:3">
      <c r="B10" s="52" t="s">
        <v>42</v>
      </c>
      <c r="C10" s="591" t="str">
        <f>IF('2b) Allg. Inputs'!C10="Nein","OK",IF(ISBLANK('2b) Allg. Inputs'!C11),"Nicht befüllt","OK"))</f>
        <v>OK</v>
      </c>
    </row>
    <row r="11" spans="1:3">
      <c r="B11" s="36" t="s">
        <v>43</v>
      </c>
      <c r="C11" s="592" t="str">
        <f>IF(SUM(C23:R23)&gt;0,"Nicht befüllt","OK")</f>
        <v>Nicht befüllt</v>
      </c>
    </row>
    <row r="12" spans="1:3">
      <c r="B12" s="590" t="s">
        <v>44</v>
      </c>
      <c r="C12" s="591" t="str">
        <f>IF(C26=TRUE,"Nicht befüllt","OK")</f>
        <v>Nicht befüllt</v>
      </c>
    </row>
    <row r="13" spans="1:3">
      <c r="B13" s="36" t="s">
        <v>45</v>
      </c>
      <c r="C13" s="592" t="str">
        <f>IF(SUM(C45:S51)&gt;0,"Nicht befüllt","OK")</f>
        <v>Nicht befüllt</v>
      </c>
    </row>
    <row r="14" spans="1:3">
      <c r="B14" s="590" t="s">
        <v>46</v>
      </c>
      <c r="C14" s="591" t="str">
        <f>IF(SUM(C54:S54)&gt;0,"Nicht befüllt","OK")</f>
        <v>Nicht befüllt</v>
      </c>
    </row>
    <row r="15" spans="1:3">
      <c r="B15" s="36" t="s">
        <v>47</v>
      </c>
      <c r="C15" s="592" t="str">
        <f>IF(C57=FALSE,"-",IF(SUM(C65:S71)&gt;0,"Nicht befüllt","OK"))</f>
        <v>-</v>
      </c>
    </row>
    <row r="16" spans="1:3" ht="15" thickBot="1">
      <c r="B16" s="593" t="s">
        <v>48</v>
      </c>
      <c r="C16" s="594" t="str">
        <f>IF(C57=FALSE,"-",IF(SUM(C74:S74)&gt;0,"Nicht befüllt","OK"))</f>
        <v>-</v>
      </c>
    </row>
    <row r="17" spans="2:19"/>
    <row r="18" spans="2:19" ht="15" thickBot="1">
      <c r="S18"/>
    </row>
    <row r="19" spans="2:19" ht="29.5" thickBot="1">
      <c r="B19" s="595" t="s">
        <v>461</v>
      </c>
      <c r="C19" s="596">
        <f>YEAR('2b) Allg. Inputs'!C8)</f>
        <v>1900</v>
      </c>
      <c r="D19" s="597">
        <f>C19+1</f>
        <v>1901</v>
      </c>
      <c r="E19" s="597">
        <f t="shared" ref="E19:Q19" si="0">D19+1</f>
        <v>1902</v>
      </c>
      <c r="F19" s="597">
        <f t="shared" si="0"/>
        <v>1903</v>
      </c>
      <c r="G19" s="598">
        <f t="shared" si="0"/>
        <v>1904</v>
      </c>
      <c r="H19" s="599">
        <f t="shared" si="0"/>
        <v>1905</v>
      </c>
      <c r="I19" s="597">
        <f t="shared" si="0"/>
        <v>1906</v>
      </c>
      <c r="J19" s="597">
        <f t="shared" si="0"/>
        <v>1907</v>
      </c>
      <c r="K19" s="598">
        <f t="shared" si="0"/>
        <v>1908</v>
      </c>
      <c r="L19" s="599">
        <f t="shared" si="0"/>
        <v>1909</v>
      </c>
      <c r="M19" s="598">
        <f t="shared" si="0"/>
        <v>1910</v>
      </c>
      <c r="N19" s="598">
        <f t="shared" si="0"/>
        <v>1911</v>
      </c>
      <c r="O19" s="599">
        <f t="shared" si="0"/>
        <v>1912</v>
      </c>
      <c r="P19" s="597">
        <f t="shared" si="0"/>
        <v>1913</v>
      </c>
      <c r="Q19" s="597">
        <f t="shared" si="0"/>
        <v>1914</v>
      </c>
      <c r="R19" s="600">
        <f>Q19+1</f>
        <v>1915</v>
      </c>
      <c r="S19" s="24"/>
    </row>
    <row r="20" spans="2:19" ht="15" thickBot="1">
      <c r="B20" s="601" t="s">
        <v>462</v>
      </c>
      <c r="C20" s="658" t="b">
        <f>IF(C19+0.1&gt;'4c) Berechnungen_MFS'!$E$10,C19&lt;'4c) Berechnungen_MFS'!$E$10+IF('4c) Berechnungen_MFS'!$E$99&lt;365,16,15)-0.1)</f>
        <v>1</v>
      </c>
      <c r="D20" s="602" t="b">
        <f>IF(D19+0.1&gt;'4c) Berechnungen_MFS'!$E$10,D19&lt;'4c) Berechnungen_MFS'!$E$10+IF('4c) Berechnungen_MFS'!$E$99&lt;365,16,15)-0.1)</f>
        <v>1</v>
      </c>
      <c r="E20" s="602" t="b">
        <f>IF(E19+0.1&gt;'4c) Berechnungen_MFS'!$E$10,E19&lt;'4c) Berechnungen_MFS'!$E$10+IF('4c) Berechnungen_MFS'!$E$99&lt;365,16,15)-0.1)</f>
        <v>1</v>
      </c>
      <c r="F20" s="602" t="b">
        <f>IF(F19+0.1&gt;'4c) Berechnungen_MFS'!$E$10,F19&lt;'4c) Berechnungen_MFS'!$E$10+IF('4c) Berechnungen_MFS'!$E$99&lt;365,16,15)-0.1)</f>
        <v>1</v>
      </c>
      <c r="G20" s="602" t="b">
        <f>IF(G19+0.1&gt;'4c) Berechnungen_MFS'!$E$10,G19&lt;'4c) Berechnungen_MFS'!$E$10+IF('4c) Berechnungen_MFS'!$E$99&lt;365,16,15)-0.1)</f>
        <v>1</v>
      </c>
      <c r="H20" s="602" t="b">
        <f>IF(H19+0.1&gt;'4c) Berechnungen_MFS'!$E$10,H19&lt;'4c) Berechnungen_MFS'!$E$10+IF('4c) Berechnungen_MFS'!$E$99&lt;365,16,15)-0.1)</f>
        <v>1</v>
      </c>
      <c r="I20" s="602" t="b">
        <f>IF(I19+0.1&gt;'4c) Berechnungen_MFS'!$E$10,I19&lt;'4c) Berechnungen_MFS'!$E$10+IF('4c) Berechnungen_MFS'!$E$99&lt;365,16,15)-0.1)</f>
        <v>1</v>
      </c>
      <c r="J20" s="602" t="b">
        <f>IF(J19+0.1&gt;'4c) Berechnungen_MFS'!$E$10,J19&lt;'4c) Berechnungen_MFS'!$E$10+IF('4c) Berechnungen_MFS'!$E$99&lt;365,16,15)-0.1)</f>
        <v>1</v>
      </c>
      <c r="K20" s="602" t="b">
        <f>IF(K19+0.1&gt;'4c) Berechnungen_MFS'!$E$10,K19&lt;'4c) Berechnungen_MFS'!$E$10+IF('4c) Berechnungen_MFS'!$E$99&lt;365,16,15)-0.1)</f>
        <v>1</v>
      </c>
      <c r="L20" s="602" t="b">
        <f>IF(L19+0.1&gt;'4c) Berechnungen_MFS'!$E$10,L19&lt;'4c) Berechnungen_MFS'!$E$10+IF('4c) Berechnungen_MFS'!$E$99&lt;365,16,15)-0.1)</f>
        <v>1</v>
      </c>
      <c r="M20" s="602" t="b">
        <f>IF(M19+0.1&gt;'4c) Berechnungen_MFS'!$E$10,M19&lt;'4c) Berechnungen_MFS'!$E$10+IF('4c) Berechnungen_MFS'!$E$99&lt;365,16,15)-0.1)</f>
        <v>1</v>
      </c>
      <c r="N20" s="602" t="b">
        <f>IF(N19+0.1&gt;'4c) Berechnungen_MFS'!$E$10,N19&lt;'4c) Berechnungen_MFS'!$E$10+IF('4c) Berechnungen_MFS'!$E$99&lt;365,16,15)-0.1)</f>
        <v>1</v>
      </c>
      <c r="O20" s="602" t="b">
        <f>IF(O19+0.1&gt;'4c) Berechnungen_MFS'!$E$10,O19&lt;'4c) Berechnungen_MFS'!$E$10+IF('4c) Berechnungen_MFS'!$E$99&lt;365,16,15)-0.1)</f>
        <v>1</v>
      </c>
      <c r="P20" s="602" t="b">
        <f>IF(P19+0.1&gt;'4c) Berechnungen_MFS'!$E$10,P19&lt;'4c) Berechnungen_MFS'!$E$10+IF('4c) Berechnungen_MFS'!$E$99&lt;365,16,15)-0.1)</f>
        <v>1</v>
      </c>
      <c r="Q20" s="602" t="b">
        <f>IF(Q19+0.1&gt;'4c) Berechnungen_MFS'!$E$10,Q19&lt;'4c) Berechnungen_MFS'!$E$10+IF('4c) Berechnungen_MFS'!$E$99&lt;365,16,15)-0.1)</f>
        <v>1</v>
      </c>
      <c r="R20" s="661" t="b">
        <f>IF(R19+0.1&gt;'4c) Berechnungen_MFS'!$E$10,R19&lt;'4c) Berechnungen_MFS'!$E$10+IF('4c) Berechnungen_MFS'!$E$99&lt;365,16,15)-0.1)</f>
        <v>0</v>
      </c>
      <c r="S20" s="24"/>
    </row>
    <row r="21" spans="2:19" ht="15" thickBot="1">
      <c r="B21" s="603"/>
      <c r="C21" s="603"/>
      <c r="D21" s="603"/>
      <c r="E21" s="603"/>
      <c r="F21" s="603"/>
      <c r="G21" s="603"/>
      <c r="H21" s="603"/>
      <c r="I21" s="603"/>
      <c r="J21" s="603"/>
      <c r="K21" s="603"/>
      <c r="L21" s="603"/>
      <c r="M21" s="603"/>
      <c r="N21" s="603"/>
      <c r="O21" s="603"/>
      <c r="P21" s="603"/>
      <c r="Q21" s="603"/>
      <c r="R21" s="603"/>
      <c r="S21" s="530"/>
    </row>
    <row r="22" spans="2:19" ht="15" thickBot="1">
      <c r="B22" s="604" t="s">
        <v>43</v>
      </c>
      <c r="C22" s="603"/>
      <c r="D22" s="603"/>
      <c r="E22" s="603"/>
      <c r="F22" s="603"/>
      <c r="G22" s="603"/>
      <c r="H22" s="603"/>
      <c r="I22" s="603"/>
      <c r="J22" s="603"/>
      <c r="K22" s="603"/>
      <c r="L22" s="603"/>
      <c r="M22" s="603"/>
      <c r="N22" s="603"/>
      <c r="O22" s="603"/>
      <c r="P22" s="603"/>
      <c r="Q22" s="603"/>
      <c r="R22" s="603"/>
      <c r="S22" s="530"/>
    </row>
    <row r="23" spans="2:19" ht="15" thickBot="1">
      <c r="B23" s="605" t="s">
        <v>463</v>
      </c>
      <c r="C23" s="606">
        <f>IF(AND(C20=TRUE,OR(COUNTIF('2b) Allg. Inputs'!E35:E41,"")&gt;0,COUNTIF('2b) Allg. Inputs'!E35:E41,0)&gt;0)),1,0)</f>
        <v>1</v>
      </c>
      <c r="D23" s="606">
        <f>IF(AND(D20=TRUE,OR(COUNTIF('2b) Allg. Inputs'!F35:F41,"")&gt;0,COUNTIF('2b) Allg. Inputs'!F35:F41,0)&gt;0)),1,0)</f>
        <v>1</v>
      </c>
      <c r="E23" s="606">
        <f>IF(AND(E20=TRUE,OR(COUNTIF('2b) Allg. Inputs'!G35:G41,"")&gt;0,COUNTIF('2b) Allg. Inputs'!G35:G41,0)&gt;0)),1,0)</f>
        <v>1</v>
      </c>
      <c r="F23" s="606">
        <f>IF(AND(F20=TRUE,OR(COUNTIF('2b) Allg. Inputs'!H35:H41,"")&gt;0,COUNTIF('2b) Allg. Inputs'!H35:H41,0)&gt;0)),1,0)</f>
        <v>1</v>
      </c>
      <c r="G23" s="606">
        <f>IF(AND(G20=TRUE,OR(COUNTIF('2b) Allg. Inputs'!I35:I41,"")&gt;0,COUNTIF('2b) Allg. Inputs'!I35:I41,0)&gt;0)),1,0)</f>
        <v>1</v>
      </c>
      <c r="H23" s="606">
        <f>IF(AND(H20=TRUE,OR(COUNTIF('2b) Allg. Inputs'!J35:J41,"")&gt;0,COUNTIF('2b) Allg. Inputs'!J35:J41,0)&gt;0)),1,0)</f>
        <v>1</v>
      </c>
      <c r="I23" s="606">
        <f>IF(AND(I20=TRUE,OR(COUNTIF('2b) Allg. Inputs'!K35:K41,"")&gt;0,COUNTIF('2b) Allg. Inputs'!K35:K41,0)&gt;0)),1,0)</f>
        <v>1</v>
      </c>
      <c r="J23" s="606">
        <f>IF(AND(J20=TRUE,OR(COUNTIF('2b) Allg. Inputs'!L35:L41,"")&gt;0,COUNTIF('2b) Allg. Inputs'!L35:L41,0)&gt;0)),1,0)</f>
        <v>1</v>
      </c>
      <c r="K23" s="606">
        <f>IF(AND(K20=TRUE,OR(COUNTIF('2b) Allg. Inputs'!M35:M41,"")&gt;0,COUNTIF('2b) Allg. Inputs'!M35:M41,0)&gt;0)),1,0)</f>
        <v>1</v>
      </c>
      <c r="L23" s="606">
        <f>IF(AND(L20=TRUE,OR(COUNTIF('2b) Allg. Inputs'!N35:N41,"")&gt;0,COUNTIF('2b) Allg. Inputs'!N35:N41,0)&gt;0)),1,0)</f>
        <v>1</v>
      </c>
      <c r="M23" s="606">
        <f>IF(AND(M20=TRUE,OR(COUNTIF('2b) Allg. Inputs'!O35:O41,"")&gt;0,COUNTIF('2b) Allg. Inputs'!O35:O41,0)&gt;0)),1,0)</f>
        <v>1</v>
      </c>
      <c r="N23" s="606">
        <f>IF(AND(N20=TRUE,OR(COUNTIF('2b) Allg. Inputs'!P35:P41,"")&gt;0,COUNTIF('2b) Allg. Inputs'!P35:P41,0)&gt;0)),1,0)</f>
        <v>1</v>
      </c>
      <c r="O23" s="606">
        <f>IF(AND(O20=TRUE,OR(COUNTIF('2b) Allg. Inputs'!Q35:Q41,"")&gt;0,COUNTIF('2b) Allg. Inputs'!Q35:Q41,0)&gt;0)),1,0)</f>
        <v>1</v>
      </c>
      <c r="P23" s="606">
        <f>IF(AND(P20=TRUE,OR(COUNTIF('2b) Allg. Inputs'!R35:R41,"")&gt;0,COUNTIF('2b) Allg. Inputs'!R35:R41,0)&gt;0)),1,0)</f>
        <v>1</v>
      </c>
      <c r="Q23" s="606">
        <f>IF(AND(Q20=TRUE,OR(COUNTIF('2b) Allg. Inputs'!S35:S41,"")&gt;0,COUNTIF('2b) Allg. Inputs'!S35:S41,0)&gt;0)),1,0)</f>
        <v>1</v>
      </c>
      <c r="R23" s="660">
        <f>IF(AND(R20=TRUE,OR(COUNTIF('2b) Allg. Inputs'!T35:T41,"")&gt;0,COUNTIF('2b) Allg. Inputs'!T35:T41,0)&gt;0)),1,0)</f>
        <v>0</v>
      </c>
      <c r="S23" s="24"/>
    </row>
    <row r="24" spans="2:19" ht="15" thickBot="1">
      <c r="C24" s="609"/>
      <c r="D24" s="609"/>
      <c r="E24" s="609"/>
      <c r="F24" s="609"/>
      <c r="G24" s="609"/>
      <c r="H24" s="609"/>
      <c r="I24" s="609"/>
      <c r="J24" s="609"/>
      <c r="K24" s="609"/>
      <c r="L24" s="609"/>
      <c r="M24" s="609"/>
      <c r="N24" s="609"/>
      <c r="O24" s="609"/>
      <c r="P24" s="609"/>
      <c r="Q24" s="609"/>
      <c r="R24" s="609"/>
      <c r="S24" s="653"/>
    </row>
    <row r="25" spans="2:19" ht="15" thickBot="1">
      <c r="B25" s="604" t="s">
        <v>44</v>
      </c>
      <c r="C25" s="609"/>
      <c r="D25" s="609"/>
      <c r="E25" s="609"/>
      <c r="F25" s="609"/>
      <c r="G25" s="609"/>
      <c r="H25" s="609"/>
      <c r="I25" s="609"/>
      <c r="J25" s="609"/>
      <c r="K25" s="609"/>
      <c r="L25" s="609"/>
      <c r="M25" s="609"/>
      <c r="N25" s="609"/>
      <c r="O25" s="609"/>
      <c r="P25" s="609"/>
      <c r="Q25" s="609"/>
      <c r="R25" s="609"/>
      <c r="S25" s="653"/>
    </row>
    <row r="26" spans="2:19" ht="15" thickBot="1">
      <c r="B26" s="610" t="s">
        <v>464</v>
      </c>
      <c r="C26" s="608" t="b">
        <f>IF('2d) Planwerte (Anlage)'!C11="- nicht ausgewählt -",TRUE,FALSE)</f>
        <v>1</v>
      </c>
      <c r="D26" s="609"/>
      <c r="E26" s="609"/>
      <c r="F26" s="609"/>
      <c r="G26" s="609"/>
      <c r="H26" s="609"/>
      <c r="I26" s="609"/>
      <c r="J26" s="609"/>
      <c r="K26" s="609"/>
      <c r="L26" s="609"/>
      <c r="M26" s="609"/>
      <c r="N26" s="609"/>
      <c r="O26" s="609"/>
      <c r="P26" s="609"/>
      <c r="Q26" s="609"/>
      <c r="R26" s="609"/>
      <c r="S26" s="653"/>
    </row>
    <row r="27" spans="2:19" ht="15" thickBot="1">
      <c r="C27" s="609"/>
      <c r="D27" s="609"/>
      <c r="E27" s="609"/>
      <c r="F27" s="609"/>
      <c r="G27" s="609"/>
      <c r="H27" s="609"/>
      <c r="I27" s="609"/>
      <c r="J27" s="609"/>
      <c r="K27" s="609"/>
      <c r="L27" s="609"/>
      <c r="M27" s="609"/>
      <c r="N27" s="609"/>
      <c r="O27" s="609"/>
      <c r="P27" s="609"/>
      <c r="Q27" s="609"/>
      <c r="R27" s="609"/>
      <c r="S27" s="653"/>
    </row>
    <row r="28" spans="2:19" ht="29.5" thickBot="1">
      <c r="B28" s="595" t="s">
        <v>465</v>
      </c>
      <c r="C28" s="596">
        <f>YEAR('2b) Allg. Inputs'!C8)</f>
        <v>1900</v>
      </c>
      <c r="D28" s="597">
        <f t="shared" ref="D28:P28" si="1">C28+1</f>
        <v>1901</v>
      </c>
      <c r="E28" s="597">
        <f t="shared" si="1"/>
        <v>1902</v>
      </c>
      <c r="F28" s="597">
        <f t="shared" si="1"/>
        <v>1903</v>
      </c>
      <c r="G28" s="598">
        <f t="shared" si="1"/>
        <v>1904</v>
      </c>
      <c r="H28" s="599">
        <f t="shared" si="1"/>
        <v>1905</v>
      </c>
      <c r="I28" s="597">
        <f t="shared" si="1"/>
        <v>1906</v>
      </c>
      <c r="J28" s="597">
        <f t="shared" si="1"/>
        <v>1907</v>
      </c>
      <c r="K28" s="598">
        <f t="shared" si="1"/>
        <v>1908</v>
      </c>
      <c r="L28" s="599">
        <f t="shared" si="1"/>
        <v>1909</v>
      </c>
      <c r="M28" s="598">
        <f t="shared" si="1"/>
        <v>1910</v>
      </c>
      <c r="N28" s="598">
        <f t="shared" si="1"/>
        <v>1911</v>
      </c>
      <c r="O28" s="599">
        <f t="shared" si="1"/>
        <v>1912</v>
      </c>
      <c r="P28" s="597">
        <f t="shared" si="1"/>
        <v>1913</v>
      </c>
      <c r="Q28" s="798">
        <f>IF('4c) Berechnungen_MFS'!E99 = "Nein",P28+1, P28+1&amp;" 1. Teil-KJ")</f>
        <v>1914</v>
      </c>
      <c r="R28" s="798" t="str">
        <f>IF('4c) Berechnungen_MFS'!E99 = "Nein","", P28+1&amp;" 2. Teil-KJ")</f>
        <v/>
      </c>
      <c r="S28" s="600" t="str">
        <f>IF('4c) Berechnungen_MFS'!E99="Ja",P28+2,"")</f>
        <v/>
      </c>
    </row>
    <row r="29" spans="2:19" ht="15" thickBot="1">
      <c r="B29" s="601" t="s">
        <v>462</v>
      </c>
      <c r="C29" s="658" t="b">
        <f>IF(C28+0.1&gt;'4c) Berechnungen_MFS'!$E$10,C28&lt;'4c) Berechnungen_MFS'!$E$10+IF('4c) Berechnungen_MFS'!$E$100&lt;365,16,15)-0.1)</f>
        <v>1</v>
      </c>
      <c r="D29" s="602" t="b">
        <f>IF(D28+0.1&gt;'4c) Berechnungen_MFS'!$E$10,D28&lt;'4c) Berechnungen_MFS'!$E$10+IF('4c) Berechnungen_MFS'!$E$100&lt;365,16,15)-0.1)</f>
        <v>1</v>
      </c>
      <c r="E29" s="602" t="b">
        <f>IF(E28+0.1&gt;'4c) Berechnungen_MFS'!$E$10,E28&lt;'4c) Berechnungen_MFS'!$E$10+IF('4c) Berechnungen_MFS'!$E$100&lt;365,16,15)-0.1)</f>
        <v>1</v>
      </c>
      <c r="F29" s="602" t="b">
        <f>IF(F28+0.1&gt;'4c) Berechnungen_MFS'!$E$10,F28&lt;'4c) Berechnungen_MFS'!$E$10+IF('4c) Berechnungen_MFS'!$E$100&lt;365,16,15)-0.1)</f>
        <v>1</v>
      </c>
      <c r="G29" s="602" t="b">
        <f>IF(G28+0.1&gt;'4c) Berechnungen_MFS'!$E$10,G28&lt;'4c) Berechnungen_MFS'!$E$10+IF('4c) Berechnungen_MFS'!$E$100&lt;365,16,15)-0.1)</f>
        <v>1</v>
      </c>
      <c r="H29" s="602" t="b">
        <f>IF(H28+0.1&gt;'4c) Berechnungen_MFS'!$E$10,H28&lt;'4c) Berechnungen_MFS'!$E$10+IF('4c) Berechnungen_MFS'!$E$100&lt;365,16,15)-0.1)</f>
        <v>1</v>
      </c>
      <c r="I29" s="602" t="b">
        <f>IF(I28+0.1&gt;'4c) Berechnungen_MFS'!$E$10,I28&lt;'4c) Berechnungen_MFS'!$E$10+IF('4c) Berechnungen_MFS'!$E$100&lt;365,16,15)-0.1)</f>
        <v>1</v>
      </c>
      <c r="J29" s="602" t="b">
        <f>IF(J28+0.1&gt;'4c) Berechnungen_MFS'!$E$10,J28&lt;'4c) Berechnungen_MFS'!$E$10+IF('4c) Berechnungen_MFS'!$E$100&lt;365,16,15)-0.1)</f>
        <v>1</v>
      </c>
      <c r="K29" s="602" t="b">
        <f>IF(K28+0.1&gt;'4c) Berechnungen_MFS'!$E$10,K28&lt;'4c) Berechnungen_MFS'!$E$10+IF('4c) Berechnungen_MFS'!$E$100&lt;365,16,15)-0.1)</f>
        <v>1</v>
      </c>
      <c r="L29" s="602" t="b">
        <f>IF(L28+0.1&gt;'4c) Berechnungen_MFS'!$E$10,L28&lt;'4c) Berechnungen_MFS'!$E$10+IF('4c) Berechnungen_MFS'!$E$100&lt;365,16,15)-0.1)</f>
        <v>1</v>
      </c>
      <c r="M29" s="602" t="b">
        <f>IF(M28+0.1&gt;'4c) Berechnungen_MFS'!$E$10,M28&lt;'4c) Berechnungen_MFS'!$E$10+IF('4c) Berechnungen_MFS'!$E$100&lt;365,16,15)-0.1)</f>
        <v>1</v>
      </c>
      <c r="N29" s="602" t="b">
        <f>IF(N28+0.1&gt;'4c) Berechnungen_MFS'!$E$10,N28&lt;'4c) Berechnungen_MFS'!$E$10+IF('4c) Berechnungen_MFS'!$E$100&lt;365,16,15)-0.1)</f>
        <v>1</v>
      </c>
      <c r="O29" s="602" t="b">
        <f>IF(O28+0.1&gt;'4c) Berechnungen_MFS'!$E$10,O28&lt;'4c) Berechnungen_MFS'!$E$10+IF('4c) Berechnungen_MFS'!$E$100&lt;365,16,15)-0.1)</f>
        <v>1</v>
      </c>
      <c r="P29" s="602" t="b">
        <f>IF(P28+0.1&gt;'4c) Berechnungen_MFS'!$E$10,P28&lt;'4c) Berechnungen_MFS'!$E$10+IF('4c) Berechnungen_MFS'!$E$100&lt;365,16,15)-0.1)</f>
        <v>1</v>
      </c>
      <c r="Q29" s="602" t="b">
        <f>IF(_xlfn.NUMBERVALUE(LEFT(Q28,4))+0.1&gt;'4c) Berechnungen_MFS'!$E$10,_xlfn.NUMBERVALUE(LEFT(Q28,4))&lt;'4c) Berechnungen_MFS'!$E$10+IF('4c) Berechnungen_MFS'!$E$100&lt;365,16,15)-0.1)</f>
        <v>1</v>
      </c>
      <c r="R29" s="602" t="b">
        <f>IF(_xlfn.NUMBERVALUE(LEFT(R28,4))+0.1&gt;'4c) Berechnungen_MFS'!$E$10,_xlfn.NUMBERVALUE(LEFT(R28,4))&lt;'4c) Berechnungen_MFS'!$E$10+IF('4c) Berechnungen_MFS'!$E$100&lt;365,16,15)-0.1)</f>
        <v>0</v>
      </c>
      <c r="S29" s="659" t="b">
        <f>IF(_xlfn.NUMBERVALUE(LEFT(S28,4))+0.1&gt;'4c) Berechnungen_MFS'!$E$10,_xlfn.NUMBERVALUE(LEFT(S28,4))&lt;'4c) Berechnungen_MFS'!$E$10+IF('4c) Berechnungen_MFS'!$E$100&lt;365,16,15)-0.1)</f>
        <v>0</v>
      </c>
    </row>
    <row r="30" spans="2:19" ht="15" thickBot="1">
      <c r="C30" s="609"/>
      <c r="D30" s="609"/>
      <c r="E30" s="609"/>
      <c r="F30" s="609"/>
      <c r="G30" s="609"/>
      <c r="H30" s="609"/>
      <c r="I30" s="609"/>
      <c r="J30" s="609"/>
      <c r="K30" s="609"/>
      <c r="L30" s="609"/>
      <c r="M30" s="609"/>
      <c r="N30" s="609"/>
      <c r="O30" s="609"/>
      <c r="P30" s="609"/>
      <c r="Q30" s="609"/>
      <c r="R30" s="609"/>
      <c r="S30" s="653"/>
    </row>
    <row r="31" spans="2:19" ht="15" thickBot="1">
      <c r="B31" s="604" t="s">
        <v>45</v>
      </c>
      <c r="C31" s="603"/>
      <c r="D31" s="603"/>
      <c r="E31" s="603"/>
      <c r="F31" s="603"/>
      <c r="G31" s="603"/>
      <c r="H31" s="603"/>
      <c r="I31" s="603"/>
      <c r="J31" s="603"/>
      <c r="K31" s="603"/>
      <c r="L31" s="603"/>
      <c r="M31" s="603"/>
      <c r="N31" s="603"/>
      <c r="O31" s="603"/>
      <c r="P31" s="603"/>
      <c r="Q31" s="603"/>
      <c r="R31" s="603"/>
      <c r="S31" s="530"/>
    </row>
    <row r="32" spans="2:19">
      <c r="B32" s="611" t="s">
        <v>466</v>
      </c>
      <c r="C32" s="611" t="b">
        <f>IF('2d) Planwerte (Anlage)'!D11="- nicht ausgewählt -",TRUE,FALSE)</f>
        <v>1</v>
      </c>
      <c r="S32" s="24"/>
    </row>
    <row r="33" spans="2:19">
      <c r="B33" s="612" t="s">
        <v>467</v>
      </c>
      <c r="C33" s="612" t="b">
        <f>IF('2d) Planwerte (Anlage)'!E11="- nicht ausgewählt -",TRUE,FALSE)</f>
        <v>1</v>
      </c>
    </row>
    <row r="34" spans="2:19">
      <c r="B34" s="613" t="s">
        <v>468</v>
      </c>
      <c r="C34" s="613" t="b">
        <f>IF('2d) Planwerte (Anlage)'!F11="- nicht ausgewählt -",TRUE,FALSE)</f>
        <v>1</v>
      </c>
    </row>
    <row r="35" spans="2:19">
      <c r="B35" s="612" t="s">
        <v>469</v>
      </c>
      <c r="C35" s="612" t="b">
        <f>IF('2d) Planwerte (Anlage)'!G11="- nicht ausgewählt -",TRUE,FALSE)</f>
        <v>1</v>
      </c>
    </row>
    <row r="36" spans="2:19">
      <c r="B36" s="613" t="s">
        <v>470</v>
      </c>
      <c r="C36" s="613" t="b">
        <f>IF('2d) Planwerte (Anlage)'!H11="- nicht ausgewählt -",TRUE,FALSE)</f>
        <v>1</v>
      </c>
    </row>
    <row r="37" spans="2:19" ht="15" thickBot="1">
      <c r="B37" s="614" t="s">
        <v>471</v>
      </c>
      <c r="C37" s="615" t="b">
        <f>IF('2d) Planwerte (Anlage)'!I11="- nicht ausgewählt -",TRUE,FALSE)</f>
        <v>1</v>
      </c>
    </row>
    <row r="38" spans="2:19">
      <c r="B38" s="611" t="s">
        <v>472</v>
      </c>
      <c r="C38" s="616" t="b">
        <f>OR(ISBLANK('2d) Planwerte (Anlage)'!E17))</f>
        <v>1</v>
      </c>
      <c r="D38" s="617" t="b">
        <f>OR(ISBLANK('2d) Planwerte (Anlage)'!F17))</f>
        <v>1</v>
      </c>
      <c r="E38" s="618" t="b">
        <f>OR(ISBLANK('2d) Planwerte (Anlage)'!G17))</f>
        <v>1</v>
      </c>
      <c r="F38" s="618" t="b">
        <f>OR(ISBLANK('2d) Planwerte (Anlage)'!H17))</f>
        <v>1</v>
      </c>
      <c r="G38" s="618" t="b">
        <f>OR(ISBLANK('2d) Planwerte (Anlage)'!I17))</f>
        <v>1</v>
      </c>
      <c r="H38" s="618" t="b">
        <f>OR(ISBLANK('2d) Planwerte (Anlage)'!J17))</f>
        <v>1</v>
      </c>
      <c r="I38" s="618" t="b">
        <f>OR(ISBLANK('2d) Planwerte (Anlage)'!K17))</f>
        <v>1</v>
      </c>
      <c r="J38" s="618" t="b">
        <f>OR(ISBLANK('2d) Planwerte (Anlage)'!L17))</f>
        <v>1</v>
      </c>
      <c r="K38" s="618" t="b">
        <f>OR(ISBLANK('2d) Planwerte (Anlage)'!M17))</f>
        <v>1</v>
      </c>
      <c r="L38" s="618" t="b">
        <f>OR(ISBLANK('2d) Planwerte (Anlage)'!N17))</f>
        <v>1</v>
      </c>
      <c r="M38" s="618" t="b">
        <f>OR(ISBLANK('2d) Planwerte (Anlage)'!O17))</f>
        <v>1</v>
      </c>
      <c r="N38" s="618" t="b">
        <f>OR(ISBLANK('2d) Planwerte (Anlage)'!P17))</f>
        <v>1</v>
      </c>
      <c r="O38" s="618" t="b">
        <f>OR(ISBLANK('2d) Planwerte (Anlage)'!Q17))</f>
        <v>1</v>
      </c>
      <c r="P38" s="618" t="b">
        <f>OR(ISBLANK('2d) Planwerte (Anlage)'!R17))</f>
        <v>1</v>
      </c>
      <c r="Q38" s="618" t="b">
        <f>OR(ISBLANK('2d) Planwerte (Anlage)'!S17))</f>
        <v>1</v>
      </c>
      <c r="R38" s="617" t="b">
        <f>OR(ISBLANK('2d) Planwerte (Anlage)'!T17))</f>
        <v>1</v>
      </c>
      <c r="S38" s="619" t="b">
        <f>OR(ISBLANK('2d) Planwerte (Anlage)'!U17))</f>
        <v>1</v>
      </c>
    </row>
    <row r="39" spans="2:19">
      <c r="B39" s="620" t="s">
        <v>473</v>
      </c>
      <c r="C39" s="621" t="b">
        <f>OR(ISBLANK('2d) Planwerte (Anlage)'!E18))</f>
        <v>1</v>
      </c>
      <c r="D39" s="622" t="b">
        <f>OR(ISBLANK('2d) Planwerte (Anlage)'!F18))</f>
        <v>1</v>
      </c>
      <c r="E39" s="623" t="b">
        <f>OR(ISBLANK('2d) Planwerte (Anlage)'!G18))</f>
        <v>1</v>
      </c>
      <c r="F39" s="623" t="b">
        <f>OR(ISBLANK('2d) Planwerte (Anlage)'!H18))</f>
        <v>1</v>
      </c>
      <c r="G39" s="623" t="b">
        <f>OR(ISBLANK('2d) Planwerte (Anlage)'!I18))</f>
        <v>1</v>
      </c>
      <c r="H39" s="623" t="b">
        <f>OR(ISBLANK('2d) Planwerte (Anlage)'!J18))</f>
        <v>1</v>
      </c>
      <c r="I39" s="623" t="b">
        <f>OR(ISBLANK('2d) Planwerte (Anlage)'!K18))</f>
        <v>1</v>
      </c>
      <c r="J39" s="623" t="b">
        <f>OR(ISBLANK('2d) Planwerte (Anlage)'!L18))</f>
        <v>1</v>
      </c>
      <c r="K39" s="623" t="b">
        <f>OR(ISBLANK('2d) Planwerte (Anlage)'!M18))</f>
        <v>1</v>
      </c>
      <c r="L39" s="623" t="b">
        <f>OR(ISBLANK('2d) Planwerte (Anlage)'!N18))</f>
        <v>1</v>
      </c>
      <c r="M39" s="623" t="b">
        <f>OR(ISBLANK('2d) Planwerte (Anlage)'!O18))</f>
        <v>1</v>
      </c>
      <c r="N39" s="623" t="b">
        <f>OR(ISBLANK('2d) Planwerte (Anlage)'!P18))</f>
        <v>1</v>
      </c>
      <c r="O39" s="623" t="b">
        <f>OR(ISBLANK('2d) Planwerte (Anlage)'!Q18))</f>
        <v>1</v>
      </c>
      <c r="P39" s="623" t="b">
        <f>OR(ISBLANK('2d) Planwerte (Anlage)'!R18))</f>
        <v>1</v>
      </c>
      <c r="Q39" s="623" t="b">
        <f>OR(ISBLANK('2d) Planwerte (Anlage)'!S18))</f>
        <v>1</v>
      </c>
      <c r="R39" s="622" t="b">
        <f>OR(ISBLANK('2d) Planwerte (Anlage)'!T18))</f>
        <v>1</v>
      </c>
      <c r="S39" s="624" t="b">
        <f>OR(ISBLANK('2d) Planwerte (Anlage)'!U18))</f>
        <v>1</v>
      </c>
    </row>
    <row r="40" spans="2:19">
      <c r="B40" s="613" t="s">
        <v>474</v>
      </c>
      <c r="C40" s="625" t="b">
        <f>OR(ISBLANK('2d) Planwerte (Anlage)'!E19))</f>
        <v>1</v>
      </c>
      <c r="D40" s="626" t="b">
        <f>OR(ISBLANK('2d) Planwerte (Anlage)'!F19))</f>
        <v>1</v>
      </c>
      <c r="E40" s="627" t="b">
        <f>OR(ISBLANK('2d) Planwerte (Anlage)'!G19))</f>
        <v>1</v>
      </c>
      <c r="F40" s="627" t="b">
        <f>OR(ISBLANK('2d) Planwerte (Anlage)'!H19))</f>
        <v>1</v>
      </c>
      <c r="G40" s="627" t="b">
        <f>OR(ISBLANK('2d) Planwerte (Anlage)'!I19))</f>
        <v>1</v>
      </c>
      <c r="H40" s="627" t="b">
        <f>OR(ISBLANK('2d) Planwerte (Anlage)'!J19))</f>
        <v>1</v>
      </c>
      <c r="I40" s="627" t="b">
        <f>OR(ISBLANK('2d) Planwerte (Anlage)'!K19))</f>
        <v>1</v>
      </c>
      <c r="J40" s="627" t="b">
        <f>OR(ISBLANK('2d) Planwerte (Anlage)'!L19))</f>
        <v>1</v>
      </c>
      <c r="K40" s="627" t="b">
        <f>OR(ISBLANK('2d) Planwerte (Anlage)'!M19))</f>
        <v>1</v>
      </c>
      <c r="L40" s="627" t="b">
        <f>OR(ISBLANK('2d) Planwerte (Anlage)'!N19))</f>
        <v>1</v>
      </c>
      <c r="M40" s="627" t="b">
        <f>OR(ISBLANK('2d) Planwerte (Anlage)'!O19))</f>
        <v>1</v>
      </c>
      <c r="N40" s="627" t="b">
        <f>OR(ISBLANK('2d) Planwerte (Anlage)'!P19))</f>
        <v>1</v>
      </c>
      <c r="O40" s="627" t="b">
        <f>OR(ISBLANK('2d) Planwerte (Anlage)'!Q19))</f>
        <v>1</v>
      </c>
      <c r="P40" s="627" t="b">
        <f>OR(ISBLANK('2d) Planwerte (Anlage)'!R19))</f>
        <v>1</v>
      </c>
      <c r="Q40" s="627" t="b">
        <f>OR(ISBLANK('2d) Planwerte (Anlage)'!S19))</f>
        <v>1</v>
      </c>
      <c r="R40" s="628" t="b">
        <f>OR(ISBLANK('2d) Planwerte (Anlage)'!T19))</f>
        <v>1</v>
      </c>
      <c r="S40" s="629" t="b">
        <f>OR(ISBLANK('2d) Planwerte (Anlage)'!U19))</f>
        <v>1</v>
      </c>
    </row>
    <row r="41" spans="2:19">
      <c r="B41" s="612" t="s">
        <v>475</v>
      </c>
      <c r="C41" s="630" t="b">
        <f>OR(ISBLANK('2d) Planwerte (Anlage)'!E20))</f>
        <v>1</v>
      </c>
      <c r="D41" s="631" t="b">
        <f>OR(ISBLANK('2d) Planwerte (Anlage)'!F20))</f>
        <v>1</v>
      </c>
      <c r="E41" s="632" t="b">
        <f>OR(ISBLANK('2d) Planwerte (Anlage)'!G20))</f>
        <v>1</v>
      </c>
      <c r="F41" s="632" t="b">
        <f>OR(ISBLANK('2d) Planwerte (Anlage)'!H20))</f>
        <v>1</v>
      </c>
      <c r="G41" s="632" t="b">
        <f>OR(ISBLANK('2d) Planwerte (Anlage)'!I20))</f>
        <v>1</v>
      </c>
      <c r="H41" s="632" t="b">
        <f>OR(ISBLANK('2d) Planwerte (Anlage)'!J20))</f>
        <v>1</v>
      </c>
      <c r="I41" s="632" t="b">
        <f>OR(ISBLANK('2d) Planwerte (Anlage)'!K20))</f>
        <v>1</v>
      </c>
      <c r="J41" s="632" t="b">
        <f>OR(ISBLANK('2d) Planwerte (Anlage)'!L20))</f>
        <v>1</v>
      </c>
      <c r="K41" s="632" t="b">
        <f>OR(ISBLANK('2d) Planwerte (Anlage)'!M20))</f>
        <v>1</v>
      </c>
      <c r="L41" s="632" t="b">
        <f>OR(ISBLANK('2d) Planwerte (Anlage)'!N20))</f>
        <v>1</v>
      </c>
      <c r="M41" s="632" t="b">
        <f>OR(ISBLANK('2d) Planwerte (Anlage)'!O20))</f>
        <v>1</v>
      </c>
      <c r="N41" s="632" t="b">
        <f>OR(ISBLANK('2d) Planwerte (Anlage)'!P20))</f>
        <v>1</v>
      </c>
      <c r="O41" s="632" t="b">
        <f>OR(ISBLANK('2d) Planwerte (Anlage)'!Q20))</f>
        <v>1</v>
      </c>
      <c r="P41" s="632" t="b">
        <f>OR(ISBLANK('2d) Planwerte (Anlage)'!R20))</f>
        <v>1</v>
      </c>
      <c r="Q41" s="632" t="b">
        <f>OR(ISBLANK('2d) Planwerte (Anlage)'!S20))</f>
        <v>1</v>
      </c>
      <c r="R41" s="633" t="b">
        <f>OR(ISBLANK('2d) Planwerte (Anlage)'!T20))</f>
        <v>1</v>
      </c>
      <c r="S41" s="634" t="b">
        <f>OR(ISBLANK('2d) Planwerte (Anlage)'!U20))</f>
        <v>1</v>
      </c>
    </row>
    <row r="42" spans="2:19">
      <c r="B42" s="613" t="s">
        <v>476</v>
      </c>
      <c r="C42" s="625" t="b">
        <f>OR(ISBLANK('2d) Planwerte (Anlage)'!E21))</f>
        <v>1</v>
      </c>
      <c r="D42" s="626" t="b">
        <f>OR(ISBLANK('2d) Planwerte (Anlage)'!F21))</f>
        <v>1</v>
      </c>
      <c r="E42" s="627" t="b">
        <f>OR(ISBLANK('2d) Planwerte (Anlage)'!G21))</f>
        <v>1</v>
      </c>
      <c r="F42" s="627" t="b">
        <f>OR(ISBLANK('2d) Planwerte (Anlage)'!H21))</f>
        <v>1</v>
      </c>
      <c r="G42" s="627" t="b">
        <f>OR(ISBLANK('2d) Planwerte (Anlage)'!I21))</f>
        <v>1</v>
      </c>
      <c r="H42" s="627" t="b">
        <f>OR(ISBLANK('2d) Planwerte (Anlage)'!J21))</f>
        <v>1</v>
      </c>
      <c r="I42" s="627" t="b">
        <f>OR(ISBLANK('2d) Planwerte (Anlage)'!K21))</f>
        <v>1</v>
      </c>
      <c r="J42" s="627" t="b">
        <f>OR(ISBLANK('2d) Planwerte (Anlage)'!L21))</f>
        <v>1</v>
      </c>
      <c r="K42" s="627" t="b">
        <f>OR(ISBLANK('2d) Planwerte (Anlage)'!M21))</f>
        <v>1</v>
      </c>
      <c r="L42" s="627" t="b">
        <f>OR(ISBLANK('2d) Planwerte (Anlage)'!N21))</f>
        <v>1</v>
      </c>
      <c r="M42" s="627" t="b">
        <f>OR(ISBLANK('2d) Planwerte (Anlage)'!O21))</f>
        <v>1</v>
      </c>
      <c r="N42" s="627" t="b">
        <f>OR(ISBLANK('2d) Planwerte (Anlage)'!P21))</f>
        <v>1</v>
      </c>
      <c r="O42" s="627" t="b">
        <f>OR(ISBLANK('2d) Planwerte (Anlage)'!Q21))</f>
        <v>1</v>
      </c>
      <c r="P42" s="627" t="b">
        <f>OR(ISBLANK('2d) Planwerte (Anlage)'!R21))</f>
        <v>1</v>
      </c>
      <c r="Q42" s="627" t="b">
        <f>OR(ISBLANK('2d) Planwerte (Anlage)'!S21))</f>
        <v>1</v>
      </c>
      <c r="R42" s="635" t="b">
        <f>OR(ISBLANK('2d) Planwerte (Anlage)'!T21))</f>
        <v>1</v>
      </c>
      <c r="S42" s="636" t="b">
        <f>OR(ISBLANK('2d) Planwerte (Anlage)'!U21))</f>
        <v>1</v>
      </c>
    </row>
    <row r="43" spans="2:19">
      <c r="B43" s="612" t="s">
        <v>477</v>
      </c>
      <c r="C43" s="630" t="b">
        <f>OR(ISBLANK('2d) Planwerte (Anlage)'!E22))</f>
        <v>1</v>
      </c>
      <c r="D43" s="631" t="b">
        <f>OR(ISBLANK('2d) Planwerte (Anlage)'!F22))</f>
        <v>1</v>
      </c>
      <c r="E43" s="632" t="b">
        <f>OR(ISBLANK('2d) Planwerte (Anlage)'!G22))</f>
        <v>1</v>
      </c>
      <c r="F43" s="632" t="b">
        <f>OR(ISBLANK('2d) Planwerte (Anlage)'!H22))</f>
        <v>1</v>
      </c>
      <c r="G43" s="632" t="b">
        <f>OR(ISBLANK('2d) Planwerte (Anlage)'!I22))</f>
        <v>1</v>
      </c>
      <c r="H43" s="632" t="b">
        <f>OR(ISBLANK('2d) Planwerte (Anlage)'!J22))</f>
        <v>1</v>
      </c>
      <c r="I43" s="632" t="b">
        <f>OR(ISBLANK('2d) Planwerte (Anlage)'!K22))</f>
        <v>1</v>
      </c>
      <c r="J43" s="632" t="b">
        <f>OR(ISBLANK('2d) Planwerte (Anlage)'!L22))</f>
        <v>1</v>
      </c>
      <c r="K43" s="632" t="b">
        <f>OR(ISBLANK('2d) Planwerte (Anlage)'!M22))</f>
        <v>1</v>
      </c>
      <c r="L43" s="632" t="b">
        <f>OR(ISBLANK('2d) Planwerte (Anlage)'!N22))</f>
        <v>1</v>
      </c>
      <c r="M43" s="632" t="b">
        <f>OR(ISBLANK('2d) Planwerte (Anlage)'!O22))</f>
        <v>1</v>
      </c>
      <c r="N43" s="632" t="b">
        <f>OR(ISBLANK('2d) Planwerte (Anlage)'!P22))</f>
        <v>1</v>
      </c>
      <c r="O43" s="632" t="b">
        <f>OR(ISBLANK('2d) Planwerte (Anlage)'!Q22))</f>
        <v>1</v>
      </c>
      <c r="P43" s="632" t="b">
        <f>OR(ISBLANK('2d) Planwerte (Anlage)'!R22))</f>
        <v>1</v>
      </c>
      <c r="Q43" s="632" t="b">
        <f>OR(ISBLANK('2d) Planwerte (Anlage)'!S22))</f>
        <v>1</v>
      </c>
      <c r="R43" s="622" t="b">
        <f>OR(ISBLANK('2d) Planwerte (Anlage)'!T22))</f>
        <v>1</v>
      </c>
      <c r="S43" s="637" t="b">
        <f>OR(ISBLANK('2d) Planwerte (Anlage)'!U22))</f>
        <v>1</v>
      </c>
    </row>
    <row r="44" spans="2:19" ht="15" thickBot="1">
      <c r="B44" s="638" t="s">
        <v>478</v>
      </c>
      <c r="C44" s="639" t="b">
        <f>OR(ISBLANK('2d) Planwerte (Anlage)'!E23))</f>
        <v>1</v>
      </c>
      <c r="D44" s="640" t="b">
        <f>OR(ISBLANK('2d) Planwerte (Anlage)'!F23))</f>
        <v>1</v>
      </c>
      <c r="E44" s="641" t="b">
        <f>OR(ISBLANK('2d) Planwerte (Anlage)'!G23))</f>
        <v>1</v>
      </c>
      <c r="F44" s="641" t="b">
        <f>OR(ISBLANK('2d) Planwerte (Anlage)'!H23))</f>
        <v>1</v>
      </c>
      <c r="G44" s="641" t="b">
        <f>OR(ISBLANK('2d) Planwerte (Anlage)'!I23))</f>
        <v>1</v>
      </c>
      <c r="H44" s="641" t="b">
        <f>OR(ISBLANK('2d) Planwerte (Anlage)'!J23))</f>
        <v>1</v>
      </c>
      <c r="I44" s="641" t="b">
        <f>OR(ISBLANK('2d) Planwerte (Anlage)'!K23))</f>
        <v>1</v>
      </c>
      <c r="J44" s="641" t="b">
        <f>OR(ISBLANK('2d) Planwerte (Anlage)'!L23))</f>
        <v>1</v>
      </c>
      <c r="K44" s="641" t="b">
        <f>OR(ISBLANK('2d) Planwerte (Anlage)'!M23))</f>
        <v>1</v>
      </c>
      <c r="L44" s="641" t="b">
        <f>OR(ISBLANK('2d) Planwerte (Anlage)'!N23))</f>
        <v>1</v>
      </c>
      <c r="M44" s="641" t="b">
        <f>OR(ISBLANK('2d) Planwerte (Anlage)'!O23))</f>
        <v>1</v>
      </c>
      <c r="N44" s="641" t="b">
        <f>OR(ISBLANK('2d) Planwerte (Anlage)'!P23))</f>
        <v>1</v>
      </c>
      <c r="O44" s="641" t="b">
        <f>OR(ISBLANK('2d) Planwerte (Anlage)'!Q23))</f>
        <v>1</v>
      </c>
      <c r="P44" s="641" t="b">
        <f>OR(ISBLANK('2d) Planwerte (Anlage)'!R23))</f>
        <v>1</v>
      </c>
      <c r="Q44" s="641" t="b">
        <f>OR(ISBLANK('2d) Planwerte (Anlage)'!S23))</f>
        <v>1</v>
      </c>
      <c r="R44" s="642" t="b">
        <f>OR(ISBLANK('2d) Planwerte (Anlage)'!T23))</f>
        <v>1</v>
      </c>
      <c r="S44" s="643" t="b">
        <f>OR(ISBLANK('2d) Planwerte (Anlage)'!U23))</f>
        <v>1</v>
      </c>
    </row>
    <row r="45" spans="2:19">
      <c r="B45" s="611" t="s">
        <v>479</v>
      </c>
      <c r="C45" s="616">
        <f>IF(AND(C29=TRUE,C38=TRUE),1,0)</f>
        <v>1</v>
      </c>
      <c r="D45" s="617">
        <f t="shared" ref="D45:R45" si="2">IF(AND(D29=TRUE,D38=TRUE),1,0)</f>
        <v>1</v>
      </c>
      <c r="E45" s="618">
        <f t="shared" si="2"/>
        <v>1</v>
      </c>
      <c r="F45" s="618">
        <f t="shared" si="2"/>
        <v>1</v>
      </c>
      <c r="G45" s="618">
        <f t="shared" si="2"/>
        <v>1</v>
      </c>
      <c r="H45" s="618">
        <f t="shared" si="2"/>
        <v>1</v>
      </c>
      <c r="I45" s="618">
        <f t="shared" si="2"/>
        <v>1</v>
      </c>
      <c r="J45" s="618">
        <f t="shared" si="2"/>
        <v>1</v>
      </c>
      <c r="K45" s="618">
        <f t="shared" si="2"/>
        <v>1</v>
      </c>
      <c r="L45" s="618">
        <f t="shared" si="2"/>
        <v>1</v>
      </c>
      <c r="M45" s="618">
        <f t="shared" si="2"/>
        <v>1</v>
      </c>
      <c r="N45" s="618">
        <f t="shared" si="2"/>
        <v>1</v>
      </c>
      <c r="O45" s="618">
        <f t="shared" si="2"/>
        <v>1</v>
      </c>
      <c r="P45" s="618">
        <f t="shared" si="2"/>
        <v>1</v>
      </c>
      <c r="Q45" s="618">
        <f t="shared" si="2"/>
        <v>1</v>
      </c>
      <c r="R45" s="617">
        <f t="shared" si="2"/>
        <v>0</v>
      </c>
      <c r="S45" s="654">
        <f t="shared" ref="S45" si="3">IF(AND(S29=TRUE,S38=TRUE),1,0)</f>
        <v>0</v>
      </c>
    </row>
    <row r="46" spans="2:19">
      <c r="B46" s="612" t="s">
        <v>480</v>
      </c>
      <c r="C46" s="630">
        <f t="shared" ref="C46:R51" si="4">IF(AND($C32=FALSE,C29=TRUE,C39=TRUE),1,0)</f>
        <v>0</v>
      </c>
      <c r="D46" s="631">
        <f t="shared" si="4"/>
        <v>0</v>
      </c>
      <c r="E46" s="632">
        <f t="shared" si="4"/>
        <v>0</v>
      </c>
      <c r="F46" s="632">
        <f t="shared" si="4"/>
        <v>0</v>
      </c>
      <c r="G46" s="632">
        <f t="shared" si="4"/>
        <v>0</v>
      </c>
      <c r="H46" s="632">
        <f t="shared" si="4"/>
        <v>0</v>
      </c>
      <c r="I46" s="632">
        <f t="shared" si="4"/>
        <v>0</v>
      </c>
      <c r="J46" s="632">
        <f t="shared" si="4"/>
        <v>0</v>
      </c>
      <c r="K46" s="632">
        <f t="shared" si="4"/>
        <v>0</v>
      </c>
      <c r="L46" s="632">
        <f t="shared" si="4"/>
        <v>0</v>
      </c>
      <c r="M46" s="632">
        <f t="shared" si="4"/>
        <v>0</v>
      </c>
      <c r="N46" s="632">
        <f t="shared" si="4"/>
        <v>0</v>
      </c>
      <c r="O46" s="632">
        <f t="shared" si="4"/>
        <v>0</v>
      </c>
      <c r="P46" s="632">
        <f t="shared" si="4"/>
        <v>0</v>
      </c>
      <c r="Q46" s="632">
        <f t="shared" si="4"/>
        <v>0</v>
      </c>
      <c r="R46" s="631">
        <f t="shared" si="4"/>
        <v>0</v>
      </c>
      <c r="S46" s="655">
        <f t="shared" ref="S46" si="5">IF(AND($C32=FALSE,S29=TRUE,S39=TRUE),1,0)</f>
        <v>0</v>
      </c>
    </row>
    <row r="47" spans="2:19">
      <c r="B47" s="613" t="s">
        <v>481</v>
      </c>
      <c r="C47" s="625">
        <f t="shared" si="4"/>
        <v>0</v>
      </c>
      <c r="D47" s="626">
        <f t="shared" si="4"/>
        <v>0</v>
      </c>
      <c r="E47" s="627">
        <f t="shared" si="4"/>
        <v>0</v>
      </c>
      <c r="F47" s="627">
        <f t="shared" si="4"/>
        <v>0</v>
      </c>
      <c r="G47" s="627">
        <f t="shared" si="4"/>
        <v>0</v>
      </c>
      <c r="H47" s="627">
        <f t="shared" si="4"/>
        <v>0</v>
      </c>
      <c r="I47" s="627">
        <f t="shared" si="4"/>
        <v>0</v>
      </c>
      <c r="J47" s="627">
        <f t="shared" si="4"/>
        <v>0</v>
      </c>
      <c r="K47" s="627">
        <f t="shared" si="4"/>
        <v>0</v>
      </c>
      <c r="L47" s="627">
        <f t="shared" si="4"/>
        <v>0</v>
      </c>
      <c r="M47" s="627">
        <f t="shared" si="4"/>
        <v>0</v>
      </c>
      <c r="N47" s="627">
        <f t="shared" si="4"/>
        <v>0</v>
      </c>
      <c r="O47" s="627">
        <f t="shared" si="4"/>
        <v>0</v>
      </c>
      <c r="P47" s="627">
        <f t="shared" si="4"/>
        <v>0</v>
      </c>
      <c r="Q47" s="627">
        <f t="shared" si="4"/>
        <v>0</v>
      </c>
      <c r="R47" s="626">
        <f t="shared" si="4"/>
        <v>0</v>
      </c>
      <c r="S47" s="656">
        <f t="shared" ref="S47" si="6">IF(AND($C33=FALSE,S30=TRUE,S40=TRUE),1,0)</f>
        <v>0</v>
      </c>
    </row>
    <row r="48" spans="2:19">
      <c r="B48" s="612" t="s">
        <v>482</v>
      </c>
      <c r="C48" s="630">
        <f t="shared" si="4"/>
        <v>0</v>
      </c>
      <c r="D48" s="631">
        <f t="shared" si="4"/>
        <v>0</v>
      </c>
      <c r="E48" s="632">
        <f t="shared" si="4"/>
        <v>0</v>
      </c>
      <c r="F48" s="632">
        <f t="shared" si="4"/>
        <v>0</v>
      </c>
      <c r="G48" s="632">
        <f t="shared" si="4"/>
        <v>0</v>
      </c>
      <c r="H48" s="632">
        <f t="shared" si="4"/>
        <v>0</v>
      </c>
      <c r="I48" s="632">
        <f t="shared" si="4"/>
        <v>0</v>
      </c>
      <c r="J48" s="632">
        <f t="shared" si="4"/>
        <v>0</v>
      </c>
      <c r="K48" s="632">
        <f t="shared" si="4"/>
        <v>0</v>
      </c>
      <c r="L48" s="632">
        <f t="shared" si="4"/>
        <v>0</v>
      </c>
      <c r="M48" s="632">
        <f t="shared" si="4"/>
        <v>0</v>
      </c>
      <c r="N48" s="632">
        <f t="shared" si="4"/>
        <v>0</v>
      </c>
      <c r="O48" s="632">
        <f t="shared" si="4"/>
        <v>0</v>
      </c>
      <c r="P48" s="632">
        <f t="shared" si="4"/>
        <v>0</v>
      </c>
      <c r="Q48" s="632">
        <f t="shared" si="4"/>
        <v>0</v>
      </c>
      <c r="R48" s="631">
        <f t="shared" si="4"/>
        <v>0</v>
      </c>
      <c r="S48" s="655">
        <f t="shared" ref="S48" si="7">IF(AND($C34=FALSE,S31=TRUE,S41=TRUE),1,0)</f>
        <v>0</v>
      </c>
    </row>
    <row r="49" spans="2:19">
      <c r="B49" s="644" t="s">
        <v>483</v>
      </c>
      <c r="C49" s="645">
        <f t="shared" si="4"/>
        <v>0</v>
      </c>
      <c r="D49" s="628">
        <f t="shared" si="4"/>
        <v>0</v>
      </c>
      <c r="E49" s="646">
        <f t="shared" si="4"/>
        <v>0</v>
      </c>
      <c r="F49" s="646">
        <f t="shared" si="4"/>
        <v>0</v>
      </c>
      <c r="G49" s="646">
        <f t="shared" si="4"/>
        <v>0</v>
      </c>
      <c r="H49" s="646">
        <f t="shared" si="4"/>
        <v>0</v>
      </c>
      <c r="I49" s="646">
        <f t="shared" si="4"/>
        <v>0</v>
      </c>
      <c r="J49" s="646">
        <f t="shared" si="4"/>
        <v>0</v>
      </c>
      <c r="K49" s="646">
        <f t="shared" si="4"/>
        <v>0</v>
      </c>
      <c r="L49" s="646">
        <f t="shared" si="4"/>
        <v>0</v>
      </c>
      <c r="M49" s="646">
        <f t="shared" si="4"/>
        <v>0</v>
      </c>
      <c r="N49" s="646">
        <f t="shared" si="4"/>
        <v>0</v>
      </c>
      <c r="O49" s="646">
        <f t="shared" si="4"/>
        <v>0</v>
      </c>
      <c r="P49" s="646">
        <f t="shared" si="4"/>
        <v>0</v>
      </c>
      <c r="Q49" s="646">
        <f t="shared" si="4"/>
        <v>0</v>
      </c>
      <c r="R49" s="628">
        <f t="shared" si="4"/>
        <v>0</v>
      </c>
      <c r="S49" s="636">
        <f t="shared" ref="S49" si="8">IF(AND($C35=FALSE,S32=TRUE,S42=TRUE),1,0)</f>
        <v>0</v>
      </c>
    </row>
    <row r="50" spans="2:19">
      <c r="B50" s="612" t="s">
        <v>484</v>
      </c>
      <c r="C50" s="630">
        <f t="shared" si="4"/>
        <v>0</v>
      </c>
      <c r="D50" s="631">
        <f t="shared" si="4"/>
        <v>0</v>
      </c>
      <c r="E50" s="632">
        <f t="shared" si="4"/>
        <v>0</v>
      </c>
      <c r="F50" s="632">
        <f t="shared" si="4"/>
        <v>0</v>
      </c>
      <c r="G50" s="632">
        <f t="shared" si="4"/>
        <v>0</v>
      </c>
      <c r="H50" s="632">
        <f t="shared" si="4"/>
        <v>0</v>
      </c>
      <c r="I50" s="632">
        <f t="shared" si="4"/>
        <v>0</v>
      </c>
      <c r="J50" s="632">
        <f t="shared" si="4"/>
        <v>0</v>
      </c>
      <c r="K50" s="632">
        <f t="shared" si="4"/>
        <v>0</v>
      </c>
      <c r="L50" s="632">
        <f t="shared" si="4"/>
        <v>0</v>
      </c>
      <c r="M50" s="632">
        <f t="shared" si="4"/>
        <v>0</v>
      </c>
      <c r="N50" s="632">
        <f t="shared" si="4"/>
        <v>0</v>
      </c>
      <c r="O50" s="632">
        <f t="shared" si="4"/>
        <v>0</v>
      </c>
      <c r="P50" s="632">
        <f t="shared" si="4"/>
        <v>0</v>
      </c>
      <c r="Q50" s="632">
        <f t="shared" si="4"/>
        <v>0</v>
      </c>
      <c r="R50" s="631">
        <f t="shared" si="4"/>
        <v>0</v>
      </c>
      <c r="S50" s="655">
        <f t="shared" ref="S50" si="9">IF(AND($C36=FALSE,S33=TRUE,S43=TRUE),1,0)</f>
        <v>0</v>
      </c>
    </row>
    <row r="51" spans="2:19" ht="15" thickBot="1">
      <c r="B51" s="638" t="s">
        <v>485</v>
      </c>
      <c r="C51" s="639">
        <f t="shared" si="4"/>
        <v>0</v>
      </c>
      <c r="D51" s="647">
        <f t="shared" si="4"/>
        <v>0</v>
      </c>
      <c r="E51" s="641">
        <f t="shared" si="4"/>
        <v>0</v>
      </c>
      <c r="F51" s="641">
        <f t="shared" si="4"/>
        <v>0</v>
      </c>
      <c r="G51" s="641">
        <f t="shared" si="4"/>
        <v>0</v>
      </c>
      <c r="H51" s="641">
        <f t="shared" si="4"/>
        <v>0</v>
      </c>
      <c r="I51" s="641">
        <f t="shared" si="4"/>
        <v>0</v>
      </c>
      <c r="J51" s="641">
        <f t="shared" si="4"/>
        <v>0</v>
      </c>
      <c r="K51" s="641">
        <f t="shared" si="4"/>
        <v>0</v>
      </c>
      <c r="L51" s="641">
        <f t="shared" si="4"/>
        <v>0</v>
      </c>
      <c r="M51" s="641">
        <f t="shared" si="4"/>
        <v>0</v>
      </c>
      <c r="N51" s="641">
        <f t="shared" si="4"/>
        <v>0</v>
      </c>
      <c r="O51" s="641">
        <f t="shared" si="4"/>
        <v>0</v>
      </c>
      <c r="P51" s="641">
        <f t="shared" si="4"/>
        <v>0</v>
      </c>
      <c r="Q51" s="641">
        <f t="shared" si="4"/>
        <v>0</v>
      </c>
      <c r="R51" s="640">
        <f t="shared" si="4"/>
        <v>0</v>
      </c>
      <c r="S51" s="657">
        <f t="shared" ref="S51" si="10">IF(AND($C37=FALSE,S34=TRUE,S44=TRUE),1,0)</f>
        <v>0</v>
      </c>
    </row>
    <row r="52" spans="2:19" ht="15" thickBot="1"/>
    <row r="53" spans="2:19" ht="15" thickBot="1">
      <c r="B53" s="604" t="s">
        <v>46</v>
      </c>
    </row>
    <row r="54" spans="2:19" ht="15" thickBot="1">
      <c r="B54" s="651" t="s">
        <v>486</v>
      </c>
      <c r="C54" s="606">
        <f>IF(AND(C29=TRUE,OR(ISBLANK('2d) Planwerte (Anlage)'!E119))=TRUE),1,0)</f>
        <v>1</v>
      </c>
      <c r="D54" s="607">
        <f>IF(AND(D29=TRUE,OR(ISBLANK('2d) Planwerte (Anlage)'!F119))=TRUE),1,0)</f>
        <v>1</v>
      </c>
      <c r="E54" s="607">
        <f>IF(AND(E29=TRUE,OR(ISBLANK('2d) Planwerte (Anlage)'!G119))=TRUE),1,0)</f>
        <v>1</v>
      </c>
      <c r="F54" s="607">
        <f>IF(AND(F29=TRUE,OR(ISBLANK('2d) Planwerte (Anlage)'!H119))=TRUE),1,0)</f>
        <v>1</v>
      </c>
      <c r="G54" s="607">
        <f>IF(AND(G29=TRUE,OR(ISBLANK('2d) Planwerte (Anlage)'!I119))=TRUE),1,0)</f>
        <v>1</v>
      </c>
      <c r="H54" s="607">
        <f>IF(AND(H29=TRUE,OR(ISBLANK('2d) Planwerte (Anlage)'!J119))=TRUE),1,0)</f>
        <v>1</v>
      </c>
      <c r="I54" s="607">
        <f>IF(AND(I29=TRUE,OR(ISBLANK('2d) Planwerte (Anlage)'!K119))=TRUE),1,0)</f>
        <v>1</v>
      </c>
      <c r="J54" s="607">
        <f>IF(AND(J29=TRUE,OR(ISBLANK('2d) Planwerte (Anlage)'!L119))=TRUE),1,0)</f>
        <v>1</v>
      </c>
      <c r="K54" s="607">
        <f>IF(AND(K29=TRUE,OR(ISBLANK('2d) Planwerte (Anlage)'!M119))=TRUE),1,0)</f>
        <v>1</v>
      </c>
      <c r="L54" s="607">
        <f>IF(AND(L29=TRUE,OR(ISBLANK('2d) Planwerte (Anlage)'!N119))=TRUE),1,0)</f>
        <v>1</v>
      </c>
      <c r="M54" s="607">
        <f>IF(AND(M29=TRUE,OR(ISBLANK('2d) Planwerte (Anlage)'!O119))=TRUE),1,0)</f>
        <v>1</v>
      </c>
      <c r="N54" s="607">
        <f>IF(AND(N29=TRUE,OR(ISBLANK('2d) Planwerte (Anlage)'!P119))=TRUE),1,0)</f>
        <v>1</v>
      </c>
      <c r="O54" s="607">
        <f>IF(AND(O29=TRUE,OR(ISBLANK('2d) Planwerte (Anlage)'!Q119))=TRUE),1,0)</f>
        <v>1</v>
      </c>
      <c r="P54" s="607">
        <f>IF(AND(P29=TRUE,OR(ISBLANK('2d) Planwerte (Anlage)'!R119))=TRUE),1,0)</f>
        <v>1</v>
      </c>
      <c r="Q54" s="607">
        <f>IF(AND(Q29=TRUE,OR(ISBLANK('2d) Planwerte (Anlage)'!S119))=TRUE),1,0)</f>
        <v>1</v>
      </c>
      <c r="R54" s="607">
        <f>IF(AND(R29=TRUE,OR(ISBLANK('2d) Planwerte (Anlage)'!T119))=TRUE),1,0)</f>
        <v>0</v>
      </c>
      <c r="S54" s="652">
        <f>IF(AND(S29=TRUE,OR(ISBLANK('2d) Planwerte (Anlage)'!U119))=TRUE),1,0)</f>
        <v>0</v>
      </c>
    </row>
    <row r="55" spans="2:19" ht="15" thickBot="1"/>
    <row r="56" spans="2:19" ht="15" thickBot="1">
      <c r="B56" s="649" t="s">
        <v>487</v>
      </c>
    </row>
    <row r="57" spans="2:19" ht="15" thickBot="1">
      <c r="B57" s="610" t="s">
        <v>204</v>
      </c>
      <c r="C57" s="650" t="b">
        <f>IF('2e) Realisierte Werte (Anlage)'!C6="Ja",TRUE,FALSE)</f>
        <v>0</v>
      </c>
    </row>
    <row r="58" spans="2:19">
      <c r="B58" s="611" t="s">
        <v>488</v>
      </c>
      <c r="C58" s="616" t="str">
        <f>IF($C$57=TRUE,OR(ISBLANK('2e) Realisierte Werte (Anlage)'!E17)),"")</f>
        <v/>
      </c>
      <c r="D58" s="618" t="str">
        <f>IF($C$57=TRUE,OR(ISBLANK('2e) Realisierte Werte (Anlage)'!F17)),"")</f>
        <v/>
      </c>
      <c r="E58" s="618" t="str">
        <f>IF($C$57=TRUE,OR(ISBLANK('2e) Realisierte Werte (Anlage)'!G17)),"")</f>
        <v/>
      </c>
      <c r="F58" s="618" t="str">
        <f>IF($C$57=TRUE,OR(ISBLANK('2e) Realisierte Werte (Anlage)'!H17)),"")</f>
        <v/>
      </c>
      <c r="G58" s="618" t="str">
        <f>IF($C$57=TRUE,OR(ISBLANK('2e) Realisierte Werte (Anlage)'!I17)),"")</f>
        <v/>
      </c>
      <c r="H58" s="618" t="str">
        <f>IF($C$57=TRUE,OR(ISBLANK('2e) Realisierte Werte (Anlage)'!J17)),"")</f>
        <v/>
      </c>
      <c r="I58" s="618" t="str">
        <f>IF($C$57=TRUE,OR(ISBLANK('2e) Realisierte Werte (Anlage)'!K17)),"")</f>
        <v/>
      </c>
      <c r="J58" s="618" t="str">
        <f>IF($C$57=TRUE,OR(ISBLANK('2e) Realisierte Werte (Anlage)'!L17)),"")</f>
        <v/>
      </c>
      <c r="K58" s="618" t="str">
        <f>IF($C$57=TRUE,OR(ISBLANK('2e) Realisierte Werte (Anlage)'!M17)),"")</f>
        <v/>
      </c>
      <c r="L58" s="618" t="str">
        <f>IF($C$57=TRUE,OR(ISBLANK('2e) Realisierte Werte (Anlage)'!N17)),"")</f>
        <v/>
      </c>
      <c r="M58" s="618" t="str">
        <f>IF($C$57=TRUE,OR(ISBLANK('2e) Realisierte Werte (Anlage)'!O17)),"")</f>
        <v/>
      </c>
      <c r="N58" s="618" t="str">
        <f>IF($C$57=TRUE,OR(ISBLANK('2e) Realisierte Werte (Anlage)'!P17)),"")</f>
        <v/>
      </c>
      <c r="O58" s="618" t="str">
        <f>IF($C$57=TRUE,OR(ISBLANK('2e) Realisierte Werte (Anlage)'!Q17)),"")</f>
        <v/>
      </c>
      <c r="P58" s="618" t="str">
        <f>IF($C$57=TRUE,OR(ISBLANK('2e) Realisierte Werte (Anlage)'!R17)),"")</f>
        <v/>
      </c>
      <c r="Q58" s="618" t="str">
        <f>IF($C$57=TRUE,OR(ISBLANK('2e) Realisierte Werte (Anlage)'!S17)),"")</f>
        <v/>
      </c>
      <c r="R58" s="617" t="str">
        <f>IF($C$57=TRUE,OR(ISBLANK('2e) Realisierte Werte (Anlage)'!T17)),"")</f>
        <v/>
      </c>
      <c r="S58" s="619" t="str">
        <f>IF($C$57=TRUE,OR(ISBLANK('2e) Realisierte Werte (Anlage)'!U17)),"")</f>
        <v/>
      </c>
    </row>
    <row r="59" spans="2:19">
      <c r="B59" s="612" t="s">
        <v>489</v>
      </c>
      <c r="C59" s="630" t="str">
        <f>IF($C$57=TRUE,OR(ISBLANK('2e) Realisierte Werte (Anlage)'!E18)),"")</f>
        <v/>
      </c>
      <c r="D59" s="632" t="str">
        <f>IF($C$57=TRUE,OR(ISBLANK('2e) Realisierte Werte (Anlage)'!F18)),"")</f>
        <v/>
      </c>
      <c r="E59" s="632" t="str">
        <f>IF($C$57=TRUE,OR(ISBLANK('2e) Realisierte Werte (Anlage)'!G18)),"")</f>
        <v/>
      </c>
      <c r="F59" s="632" t="str">
        <f>IF($C$57=TRUE,OR(ISBLANK('2e) Realisierte Werte (Anlage)'!H18)),"")</f>
        <v/>
      </c>
      <c r="G59" s="632" t="str">
        <f>IF($C$57=TRUE,OR(ISBLANK('2e) Realisierte Werte (Anlage)'!I18)),"")</f>
        <v/>
      </c>
      <c r="H59" s="632" t="str">
        <f>IF($C$57=TRUE,OR(ISBLANK('2e) Realisierte Werte (Anlage)'!J18)),"")</f>
        <v/>
      </c>
      <c r="I59" s="632" t="str">
        <f>IF($C$57=TRUE,OR(ISBLANK('2e) Realisierte Werte (Anlage)'!K18)),"")</f>
        <v/>
      </c>
      <c r="J59" s="632" t="str">
        <f>IF($C$57=TRUE,OR(ISBLANK('2e) Realisierte Werte (Anlage)'!L18)),"")</f>
        <v/>
      </c>
      <c r="K59" s="632" t="str">
        <f>IF($C$57=TRUE,OR(ISBLANK('2e) Realisierte Werte (Anlage)'!M18)),"")</f>
        <v/>
      </c>
      <c r="L59" s="632" t="str">
        <f>IF($C$57=TRUE,OR(ISBLANK('2e) Realisierte Werte (Anlage)'!N18)),"")</f>
        <v/>
      </c>
      <c r="M59" s="632" t="str">
        <f>IF($C$57=TRUE,OR(ISBLANK('2e) Realisierte Werte (Anlage)'!O18)),"")</f>
        <v/>
      </c>
      <c r="N59" s="632" t="str">
        <f>IF($C$57=TRUE,OR(ISBLANK('2e) Realisierte Werte (Anlage)'!P18)),"")</f>
        <v/>
      </c>
      <c r="O59" s="632" t="str">
        <f>IF($C$57=TRUE,OR(ISBLANK('2e) Realisierte Werte (Anlage)'!Q18)),"")</f>
        <v/>
      </c>
      <c r="P59" s="632" t="str">
        <f>IF($C$57=TRUE,OR(ISBLANK('2e) Realisierte Werte (Anlage)'!R18)),"")</f>
        <v/>
      </c>
      <c r="Q59" s="632" t="str">
        <f>IF($C$57=TRUE,OR(ISBLANK('2e) Realisierte Werte (Anlage)'!S18)),"")</f>
        <v/>
      </c>
      <c r="R59" s="631" t="str">
        <f>IF($C$57=TRUE,OR(ISBLANK('2e) Realisierte Werte (Anlage)'!T18)),"")</f>
        <v/>
      </c>
      <c r="S59" s="637" t="str">
        <f>IF($C$57=TRUE,OR(ISBLANK('2e) Realisierte Werte (Anlage)'!U18)),"")</f>
        <v/>
      </c>
    </row>
    <row r="60" spans="2:19">
      <c r="B60" s="613" t="s">
        <v>490</v>
      </c>
      <c r="C60" s="625" t="str">
        <f>IF($C$57=TRUE,OR(ISBLANK('2e) Realisierte Werte (Anlage)'!E19)),"")</f>
        <v/>
      </c>
      <c r="D60" s="627" t="str">
        <f>IF($C$57=TRUE,OR(ISBLANK('2e) Realisierte Werte (Anlage)'!F19)),"")</f>
        <v/>
      </c>
      <c r="E60" s="627" t="str">
        <f>IF($C$57=TRUE,OR(ISBLANK('2e) Realisierte Werte (Anlage)'!G19)),"")</f>
        <v/>
      </c>
      <c r="F60" s="627" t="str">
        <f>IF($C$57=TRUE,OR(ISBLANK('2e) Realisierte Werte (Anlage)'!H19)),"")</f>
        <v/>
      </c>
      <c r="G60" s="627" t="str">
        <f>IF($C$57=TRUE,OR(ISBLANK('2e) Realisierte Werte (Anlage)'!I19)),"")</f>
        <v/>
      </c>
      <c r="H60" s="627" t="str">
        <f>IF($C$57=TRUE,OR(ISBLANK('2e) Realisierte Werte (Anlage)'!J19)),"")</f>
        <v/>
      </c>
      <c r="I60" s="627" t="str">
        <f>IF($C$57=TRUE,OR(ISBLANK('2e) Realisierte Werte (Anlage)'!K19)),"")</f>
        <v/>
      </c>
      <c r="J60" s="627" t="str">
        <f>IF($C$57=TRUE,OR(ISBLANK('2e) Realisierte Werte (Anlage)'!L19)),"")</f>
        <v/>
      </c>
      <c r="K60" s="627" t="str">
        <f>IF($C$57=TRUE,OR(ISBLANK('2e) Realisierte Werte (Anlage)'!M19)),"")</f>
        <v/>
      </c>
      <c r="L60" s="627" t="str">
        <f>IF($C$57=TRUE,OR(ISBLANK('2e) Realisierte Werte (Anlage)'!N19)),"")</f>
        <v/>
      </c>
      <c r="M60" s="627" t="str">
        <f>IF($C$57=TRUE,OR(ISBLANK('2e) Realisierte Werte (Anlage)'!O19)),"")</f>
        <v/>
      </c>
      <c r="N60" s="627" t="str">
        <f>IF($C$57=TRUE,OR(ISBLANK('2e) Realisierte Werte (Anlage)'!P19)),"")</f>
        <v/>
      </c>
      <c r="O60" s="627" t="str">
        <f>IF($C$57=TRUE,OR(ISBLANK('2e) Realisierte Werte (Anlage)'!Q19)),"")</f>
        <v/>
      </c>
      <c r="P60" s="627" t="str">
        <f>IF($C$57=TRUE,OR(ISBLANK('2e) Realisierte Werte (Anlage)'!R19)),"")</f>
        <v/>
      </c>
      <c r="Q60" s="627" t="str">
        <f>IF($C$57=TRUE,OR(ISBLANK('2e) Realisierte Werte (Anlage)'!S19)),"")</f>
        <v/>
      </c>
      <c r="R60" s="626" t="str">
        <f>IF($C$57=TRUE,OR(ISBLANK('2e) Realisierte Werte (Anlage)'!T19)),"")</f>
        <v/>
      </c>
      <c r="S60" s="629" t="str">
        <f>IF($C$57=TRUE,OR(ISBLANK('2e) Realisierte Werte (Anlage)'!U19)),"")</f>
        <v/>
      </c>
    </row>
    <row r="61" spans="2:19">
      <c r="B61" s="612" t="s">
        <v>491</v>
      </c>
      <c r="C61" s="630" t="str">
        <f>IF($C$57=TRUE,OR(ISBLANK('2e) Realisierte Werte (Anlage)'!E20)),"")</f>
        <v/>
      </c>
      <c r="D61" s="632" t="str">
        <f>IF($C$57=TRUE,OR(ISBLANK('2e) Realisierte Werte (Anlage)'!F20)),"")</f>
        <v/>
      </c>
      <c r="E61" s="632" t="str">
        <f>IF($C$57=TRUE,OR(ISBLANK('2e) Realisierte Werte (Anlage)'!G20)),"")</f>
        <v/>
      </c>
      <c r="F61" s="632" t="str">
        <f>IF($C$57=TRUE,OR(ISBLANK('2e) Realisierte Werte (Anlage)'!H20)),"")</f>
        <v/>
      </c>
      <c r="G61" s="632" t="str">
        <f>IF($C$57=TRUE,OR(ISBLANK('2e) Realisierte Werte (Anlage)'!I20)),"")</f>
        <v/>
      </c>
      <c r="H61" s="632" t="str">
        <f>IF($C$57=TRUE,OR(ISBLANK('2e) Realisierte Werte (Anlage)'!J20)),"")</f>
        <v/>
      </c>
      <c r="I61" s="632" t="str">
        <f>IF($C$57=TRUE,OR(ISBLANK('2e) Realisierte Werte (Anlage)'!K20)),"")</f>
        <v/>
      </c>
      <c r="J61" s="632" t="str">
        <f>IF($C$57=TRUE,OR(ISBLANK('2e) Realisierte Werte (Anlage)'!L20)),"")</f>
        <v/>
      </c>
      <c r="K61" s="632" t="str">
        <f>IF($C$57=TRUE,OR(ISBLANK('2e) Realisierte Werte (Anlage)'!M20)),"")</f>
        <v/>
      </c>
      <c r="L61" s="632" t="str">
        <f>IF($C$57=TRUE,OR(ISBLANK('2e) Realisierte Werte (Anlage)'!N20)),"")</f>
        <v/>
      </c>
      <c r="M61" s="632" t="str">
        <f>IF($C$57=TRUE,OR(ISBLANK('2e) Realisierte Werte (Anlage)'!O20)),"")</f>
        <v/>
      </c>
      <c r="N61" s="632" t="str">
        <f>IF($C$57=TRUE,OR(ISBLANK('2e) Realisierte Werte (Anlage)'!P20)),"")</f>
        <v/>
      </c>
      <c r="O61" s="632" t="str">
        <f>IF($C$57=TRUE,OR(ISBLANK('2e) Realisierte Werte (Anlage)'!Q20)),"")</f>
        <v/>
      </c>
      <c r="P61" s="632" t="str">
        <f>IF($C$57=TRUE,OR(ISBLANK('2e) Realisierte Werte (Anlage)'!R20)),"")</f>
        <v/>
      </c>
      <c r="Q61" s="632" t="str">
        <f>IF($C$57=TRUE,OR(ISBLANK('2e) Realisierte Werte (Anlage)'!S20)),"")</f>
        <v/>
      </c>
      <c r="R61" s="631" t="str">
        <f>IF($C$57=TRUE,OR(ISBLANK('2e) Realisierte Werte (Anlage)'!T20)),"")</f>
        <v/>
      </c>
      <c r="S61" s="637" t="str">
        <f>IF($C$57=TRUE,OR(ISBLANK('2e) Realisierte Werte (Anlage)'!U20)),"")</f>
        <v/>
      </c>
    </row>
    <row r="62" spans="2:19">
      <c r="B62" s="613" t="s">
        <v>492</v>
      </c>
      <c r="C62" s="625" t="str">
        <f>IF($C$57=TRUE,OR(ISBLANK('2e) Realisierte Werte (Anlage)'!E21)),"")</f>
        <v/>
      </c>
      <c r="D62" s="627" t="str">
        <f>IF($C$57=TRUE,OR(ISBLANK('2e) Realisierte Werte (Anlage)'!F21)),"")</f>
        <v/>
      </c>
      <c r="E62" s="627" t="str">
        <f>IF($C$57=TRUE,OR(ISBLANK('2e) Realisierte Werte (Anlage)'!G21)),"")</f>
        <v/>
      </c>
      <c r="F62" s="627" t="str">
        <f>IF($C$57=TRUE,OR(ISBLANK('2e) Realisierte Werte (Anlage)'!H21)),"")</f>
        <v/>
      </c>
      <c r="G62" s="627" t="str">
        <f>IF($C$57=TRUE,OR(ISBLANK('2e) Realisierte Werte (Anlage)'!I21)),"")</f>
        <v/>
      </c>
      <c r="H62" s="627" t="str">
        <f>IF($C$57=TRUE,OR(ISBLANK('2e) Realisierte Werte (Anlage)'!J21)),"")</f>
        <v/>
      </c>
      <c r="I62" s="627" t="str">
        <f>IF($C$57=TRUE,OR(ISBLANK('2e) Realisierte Werte (Anlage)'!K21)),"")</f>
        <v/>
      </c>
      <c r="J62" s="627" t="str">
        <f>IF($C$57=TRUE,OR(ISBLANK('2e) Realisierte Werte (Anlage)'!L21)),"")</f>
        <v/>
      </c>
      <c r="K62" s="627" t="str">
        <f>IF($C$57=TRUE,OR(ISBLANK('2e) Realisierte Werte (Anlage)'!M21)),"")</f>
        <v/>
      </c>
      <c r="L62" s="627" t="str">
        <f>IF($C$57=TRUE,OR(ISBLANK('2e) Realisierte Werte (Anlage)'!N21)),"")</f>
        <v/>
      </c>
      <c r="M62" s="627" t="str">
        <f>IF($C$57=TRUE,OR(ISBLANK('2e) Realisierte Werte (Anlage)'!O21)),"")</f>
        <v/>
      </c>
      <c r="N62" s="627" t="str">
        <f>IF($C$57=TRUE,OR(ISBLANK('2e) Realisierte Werte (Anlage)'!P21)),"")</f>
        <v/>
      </c>
      <c r="O62" s="627" t="str">
        <f>IF($C$57=TRUE,OR(ISBLANK('2e) Realisierte Werte (Anlage)'!Q21)),"")</f>
        <v/>
      </c>
      <c r="P62" s="627" t="str">
        <f>IF($C$57=TRUE,OR(ISBLANK('2e) Realisierte Werte (Anlage)'!R21)),"")</f>
        <v/>
      </c>
      <c r="Q62" s="627" t="str">
        <f>IF($C$57=TRUE,OR(ISBLANK('2e) Realisierte Werte (Anlage)'!S21)),"")</f>
        <v/>
      </c>
      <c r="R62" s="626" t="str">
        <f>IF($C$57=TRUE,OR(ISBLANK('2e) Realisierte Werte (Anlage)'!T21)),"")</f>
        <v/>
      </c>
      <c r="S62" s="629" t="str">
        <f>IF($C$57=TRUE,OR(ISBLANK('2e) Realisierte Werte (Anlage)'!U21)),"")</f>
        <v/>
      </c>
    </row>
    <row r="63" spans="2:19">
      <c r="B63" s="612" t="s">
        <v>493</v>
      </c>
      <c r="C63" s="630" t="str">
        <f>IF($C$57=TRUE,OR(ISBLANK('2e) Realisierte Werte (Anlage)'!E22)),"")</f>
        <v/>
      </c>
      <c r="D63" s="632" t="str">
        <f>IF($C$57=TRUE,OR(ISBLANK('2e) Realisierte Werte (Anlage)'!F22)),"")</f>
        <v/>
      </c>
      <c r="E63" s="632" t="str">
        <f>IF($C$57=TRUE,OR(ISBLANK('2e) Realisierte Werte (Anlage)'!G22)),"")</f>
        <v/>
      </c>
      <c r="F63" s="632" t="str">
        <f>IF($C$57=TRUE,OR(ISBLANK('2e) Realisierte Werte (Anlage)'!H22)),"")</f>
        <v/>
      </c>
      <c r="G63" s="632" t="str">
        <f>IF($C$57=TRUE,OR(ISBLANK('2e) Realisierte Werte (Anlage)'!I22)),"")</f>
        <v/>
      </c>
      <c r="H63" s="632" t="str">
        <f>IF($C$57=TRUE,OR(ISBLANK('2e) Realisierte Werte (Anlage)'!J22)),"")</f>
        <v/>
      </c>
      <c r="I63" s="632" t="str">
        <f>IF($C$57=TRUE,OR(ISBLANK('2e) Realisierte Werte (Anlage)'!K22)),"")</f>
        <v/>
      </c>
      <c r="J63" s="632" t="str">
        <f>IF($C$57=TRUE,OR(ISBLANK('2e) Realisierte Werte (Anlage)'!L22)),"")</f>
        <v/>
      </c>
      <c r="K63" s="632" t="str">
        <f>IF($C$57=TRUE,OR(ISBLANK('2e) Realisierte Werte (Anlage)'!M22)),"")</f>
        <v/>
      </c>
      <c r="L63" s="632" t="str">
        <f>IF($C$57=TRUE,OR(ISBLANK('2e) Realisierte Werte (Anlage)'!N22)),"")</f>
        <v/>
      </c>
      <c r="M63" s="632" t="str">
        <f>IF($C$57=TRUE,OR(ISBLANK('2e) Realisierte Werte (Anlage)'!O22)),"")</f>
        <v/>
      </c>
      <c r="N63" s="632" t="str">
        <f>IF($C$57=TRUE,OR(ISBLANK('2e) Realisierte Werte (Anlage)'!P22)),"")</f>
        <v/>
      </c>
      <c r="O63" s="632" t="str">
        <f>IF($C$57=TRUE,OR(ISBLANK('2e) Realisierte Werte (Anlage)'!Q22)),"")</f>
        <v/>
      </c>
      <c r="P63" s="632" t="str">
        <f>IF($C$57=TRUE,OR(ISBLANK('2e) Realisierte Werte (Anlage)'!R22)),"")</f>
        <v/>
      </c>
      <c r="Q63" s="632" t="str">
        <f>IF($C$57=TRUE,OR(ISBLANK('2e) Realisierte Werte (Anlage)'!S22)),"")</f>
        <v/>
      </c>
      <c r="R63" s="631" t="str">
        <f>IF($C$57=TRUE,OR(ISBLANK('2e) Realisierte Werte (Anlage)'!T22)),"")</f>
        <v/>
      </c>
      <c r="S63" s="637" t="str">
        <f>IF($C$57=TRUE,OR(ISBLANK('2e) Realisierte Werte (Anlage)'!U22)),"")</f>
        <v/>
      </c>
    </row>
    <row r="64" spans="2:19" ht="15" thickBot="1">
      <c r="B64" s="638" t="s">
        <v>494</v>
      </c>
      <c r="C64" s="639" t="str">
        <f>IF($C$57=TRUE,OR(ISBLANK('2e) Realisierte Werte (Anlage)'!E23)),"")</f>
        <v/>
      </c>
      <c r="D64" s="641" t="str">
        <f>IF($C$57=TRUE,OR(ISBLANK('2e) Realisierte Werte (Anlage)'!F23)),"")</f>
        <v/>
      </c>
      <c r="E64" s="641" t="str">
        <f>IF($C$57=TRUE,OR(ISBLANK('2e) Realisierte Werte (Anlage)'!G23)),"")</f>
        <v/>
      </c>
      <c r="F64" s="641" t="str">
        <f>IF($C$57=TRUE,OR(ISBLANK('2e) Realisierte Werte (Anlage)'!H23)),"")</f>
        <v/>
      </c>
      <c r="G64" s="641" t="str">
        <f>IF($C$57=TRUE,OR(ISBLANK('2e) Realisierte Werte (Anlage)'!I23)),"")</f>
        <v/>
      </c>
      <c r="H64" s="641" t="str">
        <f>IF($C$57=TRUE,OR(ISBLANK('2e) Realisierte Werte (Anlage)'!J23)),"")</f>
        <v/>
      </c>
      <c r="I64" s="641" t="str">
        <f>IF($C$57=TRUE,OR(ISBLANK('2e) Realisierte Werte (Anlage)'!K23)),"")</f>
        <v/>
      </c>
      <c r="J64" s="641" t="str">
        <f>IF($C$57=TRUE,OR(ISBLANK('2e) Realisierte Werte (Anlage)'!L23)),"")</f>
        <v/>
      </c>
      <c r="K64" s="641" t="str">
        <f>IF($C$57=TRUE,OR(ISBLANK('2e) Realisierte Werte (Anlage)'!M23)),"")</f>
        <v/>
      </c>
      <c r="L64" s="641" t="str">
        <f>IF($C$57=TRUE,OR(ISBLANK('2e) Realisierte Werte (Anlage)'!N23)),"")</f>
        <v/>
      </c>
      <c r="M64" s="641" t="str">
        <f>IF($C$57=TRUE,OR(ISBLANK('2e) Realisierte Werte (Anlage)'!O23)),"")</f>
        <v/>
      </c>
      <c r="N64" s="641" t="str">
        <f>IF($C$57=TRUE,OR(ISBLANK('2e) Realisierte Werte (Anlage)'!P23)),"")</f>
        <v/>
      </c>
      <c r="O64" s="641" t="str">
        <f>IF($C$57=TRUE,OR(ISBLANK('2e) Realisierte Werte (Anlage)'!Q23)),"")</f>
        <v/>
      </c>
      <c r="P64" s="641" t="str">
        <f>IF($C$57=TRUE,OR(ISBLANK('2e) Realisierte Werte (Anlage)'!R23)),"")</f>
        <v/>
      </c>
      <c r="Q64" s="641" t="str">
        <f>IF($C$57=TRUE,OR(ISBLANK('2e) Realisierte Werte (Anlage)'!S23)),"")</f>
        <v/>
      </c>
      <c r="R64" s="640" t="str">
        <f>IF($C$57=TRUE,OR(ISBLANK('2e) Realisierte Werte (Anlage)'!T23)),"")</f>
        <v/>
      </c>
      <c r="S64" s="648" t="str">
        <f>IF($C$57=TRUE,OR(ISBLANK('2e) Realisierte Werte (Anlage)'!U23)),"")</f>
        <v/>
      </c>
    </row>
    <row r="65" spans="2:19">
      <c r="B65" s="611" t="s">
        <v>479</v>
      </c>
      <c r="C65" s="616">
        <f>IF(AND(C29=TRUE,C58=TRUE),1,0)</f>
        <v>0</v>
      </c>
      <c r="D65" s="618">
        <f t="shared" ref="D65:S65" si="11">IF(AND(D29=TRUE,D58=TRUE),1,0)</f>
        <v>0</v>
      </c>
      <c r="E65" s="618">
        <f t="shared" si="11"/>
        <v>0</v>
      </c>
      <c r="F65" s="618">
        <f t="shared" si="11"/>
        <v>0</v>
      </c>
      <c r="G65" s="618">
        <f t="shared" si="11"/>
        <v>0</v>
      </c>
      <c r="H65" s="618">
        <f t="shared" si="11"/>
        <v>0</v>
      </c>
      <c r="I65" s="618">
        <f t="shared" si="11"/>
        <v>0</v>
      </c>
      <c r="J65" s="618">
        <f t="shared" si="11"/>
        <v>0</v>
      </c>
      <c r="K65" s="618">
        <f t="shared" si="11"/>
        <v>0</v>
      </c>
      <c r="L65" s="618">
        <f t="shared" si="11"/>
        <v>0</v>
      </c>
      <c r="M65" s="618">
        <f t="shared" si="11"/>
        <v>0</v>
      </c>
      <c r="N65" s="618">
        <f t="shared" si="11"/>
        <v>0</v>
      </c>
      <c r="O65" s="618">
        <f t="shared" si="11"/>
        <v>0</v>
      </c>
      <c r="P65" s="618">
        <f t="shared" si="11"/>
        <v>0</v>
      </c>
      <c r="Q65" s="618">
        <f t="shared" si="11"/>
        <v>0</v>
      </c>
      <c r="R65" s="618">
        <f t="shared" si="11"/>
        <v>0</v>
      </c>
      <c r="S65" s="619">
        <f t="shared" si="11"/>
        <v>0</v>
      </c>
    </row>
    <row r="66" spans="2:19">
      <c r="B66" s="612" t="s">
        <v>480</v>
      </c>
      <c r="C66" s="630">
        <f t="shared" ref="C66:C71" si="12">IF(AND($C32=FALSE,C29=TRUE,C59=TRUE),1,0)</f>
        <v>0</v>
      </c>
      <c r="D66" s="632">
        <f t="shared" ref="D66:S66" si="13">IF(AND($C32=FALSE,D29=TRUE,D59=TRUE),1,0)</f>
        <v>0</v>
      </c>
      <c r="E66" s="632">
        <f t="shared" si="13"/>
        <v>0</v>
      </c>
      <c r="F66" s="632">
        <f t="shared" si="13"/>
        <v>0</v>
      </c>
      <c r="G66" s="632">
        <f t="shared" si="13"/>
        <v>0</v>
      </c>
      <c r="H66" s="632">
        <f t="shared" si="13"/>
        <v>0</v>
      </c>
      <c r="I66" s="632">
        <f t="shared" si="13"/>
        <v>0</v>
      </c>
      <c r="J66" s="632">
        <f t="shared" si="13"/>
        <v>0</v>
      </c>
      <c r="K66" s="632">
        <f t="shared" si="13"/>
        <v>0</v>
      </c>
      <c r="L66" s="632">
        <f t="shared" si="13"/>
        <v>0</v>
      </c>
      <c r="M66" s="632">
        <f t="shared" si="13"/>
        <v>0</v>
      </c>
      <c r="N66" s="632">
        <f t="shared" si="13"/>
        <v>0</v>
      </c>
      <c r="O66" s="632">
        <f t="shared" si="13"/>
        <v>0</v>
      </c>
      <c r="P66" s="632">
        <f t="shared" si="13"/>
        <v>0</v>
      </c>
      <c r="Q66" s="632">
        <f t="shared" si="13"/>
        <v>0</v>
      </c>
      <c r="R66" s="632">
        <f t="shared" si="13"/>
        <v>0</v>
      </c>
      <c r="S66" s="637">
        <f t="shared" si="13"/>
        <v>0</v>
      </c>
    </row>
    <row r="67" spans="2:19">
      <c r="B67" s="613" t="s">
        <v>481</v>
      </c>
      <c r="C67" s="625">
        <f t="shared" si="12"/>
        <v>0</v>
      </c>
      <c r="D67" s="627">
        <f t="shared" ref="D67:S67" si="14">IF(AND($C33=FALSE,D30=TRUE,D60=TRUE),1,0)</f>
        <v>0</v>
      </c>
      <c r="E67" s="627">
        <f t="shared" si="14"/>
        <v>0</v>
      </c>
      <c r="F67" s="627">
        <f t="shared" si="14"/>
        <v>0</v>
      </c>
      <c r="G67" s="627">
        <f t="shared" si="14"/>
        <v>0</v>
      </c>
      <c r="H67" s="627">
        <f t="shared" si="14"/>
        <v>0</v>
      </c>
      <c r="I67" s="627">
        <f t="shared" si="14"/>
        <v>0</v>
      </c>
      <c r="J67" s="627">
        <f t="shared" si="14"/>
        <v>0</v>
      </c>
      <c r="K67" s="627">
        <f t="shared" si="14"/>
        <v>0</v>
      </c>
      <c r="L67" s="627">
        <f t="shared" si="14"/>
        <v>0</v>
      </c>
      <c r="M67" s="627">
        <f t="shared" si="14"/>
        <v>0</v>
      </c>
      <c r="N67" s="627">
        <f t="shared" si="14"/>
        <v>0</v>
      </c>
      <c r="O67" s="627">
        <f t="shared" si="14"/>
        <v>0</v>
      </c>
      <c r="P67" s="627">
        <f t="shared" si="14"/>
        <v>0</v>
      </c>
      <c r="Q67" s="627">
        <f t="shared" si="14"/>
        <v>0</v>
      </c>
      <c r="R67" s="627">
        <f t="shared" si="14"/>
        <v>0</v>
      </c>
      <c r="S67" s="629">
        <f t="shared" si="14"/>
        <v>0</v>
      </c>
    </row>
    <row r="68" spans="2:19">
      <c r="B68" s="612" t="s">
        <v>482</v>
      </c>
      <c r="C68" s="630">
        <f t="shared" si="12"/>
        <v>0</v>
      </c>
      <c r="D68" s="632">
        <f t="shared" ref="D68:S68" si="15">IF(AND($C34=FALSE,D31=TRUE,D61=TRUE),1,0)</f>
        <v>0</v>
      </c>
      <c r="E68" s="632">
        <f t="shared" si="15"/>
        <v>0</v>
      </c>
      <c r="F68" s="632">
        <f t="shared" si="15"/>
        <v>0</v>
      </c>
      <c r="G68" s="632">
        <f t="shared" si="15"/>
        <v>0</v>
      </c>
      <c r="H68" s="632">
        <f t="shared" si="15"/>
        <v>0</v>
      </c>
      <c r="I68" s="632">
        <f t="shared" si="15"/>
        <v>0</v>
      </c>
      <c r="J68" s="632">
        <f t="shared" si="15"/>
        <v>0</v>
      </c>
      <c r="K68" s="632">
        <f t="shared" si="15"/>
        <v>0</v>
      </c>
      <c r="L68" s="632">
        <f t="shared" si="15"/>
        <v>0</v>
      </c>
      <c r="M68" s="632">
        <f t="shared" si="15"/>
        <v>0</v>
      </c>
      <c r="N68" s="632">
        <f t="shared" si="15"/>
        <v>0</v>
      </c>
      <c r="O68" s="632">
        <f t="shared" si="15"/>
        <v>0</v>
      </c>
      <c r="P68" s="632">
        <f t="shared" si="15"/>
        <v>0</v>
      </c>
      <c r="Q68" s="632">
        <f t="shared" si="15"/>
        <v>0</v>
      </c>
      <c r="R68" s="632">
        <f t="shared" si="15"/>
        <v>0</v>
      </c>
      <c r="S68" s="637">
        <f t="shared" si="15"/>
        <v>0</v>
      </c>
    </row>
    <row r="69" spans="2:19">
      <c r="B69" s="613" t="s">
        <v>483</v>
      </c>
      <c r="C69" s="625">
        <f t="shared" si="12"/>
        <v>0</v>
      </c>
      <c r="D69" s="627">
        <f t="shared" ref="D69:S69" si="16">IF(AND($C35=FALSE,D32=TRUE,D62=TRUE),1,0)</f>
        <v>0</v>
      </c>
      <c r="E69" s="627">
        <f t="shared" si="16"/>
        <v>0</v>
      </c>
      <c r="F69" s="627">
        <f t="shared" si="16"/>
        <v>0</v>
      </c>
      <c r="G69" s="627">
        <f t="shared" si="16"/>
        <v>0</v>
      </c>
      <c r="H69" s="627">
        <f t="shared" si="16"/>
        <v>0</v>
      </c>
      <c r="I69" s="627">
        <f t="shared" si="16"/>
        <v>0</v>
      </c>
      <c r="J69" s="627">
        <f t="shared" si="16"/>
        <v>0</v>
      </c>
      <c r="K69" s="627">
        <f t="shared" si="16"/>
        <v>0</v>
      </c>
      <c r="L69" s="627">
        <f t="shared" si="16"/>
        <v>0</v>
      </c>
      <c r="M69" s="627">
        <f t="shared" si="16"/>
        <v>0</v>
      </c>
      <c r="N69" s="627">
        <f t="shared" si="16"/>
        <v>0</v>
      </c>
      <c r="O69" s="627">
        <f t="shared" si="16"/>
        <v>0</v>
      </c>
      <c r="P69" s="627">
        <f t="shared" si="16"/>
        <v>0</v>
      </c>
      <c r="Q69" s="627">
        <f t="shared" si="16"/>
        <v>0</v>
      </c>
      <c r="R69" s="627">
        <f t="shared" si="16"/>
        <v>0</v>
      </c>
      <c r="S69" s="629">
        <f t="shared" si="16"/>
        <v>0</v>
      </c>
    </row>
    <row r="70" spans="2:19">
      <c r="B70" s="612" t="s">
        <v>484</v>
      </c>
      <c r="C70" s="630">
        <f t="shared" si="12"/>
        <v>0</v>
      </c>
      <c r="D70" s="632">
        <f t="shared" ref="D70:S70" si="17">IF(AND($C36=FALSE,D33=TRUE,D63=TRUE),1,0)</f>
        <v>0</v>
      </c>
      <c r="E70" s="632">
        <f t="shared" si="17"/>
        <v>0</v>
      </c>
      <c r="F70" s="632">
        <f t="shared" si="17"/>
        <v>0</v>
      </c>
      <c r="G70" s="632">
        <f t="shared" si="17"/>
        <v>0</v>
      </c>
      <c r="H70" s="632">
        <f t="shared" si="17"/>
        <v>0</v>
      </c>
      <c r="I70" s="632">
        <f t="shared" si="17"/>
        <v>0</v>
      </c>
      <c r="J70" s="632">
        <f t="shared" si="17"/>
        <v>0</v>
      </c>
      <c r="K70" s="632">
        <f t="shared" si="17"/>
        <v>0</v>
      </c>
      <c r="L70" s="632">
        <f t="shared" si="17"/>
        <v>0</v>
      </c>
      <c r="M70" s="632">
        <f t="shared" si="17"/>
        <v>0</v>
      </c>
      <c r="N70" s="632">
        <f t="shared" si="17"/>
        <v>0</v>
      </c>
      <c r="O70" s="632">
        <f t="shared" si="17"/>
        <v>0</v>
      </c>
      <c r="P70" s="632">
        <f t="shared" si="17"/>
        <v>0</v>
      </c>
      <c r="Q70" s="632">
        <f t="shared" si="17"/>
        <v>0</v>
      </c>
      <c r="R70" s="632">
        <f t="shared" si="17"/>
        <v>0</v>
      </c>
      <c r="S70" s="637">
        <f t="shared" si="17"/>
        <v>0</v>
      </c>
    </row>
    <row r="71" spans="2:19" ht="15" thickBot="1">
      <c r="B71" s="638" t="s">
        <v>485</v>
      </c>
      <c r="C71" s="639">
        <f t="shared" si="12"/>
        <v>0</v>
      </c>
      <c r="D71" s="641">
        <f t="shared" ref="D71:S71" si="18">IF(AND($C37=FALSE,D34=TRUE,D64=TRUE),1,0)</f>
        <v>0</v>
      </c>
      <c r="E71" s="641">
        <f t="shared" si="18"/>
        <v>0</v>
      </c>
      <c r="F71" s="641">
        <f t="shared" si="18"/>
        <v>0</v>
      </c>
      <c r="G71" s="641">
        <f t="shared" si="18"/>
        <v>0</v>
      </c>
      <c r="H71" s="641">
        <f t="shared" si="18"/>
        <v>0</v>
      </c>
      <c r="I71" s="641">
        <f t="shared" si="18"/>
        <v>0</v>
      </c>
      <c r="J71" s="641">
        <f t="shared" si="18"/>
        <v>0</v>
      </c>
      <c r="K71" s="641">
        <f t="shared" si="18"/>
        <v>0</v>
      </c>
      <c r="L71" s="641">
        <f t="shared" si="18"/>
        <v>0</v>
      </c>
      <c r="M71" s="641">
        <f t="shared" si="18"/>
        <v>0</v>
      </c>
      <c r="N71" s="641">
        <f t="shared" si="18"/>
        <v>0</v>
      </c>
      <c r="O71" s="641">
        <f t="shared" si="18"/>
        <v>0</v>
      </c>
      <c r="P71" s="641">
        <f t="shared" si="18"/>
        <v>0</v>
      </c>
      <c r="Q71" s="641">
        <f t="shared" si="18"/>
        <v>0</v>
      </c>
      <c r="R71" s="641">
        <f t="shared" si="18"/>
        <v>0</v>
      </c>
      <c r="S71" s="648">
        <f t="shared" si="18"/>
        <v>0</v>
      </c>
    </row>
    <row r="72" spans="2:19" ht="15" thickBot="1"/>
    <row r="73" spans="2:19" ht="15" thickBot="1">
      <c r="B73" s="604" t="s">
        <v>495</v>
      </c>
    </row>
    <row r="74" spans="2:19" ht="15" thickBot="1">
      <c r="B74" s="651" t="s">
        <v>496</v>
      </c>
      <c r="C74" s="606">
        <f>IF($C$57=TRUE,IF(AND(C29=TRUE,OR(ISBLANK('2e) Realisierte Werte (Anlage)'!E119))=TRUE),1,0),0)</f>
        <v>0</v>
      </c>
      <c r="D74" s="607">
        <f>IF($C$57=TRUE,IF(AND(D29=TRUE,OR(ISBLANK('2e) Realisierte Werte (Anlage)'!F119))=TRUE),1,0),0)</f>
        <v>0</v>
      </c>
      <c r="E74" s="607">
        <f>IF($C$57=TRUE,IF(AND(E29=TRUE,OR(ISBLANK('2e) Realisierte Werte (Anlage)'!G119))=TRUE),1,0),0)</f>
        <v>0</v>
      </c>
      <c r="F74" s="607">
        <f>IF($C$57=TRUE,IF(AND(F29=TRUE,OR(ISBLANK('2e) Realisierte Werte (Anlage)'!H119))=TRUE),1,0),0)</f>
        <v>0</v>
      </c>
      <c r="G74" s="607">
        <f>IF($C$57=TRUE,IF(AND(G29=TRUE,OR(ISBLANK('2e) Realisierte Werte (Anlage)'!I119))=TRUE),1,0),0)</f>
        <v>0</v>
      </c>
      <c r="H74" s="607">
        <f>IF($C$57=TRUE,IF(AND(H29=TRUE,OR(ISBLANK('2e) Realisierte Werte (Anlage)'!J119))=TRUE),1,0),0)</f>
        <v>0</v>
      </c>
      <c r="I74" s="607">
        <f>IF($C$57=TRUE,IF(AND(I29=TRUE,OR(ISBLANK('2e) Realisierte Werte (Anlage)'!K119))=TRUE),1,0),0)</f>
        <v>0</v>
      </c>
      <c r="J74" s="607">
        <f>IF($C$57=TRUE,IF(AND(J29=TRUE,OR(ISBLANK('2e) Realisierte Werte (Anlage)'!L119))=TRUE),1,0),0)</f>
        <v>0</v>
      </c>
      <c r="K74" s="607">
        <f>IF($C$57=TRUE,IF(AND(K29=TRUE,OR(ISBLANK('2e) Realisierte Werte (Anlage)'!M119))=TRUE),1,0),0)</f>
        <v>0</v>
      </c>
      <c r="L74" s="607">
        <f>IF($C$57=TRUE,IF(AND(L29=TRUE,OR(ISBLANK('2e) Realisierte Werte (Anlage)'!N119))=TRUE),1,0),0)</f>
        <v>0</v>
      </c>
      <c r="M74" s="607">
        <f>IF($C$57=TRUE,IF(AND(M29=TRUE,OR(ISBLANK('2e) Realisierte Werte (Anlage)'!O119))=TRUE),1,0),0)</f>
        <v>0</v>
      </c>
      <c r="N74" s="607">
        <f>IF($C$57=TRUE,IF(AND(N29=TRUE,OR(ISBLANK('2e) Realisierte Werte (Anlage)'!P119))=TRUE),1,0),0)</f>
        <v>0</v>
      </c>
      <c r="O74" s="607">
        <f>IF($C$57=TRUE,IF(AND(O29=TRUE,OR(ISBLANK('2e) Realisierte Werte (Anlage)'!Q119))=TRUE),1,0),0)</f>
        <v>0</v>
      </c>
      <c r="P74" s="607">
        <f>IF($C$57=TRUE,IF(AND(P29=TRUE,OR(ISBLANK('2e) Realisierte Werte (Anlage)'!R119))=TRUE),1,0),0)</f>
        <v>0</v>
      </c>
      <c r="Q74" s="607">
        <f>IF($C$57=TRUE,IF(AND(Q29=TRUE,OR(ISBLANK('2e) Realisierte Werte (Anlage)'!S119))=TRUE),1,0),0)</f>
        <v>0</v>
      </c>
      <c r="R74" s="607">
        <f>IF($C$57=TRUE,IF(AND(R29=TRUE,OR(ISBLANK('2e) Realisierte Werte (Anlage)'!T119))=TRUE),1,0),0)</f>
        <v>0</v>
      </c>
      <c r="S74" s="652">
        <f>IF($C$57=TRUE,IF(AND(S29=TRUE,OR(ISBLANK('2e) Realisierte Werte (Anlage)'!U119))=TRUE),1,0),0)</f>
        <v>0</v>
      </c>
    </row>
    <row r="75" spans="2:19"/>
    <row r="156" spans="5:21" hidden="1">
      <c r="E156" s="582">
        <f t="shared" ref="E156:U156" si="19">E6</f>
        <v>0</v>
      </c>
      <c r="F156" s="582">
        <f t="shared" si="19"/>
        <v>0</v>
      </c>
      <c r="G156" s="582">
        <f t="shared" si="19"/>
        <v>0</v>
      </c>
      <c r="H156" s="582">
        <f t="shared" si="19"/>
        <v>0</v>
      </c>
      <c r="I156" s="582">
        <f t="shared" si="19"/>
        <v>0</v>
      </c>
      <c r="J156" s="582">
        <f t="shared" si="19"/>
        <v>0</v>
      </c>
      <c r="K156" s="582">
        <f t="shared" si="19"/>
        <v>0</v>
      </c>
      <c r="L156" s="582">
        <f t="shared" si="19"/>
        <v>0</v>
      </c>
      <c r="M156" s="582">
        <f t="shared" si="19"/>
        <v>0</v>
      </c>
      <c r="N156" s="582">
        <f t="shared" si="19"/>
        <v>0</v>
      </c>
      <c r="O156" s="582">
        <f t="shared" si="19"/>
        <v>0</v>
      </c>
      <c r="P156" s="582">
        <f t="shared" si="19"/>
        <v>0</v>
      </c>
      <c r="Q156" s="582">
        <f t="shared" si="19"/>
        <v>0</v>
      </c>
      <c r="R156" s="582">
        <f t="shared" si="19"/>
        <v>0</v>
      </c>
      <c r="U156" s="582">
        <f t="shared" si="19"/>
        <v>0</v>
      </c>
    </row>
    <row r="162" spans="5:21" hidden="1">
      <c r="E162" s="582">
        <f t="shared" ref="E162:U162" si="20">E6</f>
        <v>0</v>
      </c>
      <c r="F162" s="582">
        <f t="shared" si="20"/>
        <v>0</v>
      </c>
      <c r="G162" s="582">
        <f t="shared" si="20"/>
        <v>0</v>
      </c>
      <c r="H162" s="582">
        <f t="shared" si="20"/>
        <v>0</v>
      </c>
      <c r="I162" s="582">
        <f t="shared" si="20"/>
        <v>0</v>
      </c>
      <c r="J162" s="582">
        <f t="shared" si="20"/>
        <v>0</v>
      </c>
      <c r="K162" s="582">
        <f t="shared" si="20"/>
        <v>0</v>
      </c>
      <c r="L162" s="582">
        <f t="shared" si="20"/>
        <v>0</v>
      </c>
      <c r="M162" s="582">
        <f t="shared" si="20"/>
        <v>0</v>
      </c>
      <c r="N162" s="582">
        <f t="shared" si="20"/>
        <v>0</v>
      </c>
      <c r="O162" s="582">
        <f t="shared" si="20"/>
        <v>0</v>
      </c>
      <c r="P162" s="582">
        <f t="shared" si="20"/>
        <v>0</v>
      </c>
      <c r="Q162" s="582">
        <f t="shared" si="20"/>
        <v>0</v>
      </c>
      <c r="R162" s="582">
        <f t="shared" si="20"/>
        <v>0</v>
      </c>
      <c r="U162" s="582">
        <f t="shared" si="20"/>
        <v>0</v>
      </c>
    </row>
    <row r="171" spans="5:21" hidden="1">
      <c r="E171" s="582">
        <f t="shared" ref="E171:U171" si="21">E6</f>
        <v>0</v>
      </c>
      <c r="F171" s="582">
        <f t="shared" si="21"/>
        <v>0</v>
      </c>
      <c r="G171" s="582">
        <f t="shared" si="21"/>
        <v>0</v>
      </c>
      <c r="H171" s="582">
        <f t="shared" si="21"/>
        <v>0</v>
      </c>
      <c r="I171" s="582">
        <f t="shared" si="21"/>
        <v>0</v>
      </c>
      <c r="J171" s="582">
        <f t="shared" si="21"/>
        <v>0</v>
      </c>
      <c r="K171" s="582">
        <f t="shared" si="21"/>
        <v>0</v>
      </c>
      <c r="L171" s="582">
        <f t="shared" si="21"/>
        <v>0</v>
      </c>
      <c r="M171" s="582">
        <f t="shared" si="21"/>
        <v>0</v>
      </c>
      <c r="N171" s="582">
        <f t="shared" si="21"/>
        <v>0</v>
      </c>
      <c r="O171" s="582">
        <f t="shared" si="21"/>
        <v>0</v>
      </c>
      <c r="P171" s="582">
        <f t="shared" si="21"/>
        <v>0</v>
      </c>
      <c r="Q171" s="582">
        <f t="shared" si="21"/>
        <v>0</v>
      </c>
      <c r="R171" s="582">
        <f t="shared" si="21"/>
        <v>0</v>
      </c>
      <c r="U171" s="582">
        <f t="shared" si="21"/>
        <v>0</v>
      </c>
    </row>
    <row r="188" spans="5:21" hidden="1">
      <c r="E188" s="582">
        <f t="shared" ref="E188:U188" si="22">E6</f>
        <v>0</v>
      </c>
      <c r="F188" s="582">
        <f t="shared" si="22"/>
        <v>0</v>
      </c>
      <c r="G188" s="582">
        <f t="shared" si="22"/>
        <v>0</v>
      </c>
      <c r="H188" s="582">
        <f t="shared" si="22"/>
        <v>0</v>
      </c>
      <c r="I188" s="582">
        <f t="shared" si="22"/>
        <v>0</v>
      </c>
      <c r="J188" s="582">
        <f t="shared" si="22"/>
        <v>0</v>
      </c>
      <c r="K188" s="582">
        <f t="shared" si="22"/>
        <v>0</v>
      </c>
      <c r="L188" s="582">
        <f t="shared" si="22"/>
        <v>0</v>
      </c>
      <c r="M188" s="582">
        <f t="shared" si="22"/>
        <v>0</v>
      </c>
      <c r="N188" s="582">
        <f t="shared" si="22"/>
        <v>0</v>
      </c>
      <c r="O188" s="582">
        <f t="shared" si="22"/>
        <v>0</v>
      </c>
      <c r="P188" s="582">
        <f t="shared" si="22"/>
        <v>0</v>
      </c>
      <c r="Q188" s="582">
        <f t="shared" si="22"/>
        <v>0</v>
      </c>
      <c r="R188" s="582">
        <f t="shared" si="22"/>
        <v>0</v>
      </c>
      <c r="U188" s="582">
        <f t="shared" si="22"/>
        <v>0</v>
      </c>
    </row>
    <row r="197" spans="5:21" hidden="1">
      <c r="E197" s="582">
        <f t="shared" ref="E197:U197" si="23">E6</f>
        <v>0</v>
      </c>
      <c r="F197" s="582">
        <f t="shared" si="23"/>
        <v>0</v>
      </c>
      <c r="G197" s="582">
        <f t="shared" si="23"/>
        <v>0</v>
      </c>
      <c r="H197" s="582">
        <f t="shared" si="23"/>
        <v>0</v>
      </c>
      <c r="I197" s="582">
        <f t="shared" si="23"/>
        <v>0</v>
      </c>
      <c r="J197" s="582">
        <f t="shared" si="23"/>
        <v>0</v>
      </c>
      <c r="K197" s="582">
        <f t="shared" si="23"/>
        <v>0</v>
      </c>
      <c r="L197" s="582">
        <f t="shared" si="23"/>
        <v>0</v>
      </c>
      <c r="M197" s="582">
        <f t="shared" si="23"/>
        <v>0</v>
      </c>
      <c r="N197" s="582">
        <f t="shared" si="23"/>
        <v>0</v>
      </c>
      <c r="O197" s="582">
        <f t="shared" si="23"/>
        <v>0</v>
      </c>
      <c r="P197" s="582">
        <f t="shared" si="23"/>
        <v>0</v>
      </c>
      <c r="Q197" s="582">
        <f t="shared" si="23"/>
        <v>0</v>
      </c>
      <c r="R197" s="582">
        <f t="shared" si="23"/>
        <v>0</v>
      </c>
      <c r="U197" s="582">
        <f t="shared" si="23"/>
        <v>0</v>
      </c>
    </row>
    <row r="207" spans="5:21" hidden="1">
      <c r="E207" s="582">
        <f t="shared" ref="E207:U207" si="24">E6</f>
        <v>0</v>
      </c>
      <c r="F207" s="582">
        <f t="shared" si="24"/>
        <v>0</v>
      </c>
      <c r="G207" s="582">
        <f t="shared" si="24"/>
        <v>0</v>
      </c>
      <c r="H207" s="582">
        <f t="shared" si="24"/>
        <v>0</v>
      </c>
      <c r="I207" s="582">
        <f t="shared" si="24"/>
        <v>0</v>
      </c>
      <c r="J207" s="582">
        <f t="shared" si="24"/>
        <v>0</v>
      </c>
      <c r="K207" s="582">
        <f t="shared" si="24"/>
        <v>0</v>
      </c>
      <c r="L207" s="582">
        <f t="shared" si="24"/>
        <v>0</v>
      </c>
      <c r="M207" s="582">
        <f t="shared" si="24"/>
        <v>0</v>
      </c>
      <c r="N207" s="582">
        <f t="shared" si="24"/>
        <v>0</v>
      </c>
      <c r="O207" s="582">
        <f t="shared" si="24"/>
        <v>0</v>
      </c>
      <c r="P207" s="582">
        <f t="shared" si="24"/>
        <v>0</v>
      </c>
      <c r="Q207" s="582">
        <f t="shared" si="24"/>
        <v>0</v>
      </c>
      <c r="R207" s="582">
        <f t="shared" si="24"/>
        <v>0</v>
      </c>
      <c r="U207" s="582">
        <f t="shared" si="24"/>
        <v>0</v>
      </c>
    </row>
    <row r="214" spans="5:21" hidden="1">
      <c r="E214" s="582">
        <f t="shared" ref="E214:U214" si="25">E6</f>
        <v>0</v>
      </c>
      <c r="F214" s="582">
        <f t="shared" si="25"/>
        <v>0</v>
      </c>
      <c r="G214" s="582">
        <f t="shared" si="25"/>
        <v>0</v>
      </c>
      <c r="H214" s="582">
        <f t="shared" si="25"/>
        <v>0</v>
      </c>
      <c r="I214" s="582">
        <f t="shared" si="25"/>
        <v>0</v>
      </c>
      <c r="J214" s="582">
        <f t="shared" si="25"/>
        <v>0</v>
      </c>
      <c r="K214" s="582">
        <f t="shared" si="25"/>
        <v>0</v>
      </c>
      <c r="L214" s="582">
        <f t="shared" si="25"/>
        <v>0</v>
      </c>
      <c r="M214" s="582">
        <f t="shared" si="25"/>
        <v>0</v>
      </c>
      <c r="N214" s="582">
        <f t="shared" si="25"/>
        <v>0</v>
      </c>
      <c r="O214" s="582">
        <f t="shared" si="25"/>
        <v>0</v>
      </c>
      <c r="P214" s="582">
        <f t="shared" si="25"/>
        <v>0</v>
      </c>
      <c r="Q214" s="582">
        <f t="shared" si="25"/>
        <v>0</v>
      </c>
      <c r="R214" s="582">
        <f t="shared" si="25"/>
        <v>0</v>
      </c>
      <c r="U214" s="582">
        <f t="shared" si="25"/>
        <v>0</v>
      </c>
    </row>
    <row r="222" spans="5:21" hidden="1">
      <c r="E222" s="582">
        <f t="shared" ref="E222:U222" si="26">E6</f>
        <v>0</v>
      </c>
      <c r="F222" s="582">
        <f t="shared" si="26"/>
        <v>0</v>
      </c>
      <c r="G222" s="582">
        <f t="shared" si="26"/>
        <v>0</v>
      </c>
      <c r="H222" s="582">
        <f t="shared" si="26"/>
        <v>0</v>
      </c>
      <c r="I222" s="582">
        <f t="shared" si="26"/>
        <v>0</v>
      </c>
      <c r="J222" s="582">
        <f t="shared" si="26"/>
        <v>0</v>
      </c>
      <c r="K222" s="582">
        <f t="shared" si="26"/>
        <v>0</v>
      </c>
      <c r="L222" s="582">
        <f t="shared" si="26"/>
        <v>0</v>
      </c>
      <c r="M222" s="582">
        <f t="shared" si="26"/>
        <v>0</v>
      </c>
      <c r="N222" s="582">
        <f t="shared" si="26"/>
        <v>0</v>
      </c>
      <c r="O222" s="582">
        <f t="shared" si="26"/>
        <v>0</v>
      </c>
      <c r="P222" s="582">
        <f t="shared" si="26"/>
        <v>0</v>
      </c>
      <c r="Q222" s="582">
        <f t="shared" si="26"/>
        <v>0</v>
      </c>
      <c r="R222" s="582">
        <f t="shared" si="26"/>
        <v>0</v>
      </c>
      <c r="U222" s="582">
        <f t="shared" si="26"/>
        <v>0</v>
      </c>
    </row>
    <row r="230" spans="5:21" hidden="1">
      <c r="E230" s="582">
        <f t="shared" ref="E230:U230" si="27">E6</f>
        <v>0</v>
      </c>
      <c r="F230" s="582">
        <f t="shared" si="27"/>
        <v>0</v>
      </c>
      <c r="G230" s="582">
        <f t="shared" si="27"/>
        <v>0</v>
      </c>
      <c r="H230" s="582">
        <f t="shared" si="27"/>
        <v>0</v>
      </c>
      <c r="I230" s="582">
        <f t="shared" si="27"/>
        <v>0</v>
      </c>
      <c r="J230" s="582">
        <f t="shared" si="27"/>
        <v>0</v>
      </c>
      <c r="K230" s="582">
        <f t="shared" si="27"/>
        <v>0</v>
      </c>
      <c r="L230" s="582">
        <f t="shared" si="27"/>
        <v>0</v>
      </c>
      <c r="M230" s="582">
        <f t="shared" si="27"/>
        <v>0</v>
      </c>
      <c r="N230" s="582">
        <f t="shared" si="27"/>
        <v>0</v>
      </c>
      <c r="O230" s="582">
        <f t="shared" si="27"/>
        <v>0</v>
      </c>
      <c r="P230" s="582">
        <f t="shared" si="27"/>
        <v>0</v>
      </c>
      <c r="Q230" s="582">
        <f t="shared" si="27"/>
        <v>0</v>
      </c>
      <c r="R230" s="582">
        <f t="shared" si="27"/>
        <v>0</v>
      </c>
      <c r="U230" s="582">
        <f t="shared" si="27"/>
        <v>0</v>
      </c>
    </row>
    <row r="238" spans="5:21" hidden="1">
      <c r="E238" s="582">
        <f t="shared" ref="E238:U238" si="28">E6</f>
        <v>0</v>
      </c>
      <c r="F238" s="582">
        <f t="shared" si="28"/>
        <v>0</v>
      </c>
      <c r="G238" s="582">
        <f t="shared" si="28"/>
        <v>0</v>
      </c>
      <c r="H238" s="582">
        <f t="shared" si="28"/>
        <v>0</v>
      </c>
      <c r="I238" s="582">
        <f t="shared" si="28"/>
        <v>0</v>
      </c>
      <c r="J238" s="582">
        <f t="shared" si="28"/>
        <v>0</v>
      </c>
      <c r="K238" s="582">
        <f t="shared" si="28"/>
        <v>0</v>
      </c>
      <c r="L238" s="582">
        <f t="shared" si="28"/>
        <v>0</v>
      </c>
      <c r="M238" s="582">
        <f t="shared" si="28"/>
        <v>0</v>
      </c>
      <c r="N238" s="582">
        <f t="shared" si="28"/>
        <v>0</v>
      </c>
      <c r="O238" s="582">
        <f t="shared" si="28"/>
        <v>0</v>
      </c>
      <c r="P238" s="582">
        <f t="shared" si="28"/>
        <v>0</v>
      </c>
      <c r="Q238" s="582">
        <f t="shared" si="28"/>
        <v>0</v>
      </c>
      <c r="R238" s="582">
        <f t="shared" si="28"/>
        <v>0</v>
      </c>
      <c r="U238" s="582">
        <f t="shared" si="28"/>
        <v>0</v>
      </c>
    </row>
    <row r="246" spans="5:21" hidden="1">
      <c r="E246" s="582">
        <f t="shared" ref="E246:U246" si="29">E6</f>
        <v>0</v>
      </c>
      <c r="F246" s="582">
        <f t="shared" si="29"/>
        <v>0</v>
      </c>
      <c r="G246" s="582">
        <f t="shared" si="29"/>
        <v>0</v>
      </c>
      <c r="H246" s="582">
        <f t="shared" si="29"/>
        <v>0</v>
      </c>
      <c r="I246" s="582">
        <f t="shared" si="29"/>
        <v>0</v>
      </c>
      <c r="J246" s="582">
        <f t="shared" si="29"/>
        <v>0</v>
      </c>
      <c r="K246" s="582">
        <f t="shared" si="29"/>
        <v>0</v>
      </c>
      <c r="L246" s="582">
        <f t="shared" si="29"/>
        <v>0</v>
      </c>
      <c r="M246" s="582">
        <f t="shared" si="29"/>
        <v>0</v>
      </c>
      <c r="N246" s="582">
        <f t="shared" si="29"/>
        <v>0</v>
      </c>
      <c r="O246" s="582">
        <f t="shared" si="29"/>
        <v>0</v>
      </c>
      <c r="P246" s="582">
        <f t="shared" si="29"/>
        <v>0</v>
      </c>
      <c r="Q246" s="582">
        <f t="shared" si="29"/>
        <v>0</v>
      </c>
      <c r="R246" s="582">
        <f t="shared" si="29"/>
        <v>0</v>
      </c>
      <c r="U246" s="582">
        <f t="shared" si="29"/>
        <v>0</v>
      </c>
    </row>
    <row r="301" spans="1:20" ht="15" hidden="1" thickBot="1">
      <c r="B301" s="1041"/>
      <c r="C301" s="647"/>
      <c r="D301" s="647"/>
      <c r="E301" s="647"/>
      <c r="F301" s="647"/>
      <c r="G301" s="647"/>
      <c r="H301" s="647"/>
      <c r="I301" s="647"/>
      <c r="J301" s="647"/>
      <c r="K301" s="647"/>
      <c r="L301" s="647"/>
      <c r="M301" s="647"/>
      <c r="N301" s="647"/>
      <c r="O301" s="647"/>
      <c r="P301" s="647"/>
      <c r="Q301" s="647"/>
      <c r="R301" s="647"/>
      <c r="S301" s="647"/>
      <c r="T301" s="648"/>
    </row>
    <row r="302" spans="1:20" hidden="1">
      <c r="A302" s="441" t="s">
        <v>596</v>
      </c>
    </row>
    <row r="303" spans="1:20" hidden="1">
      <c r="A303" s="441"/>
    </row>
    <row r="304" spans="1:20" hidden="1">
      <c r="A304" s="441"/>
    </row>
    <row r="305" spans="1:1" hidden="1">
      <c r="A305" s="441"/>
    </row>
    <row r="306" spans="1:1" hidden="1">
      <c r="A306" s="441"/>
    </row>
    <row r="307" spans="1:1" hidden="1">
      <c r="A307" s="441"/>
    </row>
  </sheetData>
  <sheetProtection algorithmName="SHA-512" hashValue="tnLIYRS9XmxNpKT+6D3V8ox/xMPaXLLNiB9jyjbOooUe/0YFORWKVbZHNalPu4I2uAOZMzSdNRopuBlP1dN1tQ==" saltValue="U2yAUhpNFGvsU/Biq8nMqg==" spinCount="100000" sheet="1" objects="1" scenarios="1"/>
  <mergeCells count="2">
    <mergeCell ref="B3:C3"/>
    <mergeCell ref="B5:C5"/>
  </mergeCells>
  <conditionalFormatting sqref="C7:C16">
    <cfRule type="cellIs" dxfId="3" priority="1" operator="equal">
      <formula>"OK"</formula>
    </cfRule>
    <cfRule type="cellIs" dxfId="2" priority="4" operator="equal">
      <formula>"Nicht befüllt"</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3" id="{A718F0B3-6A20-40C1-8E13-D51A01A98187}">
            <xm:f>'4c) Berechnungen_MFS'!$E$99="Nein"</xm:f>
            <x14:dxf>
              <font>
                <b/>
                <i val="0"/>
                <color theme="0"/>
              </font>
              <fill>
                <patternFill patternType="solid">
                  <bgColor theme="0"/>
                </patternFill>
              </fill>
              <border>
                <left style="thin">
                  <color auto="1"/>
                </left>
                <right/>
                <top/>
                <bottom/>
              </border>
            </x14:dxf>
          </x14:cfRule>
          <xm:sqref>R19:R20 R23 R28:R29 R38:R51 R54 R58:R71 R74</xm:sqref>
        </x14:conditionalFormatting>
        <x14:conditionalFormatting xmlns:xm="http://schemas.microsoft.com/office/excel/2006/main">
          <x14:cfRule type="expression" priority="2" id="{FB54D009-386A-4B9F-838E-62705FF72C19}">
            <xm:f>'4c) Berechnungen_MFS'!$E$99="Nein"</xm:f>
            <x14:dxf>
              <font>
                <b/>
                <i val="0"/>
                <color theme="0"/>
              </font>
              <fill>
                <patternFill patternType="solid">
                  <bgColor theme="0"/>
                </patternFill>
              </fill>
              <border>
                <left/>
                <right/>
                <top/>
                <bottom/>
              </border>
            </x14:dxf>
          </x14:cfRule>
          <xm:sqref>S18:S1048576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9d91702-8402-4fb8-8d9a-24d7bb01e1a6">
      <Terms xmlns="http://schemas.microsoft.com/office/infopath/2007/PartnerControls"/>
    </lcf76f155ced4ddcb4097134ff3c332f>
    <TaxCatchAll xmlns="0cb5d60c-af9a-4040-a2a0-8624870ae74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63A26A29040BD479201BE615CB0BD59" ma:contentTypeVersion="15" ma:contentTypeDescription="Create a new document." ma:contentTypeScope="" ma:versionID="b7166abb98f8373e153380156ed4ef08">
  <xsd:schema xmlns:xsd="http://www.w3.org/2001/XMLSchema" xmlns:xs="http://www.w3.org/2001/XMLSchema" xmlns:p="http://schemas.microsoft.com/office/2006/metadata/properties" xmlns:ns2="09d91702-8402-4fb8-8d9a-24d7bb01e1a6" xmlns:ns3="0cb5d60c-af9a-4040-a2a0-8624870ae745" targetNamespace="http://schemas.microsoft.com/office/2006/metadata/properties" ma:root="true" ma:fieldsID="259f48da2b48597b1a4f39306961f7e5" ns2:_="" ns3:_="">
    <xsd:import namespace="09d91702-8402-4fb8-8d9a-24d7bb01e1a6"/>
    <xsd:import namespace="0cb5d60c-af9a-4040-a2a0-8624870ae74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element ref="ns2:MediaServiceDateTake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d91702-8402-4fb8-8d9a-24d7bb01e1a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798d900d-0589-4081-96eb-513de833a50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cb5d60c-af9a-4040-a2a0-8624870ae74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865904f-82ce-41e1-b3ba-0454ae983d78}" ma:internalName="TaxCatchAll" ma:showField="CatchAllData" ma:web="0cb5d60c-af9a-4040-a2a0-8624870ae745">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771426C-B6FB-4E5E-84F3-4CF22DA28299}">
  <ds:schemaRefs>
    <ds:schemaRef ds:uri="http://schemas.microsoft.com/office/2006/metadata/properties"/>
    <ds:schemaRef ds:uri="http://schemas.microsoft.com/office/infopath/2007/PartnerControls"/>
    <ds:schemaRef ds:uri="09d91702-8402-4fb8-8d9a-24d7bb01e1a6"/>
    <ds:schemaRef ds:uri="0cb5d60c-af9a-4040-a2a0-8624870ae745"/>
  </ds:schemaRefs>
</ds:datastoreItem>
</file>

<file path=customXml/itemProps2.xml><?xml version="1.0" encoding="utf-8"?>
<ds:datastoreItem xmlns:ds="http://schemas.openxmlformats.org/officeDocument/2006/customXml" ds:itemID="{9AFF2940-51BA-49EF-B6F4-148095A912D6}">
  <ds:schemaRefs>
    <ds:schemaRef ds:uri="http://schemas.microsoft.com/sharepoint/v3/contenttype/forms"/>
  </ds:schemaRefs>
</ds:datastoreItem>
</file>

<file path=customXml/itemProps3.xml><?xml version="1.0" encoding="utf-8"?>
<ds:datastoreItem xmlns:ds="http://schemas.openxmlformats.org/officeDocument/2006/customXml" ds:itemID="{04EB4BAC-3270-4D26-87F4-BC76B886C8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9d91702-8402-4fb8-8d9a-24d7bb01e1a6"/>
    <ds:schemaRef ds:uri="0cb5d60c-af9a-4040-a2a0-8624870ae7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ea60d57e-af5b-4752-ac57-3e4f28ca11dc}" enabled="1" method="Standard" siteId="{36da45f1-dd2c-4d1f-af13-5abe46b9992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Inhaltsverzeichnis</vt:lpstr>
      <vt:lpstr>Read Me</vt:lpstr>
      <vt:lpstr>1) Gesamtübersicht</vt:lpstr>
      <vt:lpstr>INPUTS &gt;&gt;</vt:lpstr>
      <vt:lpstr>2a) Preisannahmen</vt:lpstr>
      <vt:lpstr>2b) Allg. Inputs</vt:lpstr>
      <vt:lpstr>2c) Elektrolyseurförderung</vt:lpstr>
      <vt:lpstr>2d) Planwerte (Anlage)</vt:lpstr>
      <vt:lpstr>2e) Realisierte Werte (Anlage)</vt:lpstr>
      <vt:lpstr>CCfD PARAMETER &gt;&gt;</vt:lpstr>
      <vt:lpstr>3a) CCfD Parameter</vt:lpstr>
      <vt:lpstr>3b) Referenzsysteme</vt:lpstr>
      <vt:lpstr>Berechnungen &gt;&gt;</vt:lpstr>
      <vt:lpstr>4a) Berechnungen zu Planwerten</vt:lpstr>
      <vt:lpstr>4b) Berechnungen zu real. Wert.</vt:lpstr>
      <vt:lpstr>4c) Berechnungen_MFS</vt:lpstr>
      <vt:lpstr>4d) Berechnungen_Auszahlung</vt:lpstr>
      <vt:lpstr>5) Eingabeprüfung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2026-04-30T15:09:01Z</dcterms:created>
  <dcterms:modified xsi:type="dcterms:W3CDTF">2026-04-30T16:18:17Z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ContentBits">
    <vt:lpwstr>0</vt:lpwstr>
  </property>
  <property fmtid="{D5CDD505-2E9C-101B-9397-08002B2CF9AE}" pid="3" name="MSIP_Label_ea60d57e-af5b-4752-ac57-3e4f28ca11dc_Enabled">
    <vt:lpwstr>true</vt:lpwstr>
  </property>
  <property fmtid="{D5CDD505-2E9C-101B-9397-08002B2CF9AE}" pid="4" name="MSIP_Label_ea60d57e-af5b-4752-ac57-3e4f28ca11dc_Name">
    <vt:lpwstr>ea60d57e-af5b-4752-ac57-3e4f28ca11dc</vt:lpwstr>
  </property>
  <property fmtid="{D5CDD505-2E9C-101B-9397-08002B2CF9AE}" pid="5" name="MediaServiceImageTags">
    <vt:lpwstr/>
  </property>
  <property fmtid="{D5CDD505-2E9C-101B-9397-08002B2CF9AE}" pid="6" name="MSIP_Label_ea60d57e-af5b-4752-ac57-3e4f28ca11dc_SetDate">
    <vt:lpwstr>2024-04-10T13:43:56Z</vt:lpwstr>
  </property>
  <property fmtid="{D5CDD505-2E9C-101B-9397-08002B2CF9AE}" pid="7" name="ContentTypeId">
    <vt:lpwstr>0x010100863A26A29040BD479201BE615CB0BD59</vt:lpwstr>
  </property>
  <property fmtid="{D5CDD505-2E9C-101B-9397-08002B2CF9AE}" pid="8" name="MSIP_Label_ea60d57e-af5b-4752-ac57-3e4f28ca11dc_ActionId">
    <vt:lpwstr>22c42541-0933-4fde-a04c-26989eeb07f6</vt:lpwstr>
  </property>
  <property fmtid="{D5CDD505-2E9C-101B-9397-08002B2CF9AE}" pid="9" name="MSIP_Label_ea60d57e-af5b-4752-ac57-3e4f28ca11dc_SiteId">
    <vt:lpwstr>36da45f1-dd2c-4d1f-af13-5abe46b99921</vt:lpwstr>
  </property>
  <property fmtid="{D5CDD505-2E9C-101B-9397-08002B2CF9AE}" pid="10" name="MSIP_Label_ea60d57e-af5b-4752-ac57-3e4f28ca11dc_Method">
    <vt:lpwstr>Standard</vt:lpwstr>
  </property>
</Properties>
</file>